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7490" windowHeight="11010" firstSheet="15" activeTab="24"/>
  </bookViews>
  <sheets>
    <sheet name="Bevételek Össz." sheetId="1" r:id="rId1"/>
    <sheet name="Kiadások Össz." sheetId="2" r:id="rId2"/>
    <sheet name="Önk bev." sheetId="3" r:id="rId3"/>
    <sheet name="Önk kiad." sheetId="4" r:id="rId4"/>
    <sheet name="PH" sheetId="5" r:id="rId5"/>
    <sheet name="Óvoda" sheetId="6" r:id="rId6"/>
    <sheet name="Humán Szolgáltató" sheetId="7" r:id="rId7"/>
    <sheet name="Könyvtár" sheetId="8" r:id="rId8"/>
    <sheet name="Áll.tám." sheetId="9" r:id="rId9"/>
    <sheet name="Felújítások" sheetId="10" r:id="rId10"/>
    <sheet name="Felhalm.kiad." sheetId="11" r:id="rId11"/>
    <sheet name="Áht 23§f" sheetId="15" r:id="rId12"/>
    <sheet name="7)Pénzben és term." sheetId="12" r:id="rId13"/>
    <sheet name="Működési mérleg" sheetId="16" r:id="rId14"/>
    <sheet name="Felhalmozási mérleg" sheetId="17" r:id="rId15"/>
    <sheet name="Többéves kihat.j.köt." sheetId="13" r:id="rId16"/>
    <sheet name="Hitelállomány" sheetId="14" r:id="rId17"/>
    <sheet name="Várható 2 év ei." sheetId="18" r:id="rId18"/>
    <sheet name="előir.felh.ütemterv" sheetId="19" r:id="rId19"/>
    <sheet name="Unió" sheetId="20" r:id="rId20"/>
    <sheet name="Közvetett támogatás" sheetId="21" r:id="rId21"/>
    <sheet name="létszám" sheetId="29" r:id="rId22"/>
    <sheet name="köt-nemköt" sheetId="30" r:id="rId23"/>
    <sheet name="likviditás" sheetId="24" r:id="rId24"/>
    <sheet name="hitelkorlát" sheetId="31" r:id="rId25"/>
  </sheets>
  <definedNames>
    <definedName name="_xlnm.Print_Titles" localSheetId="10">Felhalm.kiad.!$1:$2</definedName>
    <definedName name="_xlnm.Print_Area" localSheetId="22">'köt-nemköt'!$A$1:$P$116</definedName>
    <definedName name="_xlnm.Print_Area" localSheetId="21">létszám!$A$1:$F$78</definedName>
    <definedName name="_xlnm.Print_Area" localSheetId="15">'Többéves kihat.j.köt.'!$A$1:$I$17</definedName>
    <definedName name="_xlnm.Print_Area" localSheetId="17">'Várható 2 év ei.'!$A$1:$D$45</definedName>
    <definedName name="Verzió" localSheetId="11">#REF!</definedName>
    <definedName name="Verzió" localSheetId="24">#REF!</definedName>
    <definedName name="Verzió" localSheetId="22">#REF!</definedName>
    <definedName name="Verzió" localSheetId="21">#REF!</definedName>
    <definedName name="Verzió" localSheetId="23">#REF!</definedName>
    <definedName name="Verzió">#REF!</definedName>
    <definedName name="xx" localSheetId="24">#REF!</definedName>
    <definedName name="xx">#REF!</definedName>
  </definedNames>
  <calcPr calcId="125725"/>
</workbook>
</file>

<file path=xl/calcChain.xml><?xml version="1.0" encoding="utf-8"?>
<calcChain xmlns="http://schemas.openxmlformats.org/spreadsheetml/2006/main">
  <c r="F5" i="13"/>
  <c r="G5"/>
  <c r="H5"/>
  <c r="I5"/>
  <c r="E5"/>
  <c r="A8"/>
  <c r="A9"/>
  <c r="A10"/>
  <c r="A11"/>
  <c r="E5" i="14"/>
  <c r="F5"/>
  <c r="G5"/>
  <c r="D5"/>
  <c r="D33" i="11" l="1"/>
  <c r="D30" i="10"/>
  <c r="M123" i="2"/>
  <c r="E17" i="1"/>
  <c r="F17"/>
  <c r="G17"/>
  <c r="H17" i="3"/>
  <c r="H17" i="1"/>
  <c r="H88" i="4"/>
  <c r="E88" i="2"/>
  <c r="F88"/>
  <c r="G88"/>
  <c r="H88" s="1"/>
  <c r="E108"/>
  <c r="F108"/>
  <c r="H108" s="1"/>
  <c r="G108"/>
  <c r="D13" i="10"/>
  <c r="B33" i="31"/>
  <c r="B36" s="1"/>
  <c r="B30"/>
  <c r="K27" l="1"/>
  <c r="J27"/>
  <c r="I27"/>
  <c r="K25"/>
  <c r="K28" s="1"/>
  <c r="J25"/>
  <c r="J28" s="1"/>
  <c r="I25"/>
  <c r="I28" s="1"/>
  <c r="H25"/>
  <c r="H28" s="1"/>
  <c r="G25"/>
  <c r="G28" s="1"/>
  <c r="F25"/>
  <c r="F28" s="1"/>
  <c r="E25"/>
  <c r="E28" s="1"/>
  <c r="D25"/>
  <c r="D28" s="1"/>
  <c r="C25"/>
  <c r="C28" s="1"/>
  <c r="B25"/>
  <c r="K13"/>
  <c r="J13"/>
  <c r="I13"/>
  <c r="H13"/>
  <c r="G13"/>
  <c r="F13"/>
  <c r="E13"/>
  <c r="D13"/>
  <c r="C13"/>
  <c r="B13"/>
  <c r="J27" i="24"/>
  <c r="F27"/>
  <c r="J25"/>
  <c r="F25"/>
  <c r="J23"/>
  <c r="F23"/>
  <c r="K15" i="31" l="1"/>
  <c r="B28"/>
  <c r="J21" i="24"/>
  <c r="F21"/>
  <c r="J15" i="31" l="1"/>
  <c r="K29"/>
  <c r="J19" i="24"/>
  <c r="F19"/>
  <c r="I15" i="31" l="1"/>
  <c r="J29"/>
  <c r="J17" i="24"/>
  <c r="F17"/>
  <c r="H15" i="31" l="1"/>
  <c r="I29"/>
  <c r="J15" i="24"/>
  <c r="F15"/>
  <c r="J13"/>
  <c r="F13"/>
  <c r="J11"/>
  <c r="F11"/>
  <c r="J9"/>
  <c r="F9"/>
  <c r="J7"/>
  <c r="F7"/>
  <c r="I6"/>
  <c r="H6"/>
  <c r="E6"/>
  <c r="D6"/>
  <c r="J5"/>
  <c r="G15" i="31" l="1"/>
  <c r="H29"/>
  <c r="G5" i="24"/>
  <c r="K5" s="1"/>
  <c r="C7" s="1"/>
  <c r="F5"/>
  <c r="J6" l="1"/>
  <c r="G7"/>
  <c r="F15" i="31"/>
  <c r="G29"/>
  <c r="F6" i="24"/>
  <c r="I113" i="30"/>
  <c r="H113"/>
  <c r="G113"/>
  <c r="D113"/>
  <c r="C113"/>
  <c r="B113"/>
  <c r="J112"/>
  <c r="F112" s="1"/>
  <c r="E112"/>
  <c r="J111"/>
  <c r="E111"/>
  <c r="F111" s="1"/>
  <c r="J110"/>
  <c r="E110"/>
  <c r="J109"/>
  <c r="E109"/>
  <c r="F109" s="1"/>
  <c r="J108"/>
  <c r="E108"/>
  <c r="J107"/>
  <c r="E107"/>
  <c r="J106"/>
  <c r="E106"/>
  <c r="J105"/>
  <c r="J113" s="1"/>
  <c r="E105"/>
  <c r="F105" s="1"/>
  <c r="P104"/>
  <c r="J104"/>
  <c r="O103"/>
  <c r="N103"/>
  <c r="M103"/>
  <c r="L103"/>
  <c r="I103"/>
  <c r="H103"/>
  <c r="G103"/>
  <c r="D103"/>
  <c r="C103"/>
  <c r="B103"/>
  <c r="P102"/>
  <c r="J102"/>
  <c r="E102"/>
  <c r="P101"/>
  <c r="K101" s="1"/>
  <c r="J101"/>
  <c r="E101"/>
  <c r="K100" s="1"/>
  <c r="J100"/>
  <c r="E100"/>
  <c r="J99"/>
  <c r="E99"/>
  <c r="J98"/>
  <c r="F98"/>
  <c r="J97"/>
  <c r="E97"/>
  <c r="J96"/>
  <c r="F96" s="1"/>
  <c r="E96"/>
  <c r="J95"/>
  <c r="F95" s="1"/>
  <c r="E95"/>
  <c r="J94"/>
  <c r="F94" s="1"/>
  <c r="E94"/>
  <c r="J93"/>
  <c r="F93" s="1"/>
  <c r="E93"/>
  <c r="J92"/>
  <c r="K92" s="1"/>
  <c r="E92"/>
  <c r="F92" s="1"/>
  <c r="K91"/>
  <c r="P90"/>
  <c r="O90"/>
  <c r="N90"/>
  <c r="M90"/>
  <c r="L90"/>
  <c r="I90"/>
  <c r="H90"/>
  <c r="G90"/>
  <c r="D90"/>
  <c r="C90"/>
  <c r="B90"/>
  <c r="F89" s="1"/>
  <c r="E89"/>
  <c r="E88"/>
  <c r="F87" s="1"/>
  <c r="E87"/>
  <c r="J86"/>
  <c r="F86" s="1"/>
  <c r="E86"/>
  <c r="J85"/>
  <c r="E85"/>
  <c r="F85" s="1"/>
  <c r="J84"/>
  <c r="F84"/>
  <c r="E84"/>
  <c r="N82"/>
  <c r="M82"/>
  <c r="L82"/>
  <c r="I82"/>
  <c r="H82"/>
  <c r="G82"/>
  <c r="D82"/>
  <c r="C82"/>
  <c r="B82"/>
  <c r="E81"/>
  <c r="O80"/>
  <c r="J80"/>
  <c r="E80"/>
  <c r="O79"/>
  <c r="J79"/>
  <c r="F79" s="1"/>
  <c r="E79"/>
  <c r="P78"/>
  <c r="O78"/>
  <c r="J78"/>
  <c r="J82" s="1"/>
  <c r="E78"/>
  <c r="F78" s="1"/>
  <c r="N76"/>
  <c r="M76"/>
  <c r="L76"/>
  <c r="I76"/>
  <c r="H76"/>
  <c r="G76"/>
  <c r="D76"/>
  <c r="C76"/>
  <c r="B76"/>
  <c r="K75" s="1"/>
  <c r="J75"/>
  <c r="E75"/>
  <c r="P74"/>
  <c r="K74"/>
  <c r="J74"/>
  <c r="F74"/>
  <c r="E74"/>
  <c r="F73"/>
  <c r="E73"/>
  <c r="K72"/>
  <c r="J72"/>
  <c r="F72"/>
  <c r="E72"/>
  <c r="K71"/>
  <c r="J71"/>
  <c r="F71"/>
  <c r="E71"/>
  <c r="F70"/>
  <c r="E70"/>
  <c r="F69"/>
  <c r="E69"/>
  <c r="F68"/>
  <c r="E68"/>
  <c r="F67"/>
  <c r="E67"/>
  <c r="F66"/>
  <c r="E66"/>
  <c r="F65"/>
  <c r="E65"/>
  <c r="F64"/>
  <c r="E64"/>
  <c r="K63"/>
  <c r="J63"/>
  <c r="F63"/>
  <c r="E63"/>
  <c r="K62"/>
  <c r="J62"/>
  <c r="F62"/>
  <c r="E62"/>
  <c r="K61"/>
  <c r="J61"/>
  <c r="F61"/>
  <c r="E61"/>
  <c r="K60"/>
  <c r="J60"/>
  <c r="F60"/>
  <c r="E60"/>
  <c r="K59"/>
  <c r="J59"/>
  <c r="F59"/>
  <c r="E59"/>
  <c r="K58"/>
  <c r="J58"/>
  <c r="F58"/>
  <c r="E58"/>
  <c r="K57"/>
  <c r="J57"/>
  <c r="F57"/>
  <c r="E57"/>
  <c r="K56"/>
  <c r="J56"/>
  <c r="F56"/>
  <c r="E56"/>
  <c r="F55"/>
  <c r="E55"/>
  <c r="F54"/>
  <c r="E54"/>
  <c r="K53"/>
  <c r="J53"/>
  <c r="F53"/>
  <c r="E53"/>
  <c r="K52"/>
  <c r="J52"/>
  <c r="F52"/>
  <c r="E52"/>
  <c r="F51"/>
  <c r="E51"/>
  <c r="K50"/>
  <c r="J50"/>
  <c r="F50"/>
  <c r="E50"/>
  <c r="K49"/>
  <c r="J49"/>
  <c r="F49"/>
  <c r="E49"/>
  <c r="K48"/>
  <c r="J48"/>
  <c r="F48"/>
  <c r="E48"/>
  <c r="F47"/>
  <c r="P46" s="1"/>
  <c r="O46"/>
  <c r="J46"/>
  <c r="F46" s="1"/>
  <c r="E46"/>
  <c r="O45"/>
  <c r="K45" s="1"/>
  <c r="J45"/>
  <c r="E45"/>
  <c r="P44" s="1"/>
  <c r="O44"/>
  <c r="J44"/>
  <c r="F44" s="1"/>
  <c r="E44"/>
  <c r="O43"/>
  <c r="K43" s="1"/>
  <c r="J43"/>
  <c r="E43"/>
  <c r="P42" s="1"/>
  <c r="O42"/>
  <c r="J42"/>
  <c r="F42" s="1"/>
  <c r="E42"/>
  <c r="O41"/>
  <c r="K41" s="1"/>
  <c r="J41"/>
  <c r="E41"/>
  <c r="P40" s="1"/>
  <c r="O40"/>
  <c r="J40"/>
  <c r="F40" s="1"/>
  <c r="E40"/>
  <c r="O39"/>
  <c r="K39" s="1"/>
  <c r="J39"/>
  <c r="E39"/>
  <c r="P38" s="1"/>
  <c r="O38"/>
  <c r="J38"/>
  <c r="F38" s="1"/>
  <c r="E38"/>
  <c r="O37"/>
  <c r="K37" s="1"/>
  <c r="J37"/>
  <c r="E37"/>
  <c r="K36" s="1"/>
  <c r="J36"/>
  <c r="E36"/>
  <c r="K35" s="1"/>
  <c r="J35"/>
  <c r="E35"/>
  <c r="P34" s="1"/>
  <c r="O34"/>
  <c r="J34"/>
  <c r="F34" s="1"/>
  <c r="E34"/>
  <c r="O33"/>
  <c r="K33" s="1"/>
  <c r="J33"/>
  <c r="E33"/>
  <c r="F32" s="1"/>
  <c r="E32"/>
  <c r="J31"/>
  <c r="F31" s="1"/>
  <c r="E31"/>
  <c r="O30"/>
  <c r="K30" s="1"/>
  <c r="J30"/>
  <c r="E30"/>
  <c r="P29" s="1"/>
  <c r="O29"/>
  <c r="J29"/>
  <c r="F29" s="1"/>
  <c r="E29"/>
  <c r="O28"/>
  <c r="K28" s="1"/>
  <c r="J28"/>
  <c r="E28"/>
  <c r="P27" s="1"/>
  <c r="O27"/>
  <c r="J27"/>
  <c r="F27" s="1"/>
  <c r="E27"/>
  <c r="O26"/>
  <c r="K26" s="1"/>
  <c r="J26"/>
  <c r="E26"/>
  <c r="K25" s="1"/>
  <c r="J25"/>
  <c r="E25"/>
  <c r="P24" s="1"/>
  <c r="O24"/>
  <c r="J24"/>
  <c r="F24" s="1"/>
  <c r="E24"/>
  <c r="E23"/>
  <c r="P22" s="1"/>
  <c r="O22"/>
  <c r="J22"/>
  <c r="F22" s="1"/>
  <c r="E22"/>
  <c r="E21"/>
  <c r="P20" s="1"/>
  <c r="O20"/>
  <c r="J20"/>
  <c r="F20" s="1"/>
  <c r="E20"/>
  <c r="O19"/>
  <c r="K19" s="1"/>
  <c r="J19"/>
  <c r="E19"/>
  <c r="P18" s="1"/>
  <c r="O18"/>
  <c r="J18"/>
  <c r="F18" s="1"/>
  <c r="E18"/>
  <c r="O17"/>
  <c r="K17" s="1"/>
  <c r="J17"/>
  <c r="E17"/>
  <c r="P16" s="1"/>
  <c r="O16"/>
  <c r="J16"/>
  <c r="F16" s="1"/>
  <c r="E16"/>
  <c r="J15"/>
  <c r="F15" s="1"/>
  <c r="E15"/>
  <c r="E14"/>
  <c r="P13" s="1"/>
  <c r="O13"/>
  <c r="J13"/>
  <c r="F13" s="1"/>
  <c r="E13"/>
  <c r="E12"/>
  <c r="F11" s="1"/>
  <c r="E11"/>
  <c r="E10"/>
  <c r="P9" s="1"/>
  <c r="O9"/>
  <c r="J9"/>
  <c r="F9" s="1"/>
  <c r="E9"/>
  <c r="E8"/>
  <c r="O7"/>
  <c r="P7" s="1"/>
  <c r="J7"/>
  <c r="K7" s="1"/>
  <c r="E7"/>
  <c r="F77" i="29"/>
  <c r="F75"/>
  <c r="F74"/>
  <c r="F73"/>
  <c r="F72"/>
  <c r="F71"/>
  <c r="F70"/>
  <c r="F69"/>
  <c r="F68"/>
  <c r="E61"/>
  <c r="D61"/>
  <c r="C61"/>
  <c r="B61"/>
  <c r="F60"/>
  <c r="F59"/>
  <c r="F58"/>
  <c r="F57"/>
  <c r="F56"/>
  <c r="F55"/>
  <c r="E52"/>
  <c r="D52"/>
  <c r="C52"/>
  <c r="B52"/>
  <c r="F51"/>
  <c r="F50"/>
  <c r="F49"/>
  <c r="F48"/>
  <c r="F47"/>
  <c r="F46"/>
  <c r="F45"/>
  <c r="E42"/>
  <c r="D42"/>
  <c r="C42"/>
  <c r="B42"/>
  <c r="F41"/>
  <c r="F40"/>
  <c r="F39"/>
  <c r="F35"/>
  <c r="B35"/>
  <c r="F34"/>
  <c r="F33"/>
  <c r="F32"/>
  <c r="F31"/>
  <c r="F30"/>
  <c r="F29"/>
  <c r="F28"/>
  <c r="E27"/>
  <c r="D27"/>
  <c r="C27"/>
  <c r="B27"/>
  <c r="F26"/>
  <c r="F25"/>
  <c r="F24"/>
  <c r="F23"/>
  <c r="F22"/>
  <c r="F21"/>
  <c r="F20"/>
  <c r="F19"/>
  <c r="F18"/>
  <c r="F17"/>
  <c r="E14"/>
  <c r="D14"/>
  <c r="C14"/>
  <c r="F13"/>
  <c r="B13"/>
  <c r="F12"/>
  <c r="F11"/>
  <c r="F10"/>
  <c r="B9"/>
  <c r="F9" s="1"/>
  <c r="F8"/>
  <c r="F7"/>
  <c r="F6"/>
  <c r="F5"/>
  <c r="C10" i="21"/>
  <c r="G28" i="20"/>
  <c r="F28"/>
  <c r="E28"/>
  <c r="D28"/>
  <c r="C28"/>
  <c r="B28"/>
  <c r="E15" i="31" l="1"/>
  <c r="F29"/>
  <c r="F14" i="29"/>
  <c r="F27"/>
  <c r="F42"/>
  <c r="K78" i="30"/>
  <c r="K79"/>
  <c r="F80"/>
  <c r="P80"/>
  <c r="K93"/>
  <c r="K94"/>
  <c r="K95"/>
  <c r="K96"/>
  <c r="F99"/>
  <c r="F100"/>
  <c r="F101"/>
  <c r="K102"/>
  <c r="K104"/>
  <c r="K105"/>
  <c r="K106"/>
  <c r="K107"/>
  <c r="F110"/>
  <c r="K112"/>
  <c r="B14" i="29"/>
  <c r="F36"/>
  <c r="E36" s="1"/>
  <c r="D36" s="1"/>
  <c r="C36" s="1"/>
  <c r="B36" s="1"/>
  <c r="F52"/>
  <c r="F7" i="30"/>
  <c r="F8"/>
  <c r="K9"/>
  <c r="K76" s="1"/>
  <c r="F10"/>
  <c r="F12"/>
  <c r="K13"/>
  <c r="F14"/>
  <c r="K15"/>
  <c r="K16"/>
  <c r="F17"/>
  <c r="P17"/>
  <c r="K18"/>
  <c r="F19"/>
  <c r="P19"/>
  <c r="K20"/>
  <c r="F21"/>
  <c r="K22"/>
  <c r="F23"/>
  <c r="K24"/>
  <c r="F25"/>
  <c r="F26"/>
  <c r="P26"/>
  <c r="K27"/>
  <c r="F28"/>
  <c r="P28"/>
  <c r="K29"/>
  <c r="F30"/>
  <c r="P30"/>
  <c r="K31"/>
  <c r="F33"/>
  <c r="P33"/>
  <c r="K34"/>
  <c r="F35"/>
  <c r="F36"/>
  <c r="F37"/>
  <c r="P37"/>
  <c r="K38"/>
  <c r="F39"/>
  <c r="P39"/>
  <c r="K40"/>
  <c r="F41"/>
  <c r="P41"/>
  <c r="K42"/>
  <c r="F43"/>
  <c r="P43"/>
  <c r="K44"/>
  <c r="F45"/>
  <c r="P45"/>
  <c r="K46"/>
  <c r="F75"/>
  <c r="F76"/>
  <c r="P76"/>
  <c r="P79"/>
  <c r="P82" s="1"/>
  <c r="O82" s="1"/>
  <c r="K80"/>
  <c r="K82" s="1"/>
  <c r="F81"/>
  <c r="F82" s="1"/>
  <c r="E82" s="1"/>
  <c r="K86"/>
  <c r="K90" s="1"/>
  <c r="J90" s="1"/>
  <c r="F88"/>
  <c r="F90"/>
  <c r="E90" s="1"/>
  <c r="F97"/>
  <c r="F103" s="1"/>
  <c r="E103" s="1"/>
  <c r="K97"/>
  <c r="K98"/>
  <c r="K99"/>
  <c r="F102"/>
  <c r="K103"/>
  <c r="J103" s="1"/>
  <c r="P103"/>
  <c r="F106"/>
  <c r="F113" s="1"/>
  <c r="E113" s="1"/>
  <c r="F107"/>
  <c r="F108"/>
  <c r="J76" l="1"/>
  <c r="E76"/>
  <c r="F114"/>
  <c r="E114" s="1"/>
  <c r="D114" s="1"/>
  <c r="C114" s="1"/>
  <c r="B114" s="1"/>
  <c r="K113" s="1"/>
  <c r="K114" s="1"/>
  <c r="J114" s="1"/>
  <c r="I114" s="1"/>
  <c r="H114" s="1"/>
  <c r="G114" s="1"/>
  <c r="D15" i="31"/>
  <c r="E29"/>
  <c r="O76" i="30"/>
  <c r="P114"/>
  <c r="O114" s="1"/>
  <c r="N114" s="1"/>
  <c r="M114" s="1"/>
  <c r="L114" s="1"/>
  <c r="O30" i="19"/>
  <c r="M30"/>
  <c r="L30"/>
  <c r="L34" s="1"/>
  <c r="K30"/>
  <c r="K34" s="1"/>
  <c r="J30"/>
  <c r="J34" s="1"/>
  <c r="I30"/>
  <c r="I34" s="1"/>
  <c r="H30"/>
  <c r="H34" s="1"/>
  <c r="G30"/>
  <c r="G34" s="1"/>
  <c r="F34" s="1"/>
  <c r="F30"/>
  <c r="E30"/>
  <c r="E34" s="1"/>
  <c r="D30"/>
  <c r="D34" s="1"/>
  <c r="C30"/>
  <c r="C34" s="1"/>
  <c r="B30"/>
  <c r="B34" s="1"/>
  <c r="N29"/>
  <c r="N28"/>
  <c r="N27"/>
  <c r="N26"/>
  <c r="N25"/>
  <c r="N24"/>
  <c r="N23"/>
  <c r="N22"/>
  <c r="N21"/>
  <c r="N20"/>
  <c r="N19"/>
  <c r="N18"/>
  <c r="N30" s="1"/>
  <c r="O15"/>
  <c r="M15"/>
  <c r="M33" s="1"/>
  <c r="L33" s="1"/>
  <c r="K33" s="1"/>
  <c r="J33" s="1"/>
  <c r="I33" s="1"/>
  <c r="H33" s="1"/>
  <c r="G33" s="1"/>
  <c r="F33" s="1"/>
  <c r="E33" s="1"/>
  <c r="D33" s="1"/>
  <c r="C33" s="1"/>
  <c r="L15"/>
  <c r="K15"/>
  <c r="J15"/>
  <c r="I15"/>
  <c r="H15"/>
  <c r="G15"/>
  <c r="F15"/>
  <c r="E15"/>
  <c r="D15"/>
  <c r="C15"/>
  <c r="B15"/>
  <c r="B33" s="1"/>
  <c r="N14"/>
  <c r="N13"/>
  <c r="N12"/>
  <c r="N11"/>
  <c r="N10"/>
  <c r="N9"/>
  <c r="N8"/>
  <c r="N15" s="1"/>
  <c r="B35" l="1"/>
  <c r="M34" s="1"/>
  <c r="C15" i="31"/>
  <c r="D29"/>
  <c r="D41" i="18"/>
  <c r="C41"/>
  <c r="B41"/>
  <c r="D31"/>
  <c r="C31"/>
  <c r="B31"/>
  <c r="D24"/>
  <c r="D43" s="1"/>
  <c r="C24"/>
  <c r="C43" s="1"/>
  <c r="B24"/>
  <c r="B43" s="1"/>
  <c r="D12"/>
  <c r="D42" s="1"/>
  <c r="C12"/>
  <c r="C42" s="1"/>
  <c r="B12"/>
  <c r="B42" s="1"/>
  <c r="C45" l="1"/>
  <c r="B45" s="1"/>
  <c r="D45"/>
  <c r="B15" i="31"/>
  <c r="B29" s="1"/>
  <c r="C29"/>
  <c r="G3" i="14"/>
  <c r="G12" s="1"/>
  <c r="F3"/>
  <c r="F12" s="1"/>
  <c r="E12" s="1"/>
  <c r="E3"/>
  <c r="D3"/>
  <c r="I17" i="13"/>
  <c r="H17"/>
  <c r="F17"/>
  <c r="E17"/>
  <c r="I10"/>
  <c r="I9"/>
  <c r="I8"/>
  <c r="I7"/>
  <c r="A7"/>
  <c r="I6"/>
  <c r="A6"/>
  <c r="I12"/>
  <c r="H12" s="1"/>
  <c r="G12" s="1"/>
  <c r="F12" s="1"/>
  <c r="E12" s="1"/>
  <c r="A5"/>
  <c r="H13" i="17"/>
  <c r="G13"/>
  <c r="F13"/>
  <c r="D13"/>
  <c r="B13"/>
  <c r="H14" i="16"/>
  <c r="G14"/>
  <c r="F14"/>
  <c r="D14"/>
  <c r="C14"/>
  <c r="C15" s="1"/>
  <c r="B14"/>
  <c r="B10" i="12"/>
  <c r="D9"/>
  <c r="E9" s="1"/>
  <c r="E8"/>
  <c r="D7"/>
  <c r="B5"/>
  <c r="E4" s="1"/>
  <c r="E5" s="1"/>
  <c r="D5" s="1"/>
  <c r="D4"/>
  <c r="B9" i="15"/>
  <c r="E33" i="11"/>
  <c r="C33"/>
  <c r="E30" i="10"/>
  <c r="E7" i="12" l="1"/>
  <c r="E10" s="1"/>
  <c r="E11" s="1"/>
  <c r="D11" s="1"/>
  <c r="B11" s="1"/>
  <c r="D12" i="14"/>
  <c r="C13" i="10"/>
  <c r="C30" s="1"/>
  <c r="B27" i="9"/>
  <c r="B23"/>
  <c r="B21"/>
  <c r="B19"/>
  <c r="B18" l="1"/>
  <c r="B24" s="1"/>
  <c r="B13"/>
  <c r="B12"/>
  <c r="B16" s="1"/>
  <c r="B11"/>
  <c r="E130" i="8"/>
  <c r="H125"/>
  <c r="H123"/>
  <c r="H122"/>
  <c r="G121"/>
  <c r="F121"/>
  <c r="E121"/>
  <c r="H120"/>
  <c r="H119"/>
  <c r="G118"/>
  <c r="F118"/>
  <c r="E118"/>
  <c r="F117"/>
  <c r="H115"/>
  <c r="H114"/>
  <c r="H113"/>
  <c r="H112"/>
  <c r="G111"/>
  <c r="F111"/>
  <c r="E111"/>
  <c r="G107"/>
  <c r="F107"/>
  <c r="E107"/>
  <c r="H106"/>
  <c r="H103"/>
  <c r="H102"/>
  <c r="H101"/>
  <c r="H97"/>
  <c r="H96"/>
  <c r="H95"/>
  <c r="H94"/>
  <c r="H93"/>
  <c r="H92"/>
  <c r="G91"/>
  <c r="F91"/>
  <c r="E91"/>
  <c r="H82"/>
  <c r="H81"/>
  <c r="G80"/>
  <c r="F80"/>
  <c r="E80"/>
  <c r="H77"/>
  <c r="H76"/>
  <c r="H75"/>
  <c r="G74"/>
  <c r="G116" s="1"/>
  <c r="F74"/>
  <c r="E74"/>
  <c r="E116" s="1"/>
  <c r="H46"/>
  <c r="H45"/>
  <c r="H44"/>
  <c r="G43"/>
  <c r="F43"/>
  <c r="H43" s="1"/>
  <c r="E43"/>
  <c r="H42"/>
  <c r="H41"/>
  <c r="G40"/>
  <c r="F40"/>
  <c r="H40" s="1"/>
  <c r="E40"/>
  <c r="H39"/>
  <c r="H38"/>
  <c r="G37"/>
  <c r="G36" s="1"/>
  <c r="F37"/>
  <c r="E37"/>
  <c r="F36"/>
  <c r="E36" l="1"/>
  <c r="B28" i="9"/>
  <c r="E117" i="8"/>
  <c r="H80"/>
  <c r="H117"/>
  <c r="G117" s="1"/>
  <c r="H37"/>
  <c r="H91"/>
  <c r="H111"/>
  <c r="H118"/>
  <c r="H107"/>
  <c r="H36"/>
  <c r="F116"/>
  <c r="H116" s="1"/>
  <c r="H74"/>
  <c r="H34"/>
  <c r="H33"/>
  <c r="G32"/>
  <c r="F32"/>
  <c r="H32" s="1"/>
  <c r="E32"/>
  <c r="G31"/>
  <c r="E31"/>
  <c r="H30"/>
  <c r="H29"/>
  <c r="G27"/>
  <c r="F27"/>
  <c r="H27" s="1"/>
  <c r="E27"/>
  <c r="H26"/>
  <c r="H25"/>
  <c r="H24"/>
  <c r="G23"/>
  <c r="F23"/>
  <c r="H23" s="1"/>
  <c r="E23"/>
  <c r="H22"/>
  <c r="H21"/>
  <c r="H20"/>
  <c r="H18"/>
  <c r="H16"/>
  <c r="H15"/>
  <c r="G14"/>
  <c r="F14"/>
  <c r="E14"/>
  <c r="H13"/>
  <c r="H12"/>
  <c r="H11"/>
  <c r="H10"/>
  <c r="H9"/>
  <c r="G8"/>
  <c r="F8"/>
  <c r="H8" s="1"/>
  <c r="E8"/>
  <c r="H7"/>
  <c r="G6"/>
  <c r="F6"/>
  <c r="H6" s="1"/>
  <c r="E6"/>
  <c r="E130" i="7"/>
  <c r="H125"/>
  <c r="H123"/>
  <c r="H122"/>
  <c r="G121"/>
  <c r="F121"/>
  <c r="E121"/>
  <c r="E117" s="1"/>
  <c r="H120"/>
  <c r="H119"/>
  <c r="G118"/>
  <c r="F118"/>
  <c r="E118"/>
  <c r="F117"/>
  <c r="H115"/>
  <c r="H114"/>
  <c r="H113"/>
  <c r="H112"/>
  <c r="G111"/>
  <c r="F111"/>
  <c r="E111"/>
  <c r="G107"/>
  <c r="F107"/>
  <c r="E107"/>
  <c r="H106"/>
  <c r="H103"/>
  <c r="H102"/>
  <c r="H101"/>
  <c r="H97"/>
  <c r="H96"/>
  <c r="H95"/>
  <c r="H94"/>
  <c r="H93"/>
  <c r="H92"/>
  <c r="G91"/>
  <c r="G74" s="1"/>
  <c r="F91"/>
  <c r="E91"/>
  <c r="E74" s="1"/>
  <c r="E116" s="1"/>
  <c r="E126" s="1"/>
  <c r="H82"/>
  <c r="H81"/>
  <c r="G80"/>
  <c r="F80"/>
  <c r="E80"/>
  <c r="H77"/>
  <c r="H76"/>
  <c r="H75"/>
  <c r="F74"/>
  <c r="H46"/>
  <c r="H45"/>
  <c r="H44"/>
  <c r="G43"/>
  <c r="F43"/>
  <c r="H43" s="1"/>
  <c r="E43"/>
  <c r="H42"/>
  <c r="H41"/>
  <c r="H40"/>
  <c r="H39"/>
  <c r="H38"/>
  <c r="G37"/>
  <c r="F37"/>
  <c r="H37" s="1"/>
  <c r="E37"/>
  <c r="F36"/>
  <c r="H118" l="1"/>
  <c r="H91"/>
  <c r="H111"/>
  <c r="H117"/>
  <c r="G117" s="1"/>
  <c r="H80"/>
  <c r="E5" i="8"/>
  <c r="E35" s="1"/>
  <c r="F31"/>
  <c r="H31" s="1"/>
  <c r="H14"/>
  <c r="H107" i="7"/>
  <c r="F116"/>
  <c r="F126" s="1"/>
  <c r="H74"/>
  <c r="E36"/>
  <c r="H34"/>
  <c r="H33"/>
  <c r="G32"/>
  <c r="F32"/>
  <c r="E32"/>
  <c r="G31"/>
  <c r="F31"/>
  <c r="E31"/>
  <c r="H30"/>
  <c r="H29"/>
  <c r="G27"/>
  <c r="F27"/>
  <c r="E27"/>
  <c r="H26"/>
  <c r="H25"/>
  <c r="H24"/>
  <c r="G23"/>
  <c r="F23"/>
  <c r="E23"/>
  <c r="H22"/>
  <c r="H21"/>
  <c r="H20"/>
  <c r="H18"/>
  <c r="H16"/>
  <c r="H15"/>
  <c r="G14"/>
  <c r="F14"/>
  <c r="E14"/>
  <c r="H13"/>
  <c r="H12"/>
  <c r="H11"/>
  <c r="H10"/>
  <c r="H9"/>
  <c r="H8"/>
  <c r="G8"/>
  <c r="E8"/>
  <c r="H7"/>
  <c r="H6"/>
  <c r="G6"/>
  <c r="E6"/>
  <c r="F5"/>
  <c r="E130" i="6"/>
  <c r="H125"/>
  <c r="H123"/>
  <c r="H122"/>
  <c r="G121"/>
  <c r="F121"/>
  <c r="E121"/>
  <c r="H120"/>
  <c r="H119"/>
  <c r="G118"/>
  <c r="G117" s="1"/>
  <c r="F118"/>
  <c r="E118"/>
  <c r="E117" s="1"/>
  <c r="F117"/>
  <c r="H115"/>
  <c r="H114"/>
  <c r="H113"/>
  <c r="H112"/>
  <c r="G111"/>
  <c r="F111"/>
  <c r="E111"/>
  <c r="G107"/>
  <c r="F107"/>
  <c r="E107"/>
  <c r="H106"/>
  <c r="H103"/>
  <c r="H102"/>
  <c r="H101"/>
  <c r="H97"/>
  <c r="H96"/>
  <c r="H95"/>
  <c r="H94"/>
  <c r="H93"/>
  <c r="H92"/>
  <c r="G91"/>
  <c r="F91"/>
  <c r="E91"/>
  <c r="H82"/>
  <c r="H81"/>
  <c r="G80"/>
  <c r="F80"/>
  <c r="E80"/>
  <c r="H77"/>
  <c r="H76"/>
  <c r="H75"/>
  <c r="G74"/>
  <c r="G116" s="1"/>
  <c r="F74"/>
  <c r="F116" s="1"/>
  <c r="F126" s="1"/>
  <c r="E74"/>
  <c r="E116" s="1"/>
  <c r="H46"/>
  <c r="H45"/>
  <c r="H44"/>
  <c r="G43"/>
  <c r="F43"/>
  <c r="H43" s="1"/>
  <c r="E43"/>
  <c r="H42"/>
  <c r="H41"/>
  <c r="H40"/>
  <c r="H39"/>
  <c r="H38"/>
  <c r="G37"/>
  <c r="F37"/>
  <c r="H37" s="1"/>
  <c r="E37"/>
  <c r="F36"/>
  <c r="E36"/>
  <c r="H34"/>
  <c r="H33"/>
  <c r="G32"/>
  <c r="F32"/>
  <c r="H32" s="1"/>
  <c r="E32"/>
  <c r="F31"/>
  <c r="E31" s="1"/>
  <c r="H30"/>
  <c r="H29"/>
  <c r="G27"/>
  <c r="F27"/>
  <c r="H27" s="1"/>
  <c r="E27"/>
  <c r="H26"/>
  <c r="H25"/>
  <c r="H24"/>
  <c r="G23"/>
  <c r="F23"/>
  <c r="H23" s="1"/>
  <c r="E23"/>
  <c r="H22"/>
  <c r="H21"/>
  <c r="H20"/>
  <c r="H18"/>
  <c r="H16"/>
  <c r="H15"/>
  <c r="G14"/>
  <c r="F14"/>
  <c r="H14" s="1"/>
  <c r="E14"/>
  <c r="H13"/>
  <c r="H12"/>
  <c r="H11"/>
  <c r="H10"/>
  <c r="H9"/>
  <c r="G8"/>
  <c r="F8"/>
  <c r="H8" s="1"/>
  <c r="E8"/>
  <c r="H7"/>
  <c r="G6"/>
  <c r="F6"/>
  <c r="H6" s="1"/>
  <c r="E6"/>
  <c r="G5"/>
  <c r="F5" s="1"/>
  <c r="F35" s="1"/>
  <c r="E5"/>
  <c r="E128" i="5"/>
  <c r="H125"/>
  <c r="H123"/>
  <c r="H122"/>
  <c r="G121"/>
  <c r="F121"/>
  <c r="E121"/>
  <c r="H120"/>
  <c r="H119"/>
  <c r="G118"/>
  <c r="F118"/>
  <c r="E118"/>
  <c r="H115"/>
  <c r="H114"/>
  <c r="H113"/>
  <c r="H112"/>
  <c r="G111"/>
  <c r="F111"/>
  <c r="H111" s="1"/>
  <c r="E111"/>
  <c r="G107"/>
  <c r="F107"/>
  <c r="E107"/>
  <c r="H106"/>
  <c r="H103"/>
  <c r="H102"/>
  <c r="H101"/>
  <c r="H97"/>
  <c r="H96"/>
  <c r="H95"/>
  <c r="H94"/>
  <c r="H93"/>
  <c r="H92"/>
  <c r="G91"/>
  <c r="F91"/>
  <c r="E91"/>
  <c r="H82"/>
  <c r="H81"/>
  <c r="G80"/>
  <c r="F80"/>
  <c r="E80"/>
  <c r="H79"/>
  <c r="H78"/>
  <c r="H77"/>
  <c r="H76"/>
  <c r="H75"/>
  <c r="G74"/>
  <c r="F74"/>
  <c r="F116" s="1"/>
  <c r="E74"/>
  <c r="E116" s="1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6"/>
  <c r="H45"/>
  <c r="H44"/>
  <c r="G43"/>
  <c r="F43"/>
  <c r="H43" s="1"/>
  <c r="E43"/>
  <c r="H42"/>
  <c r="H41"/>
  <c r="G40"/>
  <c r="F40"/>
  <c r="E40"/>
  <c r="H39"/>
  <c r="H38"/>
  <c r="G37"/>
  <c r="F37"/>
  <c r="H37" s="1"/>
  <c r="E37"/>
  <c r="G36"/>
  <c r="F36" s="1"/>
  <c r="H36" s="1"/>
  <c r="E36"/>
  <c r="H34"/>
  <c r="H33"/>
  <c r="G32"/>
  <c r="G31" s="1"/>
  <c r="F32"/>
  <c r="E32"/>
  <c r="F31"/>
  <c r="H30"/>
  <c r="H29"/>
  <c r="G27"/>
  <c r="F27"/>
  <c r="E27"/>
  <c r="H26"/>
  <c r="H25"/>
  <c r="H24"/>
  <c r="G23"/>
  <c r="F23"/>
  <c r="E23"/>
  <c r="H22"/>
  <c r="H21"/>
  <c r="H20"/>
  <c r="H18"/>
  <c r="H16"/>
  <c r="H15"/>
  <c r="G14"/>
  <c r="F14"/>
  <c r="H14" s="1"/>
  <c r="E14"/>
  <c r="H13"/>
  <c r="H12"/>
  <c r="H11"/>
  <c r="H10"/>
  <c r="H9"/>
  <c r="H8"/>
  <c r="H7"/>
  <c r="G6"/>
  <c r="F6"/>
  <c r="E6"/>
  <c r="G5"/>
  <c r="F5" s="1"/>
  <c r="F35" s="1"/>
  <c r="E5"/>
  <c r="E127" i="4"/>
  <c r="H124"/>
  <c r="H6" i="5" l="1"/>
  <c r="H31"/>
  <c r="H118"/>
  <c r="H31" i="6"/>
  <c r="G31" s="1"/>
  <c r="E126"/>
  <c r="G126"/>
  <c r="H91"/>
  <c r="H111"/>
  <c r="H118"/>
  <c r="G5" i="7"/>
  <c r="G35" s="1"/>
  <c r="H23"/>
  <c r="H27"/>
  <c r="H32"/>
  <c r="H23" i="5"/>
  <c r="H27"/>
  <c r="E31"/>
  <c r="E35" s="1"/>
  <c r="H32"/>
  <c r="H40"/>
  <c r="H91"/>
  <c r="H117" i="6"/>
  <c r="H31" i="7"/>
  <c r="H80" i="5"/>
  <c r="H80" i="6"/>
  <c r="E5" i="7"/>
  <c r="E35" s="1"/>
  <c r="E47" s="1"/>
  <c r="G35" i="5"/>
  <c r="G47" s="1"/>
  <c r="H14" i="7"/>
  <c r="H107" i="6"/>
  <c r="H107" i="5"/>
  <c r="H74"/>
  <c r="H5"/>
  <c r="F47"/>
  <c r="H35"/>
  <c r="E35" i="6"/>
  <c r="E47" s="1"/>
  <c r="H5"/>
  <c r="H126"/>
  <c r="H74"/>
  <c r="H116"/>
  <c r="H5" i="7"/>
  <c r="F35"/>
  <c r="H123" i="4"/>
  <c r="H122"/>
  <c r="H121"/>
  <c r="G120"/>
  <c r="F120"/>
  <c r="E120"/>
  <c r="H119"/>
  <c r="H118"/>
  <c r="G117"/>
  <c r="F117"/>
  <c r="H117" s="1"/>
  <c r="E117"/>
  <c r="G116"/>
  <c r="E116"/>
  <c r="H114"/>
  <c r="H113"/>
  <c r="H112"/>
  <c r="H111"/>
  <c r="G110"/>
  <c r="F110"/>
  <c r="E110"/>
  <c r="G106"/>
  <c r="F106"/>
  <c r="H106" s="1"/>
  <c r="E106"/>
  <c r="H105"/>
  <c r="H104"/>
  <c r="H103"/>
  <c r="H102"/>
  <c r="H101"/>
  <c r="H100"/>
  <c r="H99"/>
  <c r="H98"/>
  <c r="H97"/>
  <c r="H96"/>
  <c r="H95"/>
  <c r="H94"/>
  <c r="H93"/>
  <c r="H92"/>
  <c r="H91"/>
  <c r="G90"/>
  <c r="F90"/>
  <c r="H90" s="1"/>
  <c r="E90"/>
  <c r="H89"/>
  <c r="H87"/>
  <c r="H86"/>
  <c r="H85"/>
  <c r="H84"/>
  <c r="H83"/>
  <c r="H82"/>
  <c r="H81"/>
  <c r="H80"/>
  <c r="G79"/>
  <c r="F79"/>
  <c r="H79" s="1"/>
  <c r="E79"/>
  <c r="H78"/>
  <c r="H77"/>
  <c r="H76"/>
  <c r="H75"/>
  <c r="H74"/>
  <c r="G73"/>
  <c r="H110" l="1"/>
  <c r="F116"/>
  <c r="H116" s="1"/>
  <c r="F73"/>
  <c r="H73" s="1"/>
  <c r="E47" i="5"/>
  <c r="H47"/>
  <c r="F47" i="7"/>
  <c r="H35"/>
  <c r="E73" i="4"/>
  <c r="E115" s="1"/>
  <c r="E125" s="1"/>
  <c r="H46" i="3"/>
  <c r="H45"/>
  <c r="H44"/>
  <c r="G43"/>
  <c r="F43"/>
  <c r="E43"/>
  <c r="H42"/>
  <c r="H41"/>
  <c r="G40"/>
  <c r="F40"/>
  <c r="E40"/>
  <c r="H39"/>
  <c r="H38"/>
  <c r="G37"/>
  <c r="F37"/>
  <c r="H37" s="1"/>
  <c r="E37"/>
  <c r="G36"/>
  <c r="F36" s="1"/>
  <c r="H36" s="1"/>
  <c r="E36"/>
  <c r="H40" l="1"/>
  <c r="H43"/>
  <c r="F115" i="4"/>
  <c r="F125" s="1"/>
  <c r="H34" i="3"/>
  <c r="H33"/>
  <c r="G32"/>
  <c r="F32"/>
  <c r="H32" s="1"/>
  <c r="E32"/>
  <c r="G31"/>
  <c r="F31" s="1"/>
  <c r="H31" s="1"/>
  <c r="E31"/>
  <c r="H30"/>
  <c r="H29"/>
  <c r="H28"/>
  <c r="G27"/>
  <c r="F27"/>
  <c r="H27" s="1"/>
  <c r="E27"/>
  <c r="H26"/>
  <c r="H25"/>
  <c r="H24"/>
  <c r="G23"/>
  <c r="F23"/>
  <c r="H23" s="1"/>
  <c r="E23"/>
  <c r="H22"/>
  <c r="H21"/>
  <c r="H20"/>
  <c r="H19"/>
  <c r="H18"/>
  <c r="H16"/>
  <c r="E16"/>
  <c r="H15"/>
  <c r="G14"/>
  <c r="F14"/>
  <c r="E14"/>
  <c r="H13"/>
  <c r="H12"/>
  <c r="H11"/>
  <c r="H10"/>
  <c r="H9"/>
  <c r="H8"/>
  <c r="H7"/>
  <c r="G6"/>
  <c r="F6"/>
  <c r="H6" s="1"/>
  <c r="E6"/>
  <c r="G5"/>
  <c r="G35" s="1"/>
  <c r="E5"/>
  <c r="E35" s="1"/>
  <c r="F127" i="2"/>
  <c r="E127"/>
  <c r="G124"/>
  <c r="F124"/>
  <c r="E124"/>
  <c r="G123"/>
  <c r="F123"/>
  <c r="E123"/>
  <c r="G122"/>
  <c r="F122"/>
  <c r="E122"/>
  <c r="G121"/>
  <c r="F121"/>
  <c r="E121"/>
  <c r="H123" l="1"/>
  <c r="H14" i="3"/>
  <c r="G120" i="2"/>
  <c r="F5" i="3"/>
  <c r="F35" s="1"/>
  <c r="H35" s="1"/>
  <c r="F120" i="2"/>
  <c r="H121"/>
  <c r="H122"/>
  <c r="E120"/>
  <c r="H119"/>
  <c r="H118"/>
  <c r="G117"/>
  <c r="F117"/>
  <c r="E117"/>
  <c r="H117" l="1"/>
  <c r="H5" i="3"/>
  <c r="G114" i="2"/>
  <c r="F114"/>
  <c r="H114" s="1"/>
  <c r="E114"/>
  <c r="G113"/>
  <c r="F113"/>
  <c r="E113"/>
  <c r="G112"/>
  <c r="F112"/>
  <c r="E112"/>
  <c r="G111"/>
  <c r="F111"/>
  <c r="E111"/>
  <c r="G109"/>
  <c r="F109"/>
  <c r="E109"/>
  <c r="G107"/>
  <c r="F107"/>
  <c r="E107"/>
  <c r="G106"/>
  <c r="F106"/>
  <c r="E106"/>
  <c r="G105"/>
  <c r="F105"/>
  <c r="E105"/>
  <c r="G104"/>
  <c r="F104"/>
  <c r="E104"/>
  <c r="G103"/>
  <c r="F103"/>
  <c r="E103"/>
  <c r="G102"/>
  <c r="F102"/>
  <c r="H102" s="1"/>
  <c r="E102"/>
  <c r="G101"/>
  <c r="F101"/>
  <c r="E101"/>
  <c r="G100"/>
  <c r="F100"/>
  <c r="E100"/>
  <c r="G99"/>
  <c r="F99"/>
  <c r="E99"/>
  <c r="G98"/>
  <c r="F98"/>
  <c r="E98"/>
  <c r="G97"/>
  <c r="F97"/>
  <c r="E97"/>
  <c r="G96"/>
  <c r="F96"/>
  <c r="E96"/>
  <c r="G95"/>
  <c r="F95"/>
  <c r="E95"/>
  <c r="G94"/>
  <c r="F94"/>
  <c r="E94"/>
  <c r="G93"/>
  <c r="F93"/>
  <c r="E93"/>
  <c r="G92"/>
  <c r="F92"/>
  <c r="E92"/>
  <c r="G91"/>
  <c r="F91"/>
  <c r="E91"/>
  <c r="G89"/>
  <c r="F89"/>
  <c r="E89"/>
  <c r="G87"/>
  <c r="F87"/>
  <c r="E87"/>
  <c r="G86"/>
  <c r="F86"/>
  <c r="E86"/>
  <c r="G85"/>
  <c r="F85"/>
  <c r="E85"/>
  <c r="G84"/>
  <c r="F84"/>
  <c r="E84"/>
  <c r="G83"/>
  <c r="F83"/>
  <c r="E83"/>
  <c r="G82"/>
  <c r="F82"/>
  <c r="E82"/>
  <c r="G81"/>
  <c r="F81"/>
  <c r="E81"/>
  <c r="G80"/>
  <c r="F80"/>
  <c r="E80"/>
  <c r="G78"/>
  <c r="F78"/>
  <c r="E78"/>
  <c r="G77"/>
  <c r="F77"/>
  <c r="E77"/>
  <c r="G76"/>
  <c r="F76"/>
  <c r="E76"/>
  <c r="G75"/>
  <c r="F75"/>
  <c r="E75"/>
  <c r="G74"/>
  <c r="F74"/>
  <c r="E74"/>
  <c r="E79" l="1"/>
  <c r="G79"/>
  <c r="E90"/>
  <c r="G90"/>
  <c r="H94"/>
  <c r="H98"/>
  <c r="H109"/>
  <c r="G110"/>
  <c r="H112"/>
  <c r="G73"/>
  <c r="H106"/>
  <c r="F110"/>
  <c r="E110" s="1"/>
  <c r="F90"/>
  <c r="F79"/>
  <c r="H79" s="1"/>
  <c r="E73"/>
  <c r="H74"/>
  <c r="H76"/>
  <c r="H78"/>
  <c r="H81"/>
  <c r="H83"/>
  <c r="H85"/>
  <c r="H87"/>
  <c r="H91"/>
  <c r="H93"/>
  <c r="H96"/>
  <c r="H99"/>
  <c r="H101"/>
  <c r="H104"/>
  <c r="H107"/>
  <c r="H110"/>
  <c r="H111"/>
  <c r="H75"/>
  <c r="H77"/>
  <c r="H80"/>
  <c r="H82"/>
  <c r="H84"/>
  <c r="H86"/>
  <c r="H89"/>
  <c r="H92"/>
  <c r="H95"/>
  <c r="H97"/>
  <c r="H100"/>
  <c r="H103"/>
  <c r="H105"/>
  <c r="H113"/>
  <c r="G46" i="1"/>
  <c r="F46"/>
  <c r="H46" s="1"/>
  <c r="E46"/>
  <c r="H45"/>
  <c r="H44"/>
  <c r="H43"/>
  <c r="G42"/>
  <c r="F42"/>
  <c r="E42"/>
  <c r="G41"/>
  <c r="F41"/>
  <c r="E41"/>
  <c r="G40"/>
  <c r="F40"/>
  <c r="E40"/>
  <c r="G39"/>
  <c r="F39"/>
  <c r="E39"/>
  <c r="G38"/>
  <c r="F38"/>
  <c r="E38"/>
  <c r="G37"/>
  <c r="F37"/>
  <c r="E37"/>
  <c r="H37" l="1"/>
  <c r="H90" i="2"/>
  <c r="H40" i="1"/>
  <c r="E115" i="2"/>
  <c r="F73"/>
  <c r="F36" i="1"/>
  <c r="G36"/>
  <c r="H39"/>
  <c r="H42"/>
  <c r="E36"/>
  <c r="H38"/>
  <c r="H41"/>
  <c r="H36" l="1"/>
  <c r="H73" i="2"/>
  <c r="F115"/>
  <c r="G34" i="1"/>
  <c r="F34"/>
  <c r="E34"/>
  <c r="G33"/>
  <c r="F33"/>
  <c r="E33"/>
  <c r="G32"/>
  <c r="F32"/>
  <c r="F31" s="1"/>
  <c r="H31" s="1"/>
  <c r="E32"/>
  <c r="E31" s="1"/>
  <c r="G30"/>
  <c r="F30"/>
  <c r="E30"/>
  <c r="G29"/>
  <c r="F29"/>
  <c r="E29"/>
  <c r="G28"/>
  <c r="F28"/>
  <c r="E28"/>
  <c r="G27" l="1"/>
  <c r="H30"/>
  <c r="F27"/>
  <c r="H27" s="1"/>
  <c r="G31"/>
  <c r="H28"/>
  <c r="H33"/>
  <c r="H29"/>
  <c r="H32"/>
  <c r="E27"/>
  <c r="G26"/>
  <c r="F26"/>
  <c r="E26"/>
  <c r="G25"/>
  <c r="F25"/>
  <c r="E25"/>
  <c r="G24"/>
  <c r="F24"/>
  <c r="E24"/>
  <c r="G22"/>
  <c r="F22"/>
  <c r="H22" s="1"/>
  <c r="E22"/>
  <c r="G21"/>
  <c r="F21"/>
  <c r="E21"/>
  <c r="G20"/>
  <c r="F20"/>
  <c r="E20"/>
  <c r="G19"/>
  <c r="F19"/>
  <c r="E19"/>
  <c r="G18"/>
  <c r="F18"/>
  <c r="E18"/>
  <c r="G16"/>
  <c r="F16"/>
  <c r="E16"/>
  <c r="G15"/>
  <c r="F15"/>
  <c r="E15"/>
  <c r="G13"/>
  <c r="F13"/>
  <c r="E13"/>
  <c r="G12"/>
  <c r="F12"/>
  <c r="E12"/>
  <c r="G11"/>
  <c r="F11"/>
  <c r="E11"/>
  <c r="G10"/>
  <c r="F10"/>
  <c r="E10"/>
  <c r="G9"/>
  <c r="F9"/>
  <c r="E9"/>
  <c r="G8"/>
  <c r="F8"/>
  <c r="E8"/>
  <c r="G7"/>
  <c r="F7"/>
  <c r="E7"/>
  <c r="E23" l="1"/>
  <c r="E14"/>
  <c r="G14"/>
  <c r="F14"/>
  <c r="H8"/>
  <c r="H10"/>
  <c r="H12"/>
  <c r="H15"/>
  <c r="H18"/>
  <c r="H20"/>
  <c r="H24"/>
  <c r="H26"/>
  <c r="H7"/>
  <c r="H9"/>
  <c r="H11"/>
  <c r="H13"/>
  <c r="H16"/>
  <c r="H19"/>
  <c r="H21"/>
  <c r="H25"/>
  <c r="G6"/>
  <c r="F6"/>
  <c r="E6"/>
  <c r="F23"/>
  <c r="G23"/>
  <c r="F116" i="2"/>
  <c r="G116"/>
  <c r="E116"/>
  <c r="E125" s="1"/>
  <c r="H124"/>
  <c r="H14" i="1" l="1"/>
  <c r="E5"/>
  <c r="E35" s="1"/>
  <c r="H34" s="1"/>
  <c r="H6"/>
  <c r="H116" i="2"/>
  <c r="H23" i="1"/>
  <c r="F125" i="2"/>
  <c r="F5" i="1"/>
  <c r="G5"/>
  <c r="G35" s="1"/>
  <c r="G47" s="1"/>
  <c r="E47" l="1"/>
  <c r="H5"/>
  <c r="F35"/>
  <c r="F47" l="1"/>
  <c r="H47" s="1"/>
  <c r="H35"/>
  <c r="F47" i="3"/>
  <c r="H47" s="1"/>
  <c r="G47"/>
  <c r="E47"/>
  <c r="F126" i="8"/>
  <c r="G126"/>
  <c r="E126"/>
  <c r="F5"/>
  <c r="H5" s="1"/>
  <c r="G5"/>
  <c r="G35" s="1"/>
  <c r="G47"/>
  <c r="E47"/>
  <c r="H126" l="1"/>
  <c r="F35"/>
  <c r="H35" s="1"/>
  <c r="F47" i="6"/>
  <c r="G115" i="2"/>
  <c r="G125" s="1"/>
  <c r="H125" s="1"/>
  <c r="F47" i="8" l="1"/>
  <c r="H47" s="1"/>
  <c r="H115" i="2"/>
  <c r="G116" i="5"/>
  <c r="H116"/>
  <c r="G116" i="7"/>
  <c r="G126" s="1"/>
  <c r="H126" s="1"/>
  <c r="H116" l="1"/>
  <c r="G35" i="6"/>
  <c r="H35"/>
  <c r="C13" i="17"/>
  <c r="G117" i="5"/>
  <c r="G126"/>
  <c r="F117"/>
  <c r="F126"/>
  <c r="H126"/>
  <c r="G115" i="4"/>
  <c r="H115"/>
  <c r="G125"/>
  <c r="H125"/>
  <c r="G36" i="7"/>
  <c r="G47"/>
  <c r="H47"/>
  <c r="G36" i="6"/>
  <c r="G47"/>
  <c r="H47"/>
  <c r="H36"/>
  <c r="H117" i="5"/>
  <c r="E117"/>
  <c r="E126"/>
  <c r="H36" i="7"/>
  <c r="C32" i="19"/>
  <c r="C35"/>
  <c r="D32"/>
  <c r="D35"/>
  <c r="E32"/>
  <c r="E35"/>
  <c r="F32"/>
  <c r="F35"/>
  <c r="G32"/>
  <c r="G35"/>
  <c r="H32"/>
  <c r="H35"/>
  <c r="I32"/>
  <c r="I35"/>
  <c r="J32"/>
  <c r="J35"/>
  <c r="K32"/>
  <c r="K35"/>
  <c r="L32"/>
  <c r="L35"/>
  <c r="M32"/>
  <c r="F61" i="29"/>
  <c r="F64"/>
  <c r="M35" i="19"/>
  <c r="F78" i="29"/>
  <c r="E64"/>
  <c r="E78"/>
  <c r="D64"/>
  <c r="D78"/>
  <c r="C64"/>
  <c r="C78"/>
  <c r="B64"/>
  <c r="B78"/>
  <c r="K7" i="24"/>
  <c r="C9"/>
  <c r="G9"/>
  <c r="K9"/>
  <c r="C11"/>
  <c r="G11"/>
  <c r="K11"/>
  <c r="C13"/>
  <c r="J8"/>
  <c r="I8"/>
  <c r="H8"/>
  <c r="F8"/>
  <c r="E8"/>
  <c r="D8"/>
  <c r="G13"/>
  <c r="K13"/>
  <c r="C15"/>
  <c r="J10"/>
  <c r="J12"/>
  <c r="I10"/>
  <c r="H10"/>
  <c r="F10"/>
  <c r="E10"/>
  <c r="D10"/>
  <c r="D12"/>
  <c r="D14"/>
  <c r="J14"/>
  <c r="I12"/>
  <c r="H12"/>
  <c r="G15"/>
  <c r="D16"/>
  <c r="K15"/>
  <c r="C17"/>
  <c r="H14"/>
  <c r="F12"/>
  <c r="E12"/>
  <c r="H16"/>
  <c r="F14"/>
  <c r="E14"/>
  <c r="I14"/>
  <c r="I16"/>
  <c r="F16"/>
  <c r="F18"/>
  <c r="E16"/>
  <c r="G17"/>
  <c r="K17"/>
  <c r="C19"/>
  <c r="J16"/>
  <c r="D18"/>
  <c r="H18"/>
  <c r="J18"/>
  <c r="G19"/>
  <c r="D20"/>
  <c r="F20"/>
  <c r="E18"/>
  <c r="K19"/>
  <c r="C21"/>
  <c r="I18"/>
  <c r="E20"/>
  <c r="H20"/>
  <c r="E22"/>
  <c r="H22"/>
  <c r="G21"/>
  <c r="K21"/>
  <c r="C23"/>
  <c r="G23"/>
  <c r="K23"/>
  <c r="C25"/>
  <c r="G25"/>
  <c r="K25"/>
  <c r="C27"/>
  <c r="I20"/>
  <c r="J20"/>
  <c r="D22"/>
  <c r="F22"/>
  <c r="J22"/>
  <c r="J24"/>
  <c r="J26"/>
  <c r="J28"/>
  <c r="I22"/>
  <c r="D24"/>
  <c r="F24"/>
  <c r="I24"/>
  <c r="E24"/>
  <c r="E26"/>
  <c r="H24"/>
  <c r="H26"/>
  <c r="G27"/>
  <c r="D26"/>
  <c r="D28"/>
  <c r="K27"/>
  <c r="F26"/>
  <c r="F28"/>
  <c r="I26"/>
  <c r="I28"/>
  <c r="E28"/>
  <c r="H28"/>
</calcChain>
</file>

<file path=xl/sharedStrings.xml><?xml version="1.0" encoding="utf-8"?>
<sst xmlns="http://schemas.openxmlformats.org/spreadsheetml/2006/main" count="2065" uniqueCount="693">
  <si>
    <t>Mezőkovácsháza Város Önkormányzata összesen</t>
  </si>
  <si>
    <t>forint</t>
  </si>
  <si>
    <t>Előirányzat csoport száma</t>
  </si>
  <si>
    <t>Kiemelt előirányzat száma</t>
  </si>
  <si>
    <t>Előirányzat</t>
  </si>
  <si>
    <t>Előirányzat-csoport, kiemelt előitányzat megnevezése</t>
  </si>
  <si>
    <t>Eredeti</t>
  </si>
  <si>
    <t>Módosított</t>
  </si>
  <si>
    <t>Teljesítés</t>
  </si>
  <si>
    <t>Teljesítés a módosított százalékában</t>
  </si>
  <si>
    <t>1.</t>
  </si>
  <si>
    <t>Működési bevételek</t>
  </si>
  <si>
    <t>B3. Közhatalmi bevételek</t>
  </si>
  <si>
    <t>Igazgatási szolgáltatási díj, bírság</t>
  </si>
  <si>
    <t>Átengedett közhatalmi bevételek</t>
  </si>
  <si>
    <t>Vagyoni típusú adók (ép.,ip.)</t>
  </si>
  <si>
    <t>Termék, szolg. adói</t>
  </si>
  <si>
    <t>Bírságbevétel</t>
  </si>
  <si>
    <t>Egyéb közhatalmi bevételek</t>
  </si>
  <si>
    <t>2.</t>
  </si>
  <si>
    <t>B4. Működési bevételek</t>
  </si>
  <si>
    <t>3.</t>
  </si>
  <si>
    <t>B1. Támogatásértékű működési bevétel</t>
  </si>
  <si>
    <t>Elkülönített állami pénzalapoktól átvett</t>
  </si>
  <si>
    <t>OEP-től átvett</t>
  </si>
  <si>
    <t>Egyéb működési célú pénzeszköz átvétel áht-n belül</t>
  </si>
  <si>
    <t>4.</t>
  </si>
  <si>
    <t>Önk.költségvetési támogatása műk.</t>
  </si>
  <si>
    <t xml:space="preserve"> - Ebből működőképesség megőrzéséhez adható tám.</t>
  </si>
  <si>
    <t>5.</t>
  </si>
  <si>
    <t>Elvonások és befizetések</t>
  </si>
  <si>
    <t>B6. Működési célú átvétel áht-n kívül</t>
  </si>
  <si>
    <t>Felhalm. és tőke jell. bevételek.</t>
  </si>
  <si>
    <t>B5. Tárgyi eszköz, föld ért.</t>
  </si>
  <si>
    <t>B5. Pénzügyi befektetések bevétele</t>
  </si>
  <si>
    <t>B5. Önkormányzatok sajátos felhalmozási és tőke bevételei</t>
  </si>
  <si>
    <t>Felh.c.pe.átvétel, támogatások visszatérülése</t>
  </si>
  <si>
    <t>Önk.költségvetési támogatása felh</t>
  </si>
  <si>
    <t>B2. Felh.c.pénzeszköz átvétel áht.-n belül</t>
  </si>
  <si>
    <t>B7. Felh.c.pénzeszköz átvétel áht.-n kívül</t>
  </si>
  <si>
    <t>Támogatások</t>
  </si>
  <si>
    <t>Önk.költségvetési támogatása</t>
  </si>
  <si>
    <t>Működési támogatás</t>
  </si>
  <si>
    <t>Felhalmozási támogatás</t>
  </si>
  <si>
    <t>Költségvetési bevételek összesen</t>
  </si>
  <si>
    <t>B8. Finanszírozási bevételek</t>
  </si>
  <si>
    <t>Működési célú finanszírozási bevétel</t>
  </si>
  <si>
    <t>Maradvány műk.c.igénybevétel</t>
  </si>
  <si>
    <t>Műk.c.hitel felvétel</t>
  </si>
  <si>
    <t>Felhalmozási célú finanszírozási bevétel</t>
  </si>
  <si>
    <t>Maradvány felh.c. igénybevétel</t>
  </si>
  <si>
    <t>Felh.c.hitel felvétel</t>
  </si>
  <si>
    <t>Irányító szervtől kapott támogatás</t>
  </si>
  <si>
    <t>Kötött felhasználású támogatás</t>
  </si>
  <si>
    <t>Egyéb költségvetési támogatás</t>
  </si>
  <si>
    <t>Függő, átfutó, kiegyenlítő bevétel</t>
  </si>
  <si>
    <t>Bevételek összesen</t>
  </si>
  <si>
    <t>2013. évi előirányzat</t>
  </si>
  <si>
    <t>Működési kiadások</t>
  </si>
  <si>
    <t>K1. Személyi jell. juttatások</t>
  </si>
  <si>
    <t>K2. Munkaadókat terhelő járulékok és szoc.hozzájár.adó</t>
  </si>
  <si>
    <t>K3. Dologi jellegű kiadások</t>
  </si>
  <si>
    <t xml:space="preserve"> - Ebből műk.c.kamat</t>
  </si>
  <si>
    <t xml:space="preserve"> - Ebből felh.c.kamat</t>
  </si>
  <si>
    <t>K5. Támogatásértékű műk.kiadás</t>
  </si>
  <si>
    <t>Elvonások, befizetések</t>
  </si>
  <si>
    <t>Hunyadi Gimn. bérlet</t>
  </si>
  <si>
    <t>BURSA</t>
  </si>
  <si>
    <t>Gyermektartásdíj visszafizetés</t>
  </si>
  <si>
    <t>EFI pályázat visszafizetés</t>
  </si>
  <si>
    <t>6.</t>
  </si>
  <si>
    <t>Jelzőrendszeres házi segítségnyújtás</t>
  </si>
  <si>
    <t>7.</t>
  </si>
  <si>
    <t>Elk.áll.pénzalapnak támogatás vfizetés</t>
  </si>
  <si>
    <t>8.</t>
  </si>
  <si>
    <t>KLIK, drogprevenció</t>
  </si>
  <si>
    <t>9.</t>
  </si>
  <si>
    <t>DAREH műk.hozzájárulás</t>
  </si>
  <si>
    <t>K5. Működési célú pénzeszköz átadás áht-n kívül</t>
  </si>
  <si>
    <t>Településgazdálkodási Kft. Vtér.támogatás</t>
  </si>
  <si>
    <t>Egyházak</t>
  </si>
  <si>
    <t>Civil szervezetek</t>
  </si>
  <si>
    <t>Kalocsa Róza Kht.</t>
  </si>
  <si>
    <t>Mezőkovácsházi Polgárőr Egyesület</t>
  </si>
  <si>
    <t>Sport</t>
  </si>
  <si>
    <t>MTE</t>
  </si>
  <si>
    <t>Strand</t>
  </si>
  <si>
    <t>Településgazdálkodási Kft. városüzemeltetési feladatok</t>
  </si>
  <si>
    <t>10.</t>
  </si>
  <si>
    <t>RNÖ</t>
  </si>
  <si>
    <t>11.</t>
  </si>
  <si>
    <t>Medifontana Bt. Kölcsön v.tér.</t>
  </si>
  <si>
    <t>12.</t>
  </si>
  <si>
    <t>Motoros Egyesület támogatás</t>
  </si>
  <si>
    <t>13.</t>
  </si>
  <si>
    <t>14.</t>
  </si>
  <si>
    <t>Gyulai Közüzemi Nonprofit Kft.</t>
  </si>
  <si>
    <t>K4. Ellátottak juttatása</t>
  </si>
  <si>
    <t>K5. Maradvány, tartalék</t>
  </si>
  <si>
    <t>Ebből működési</t>
  </si>
  <si>
    <t>Ebből felhalmozási</t>
  </si>
  <si>
    <t>Felhalmozási célú kiadások</t>
  </si>
  <si>
    <t>K6. Beruházás</t>
  </si>
  <si>
    <t>K7. Felújítás</t>
  </si>
  <si>
    <t>K8. Támogatásértékű felhalmozási kiadások összesen</t>
  </si>
  <si>
    <t>Költségvetési kiadások összesen</t>
  </si>
  <si>
    <t>Finanszírozási kiadások</t>
  </si>
  <si>
    <t>Irányítószervi támogatás</t>
  </si>
  <si>
    <t>Működési</t>
  </si>
  <si>
    <t xml:space="preserve">Felhalmozási  </t>
  </si>
  <si>
    <t>Hitelműveletek</t>
  </si>
  <si>
    <t>Működési célú hitelek, kötvény visszafizetése</t>
  </si>
  <si>
    <t>Fejlesztési célú hitel visszafizetése</t>
  </si>
  <si>
    <t>Áht-n belüli megelőlegezés visszafizetés</t>
  </si>
  <si>
    <t>Függő, átfutó, kiegyenlítő kiadás</t>
  </si>
  <si>
    <t>Kiadások összesen</t>
  </si>
  <si>
    <t xml:space="preserve">Létszámkeret </t>
  </si>
  <si>
    <t>Ebből:</t>
  </si>
  <si>
    <t>Köztisztviselő</t>
  </si>
  <si>
    <t>Közalkalmazott</t>
  </si>
  <si>
    <t>Munka törvénykönyve hatálya alá tartozó</t>
  </si>
  <si>
    <t>Polgármester</t>
  </si>
  <si>
    <t>Alpolgármester</t>
  </si>
  <si>
    <t>Képviselők</t>
  </si>
  <si>
    <t>közfoglalkoztatás</t>
  </si>
  <si>
    <t>I. Mezőkovácsháza Város Önkormányzata</t>
  </si>
  <si>
    <t>1.cím Önkormányzat</t>
  </si>
  <si>
    <t>Vagyoni típusú adók (ép.)</t>
  </si>
  <si>
    <t xml:space="preserve">Önk.költségvetési támogatása </t>
  </si>
  <si>
    <t>Felhalmozási bevételek.</t>
  </si>
  <si>
    <t>KLIK</t>
  </si>
  <si>
    <t>Fejlesztési célú hitel visszafizetése, kötvénybeváltás</t>
  </si>
  <si>
    <t>I. Mezőkovácsházi Polgármesteri Hivatal</t>
  </si>
  <si>
    <t>1.cím Polgármesteri Hivatal</t>
  </si>
  <si>
    <t>Víz</t>
  </si>
  <si>
    <t>Regionális hulladékkezelő DAREH</t>
  </si>
  <si>
    <t>Mezőkovácsházi Négy Évszak Óvoda és Bölcsőde</t>
  </si>
  <si>
    <t>BEVÉTELEK</t>
  </si>
  <si>
    <t>Négy Évszak Óvoda és Bölcsőde</t>
  </si>
  <si>
    <t>KIADÁSOK</t>
  </si>
  <si>
    <t>Mezőkovácsházi Humán Szolgáltató Központ</t>
  </si>
  <si>
    <t>Humán Szolgáltató Központ</t>
  </si>
  <si>
    <t>Mezőkovácsházi Városi Könyvtár</t>
  </si>
  <si>
    <t>Városi Könyvtár</t>
  </si>
  <si>
    <t>Bevétel jogcímei</t>
  </si>
  <si>
    <t>Állami támogatási összeg</t>
  </si>
  <si>
    <t>Önkormányzati hivatal működésének támogatása</t>
  </si>
  <si>
    <t>Település üzemeltetéshez kapcsolódó feladatellátás támogatása</t>
  </si>
  <si>
    <t>Beszámítás</t>
  </si>
  <si>
    <t>Lakott külterülettel kapcsolatos feladat támogatása</t>
  </si>
  <si>
    <t>Üdülőhelyi feladatok támogatása</t>
  </si>
  <si>
    <t>Egyéb kötelező önkormányzati feladatok támogatása</t>
  </si>
  <si>
    <t>Helyi önkormányzatok működésének általános támogatása</t>
  </si>
  <si>
    <t>Óvodapedagógusok, és a nevelő munkát segítők bértámogatása</t>
  </si>
  <si>
    <t>Óvodaműködtetési támogatás</t>
  </si>
  <si>
    <t>Társulás által fenntartott óvodákba bejáró gyermekek utazásának támogatása</t>
  </si>
  <si>
    <t>Kiegészítő támogatás az óvodapedagógusok minősítéséből adódó többletkiadásokhoz</t>
  </si>
  <si>
    <t>Települési önkormányzatok egyes köznevelési és gyermekétkeztetési feladatainak támogatása</t>
  </si>
  <si>
    <t>Szociális feladatok egyéb támogatása</t>
  </si>
  <si>
    <t>Gyermekétkeztetés támogatása</t>
  </si>
  <si>
    <t>Egyes szociális és gyermekjóléti feladatok támogatása</t>
  </si>
  <si>
    <t>Települési önkormányzatok szociális és gyermekjóléti feladatainak támogatása</t>
  </si>
  <si>
    <t>IX. melléklet alapján önkormányzatot megillető támogatások</t>
  </si>
  <si>
    <t>Könyvtári, közművelődési és múzeumi feladatok támogatása</t>
  </si>
  <si>
    <t>Települési önkormányzatok kulturális feladatainak támogatása</t>
  </si>
  <si>
    <t>Összes támogatás</t>
  </si>
  <si>
    <t>Sorszám</t>
  </si>
  <si>
    <t>Felújítási cél megnevezése</t>
  </si>
  <si>
    <t>Érintett cím</t>
  </si>
  <si>
    <t>Cím száma, neve</t>
  </si>
  <si>
    <t>15.</t>
  </si>
  <si>
    <t>16.</t>
  </si>
  <si>
    <t>17.</t>
  </si>
  <si>
    <t>18.</t>
  </si>
  <si>
    <t>19.</t>
  </si>
  <si>
    <t>20.</t>
  </si>
  <si>
    <t>21.</t>
  </si>
  <si>
    <t>Összesen</t>
  </si>
  <si>
    <t>Sor-sz</t>
  </si>
  <si>
    <t>Cím</t>
  </si>
  <si>
    <t>Cím státusza</t>
  </si>
  <si>
    <t>22.</t>
  </si>
  <si>
    <t xml:space="preserve">Pénzbeni és természetbeni szociális ellátások </t>
  </si>
  <si>
    <t>Visszaigényelhető %</t>
  </si>
  <si>
    <t>Visszaigényelhető</t>
  </si>
  <si>
    <t>Eredeti Önkorm. önrész</t>
  </si>
  <si>
    <t>Törvény szerint kötelezően ellátandó feladatok</t>
  </si>
  <si>
    <t>Köztemetés</t>
  </si>
  <si>
    <t>Törvény szerint kötelezően ellátandó feladatok össz.</t>
  </si>
  <si>
    <t>Önkormányzati rendelet alapján adható támogatások</t>
  </si>
  <si>
    <t>Helyi önk.által nyújtott egyéb ellátás</t>
  </si>
  <si>
    <t>Önkormányzati lakhatással kapcsolatos támogatás</t>
  </si>
  <si>
    <t>Önkormányzati rendelet alapján adható támogatások össz.</t>
  </si>
  <si>
    <t>Szociális ellátások összesen</t>
  </si>
  <si>
    <t>Sor-       szám</t>
  </si>
  <si>
    <t>Kötelezettség jogcíme</t>
  </si>
  <si>
    <t>Kötelezettség vállalás éve</t>
  </si>
  <si>
    <t>Lejárat</t>
  </si>
  <si>
    <t>(5+….+8)</t>
  </si>
  <si>
    <t>Beruházási célú hiteltörlesztés összesen</t>
  </si>
  <si>
    <t>Ipari park</t>
  </si>
  <si>
    <t>Kezességvállalások</t>
  </si>
  <si>
    <t>összesen</t>
  </si>
  <si>
    <t>Hitel állomány január 1-jén</t>
  </si>
  <si>
    <t>Felvétel éve</t>
  </si>
  <si>
    <t>Lejárat éve</t>
  </si>
  <si>
    <t xml:space="preserve">Működési célú </t>
  </si>
  <si>
    <t>Fejlesztési célú</t>
  </si>
  <si>
    <t>Polgármesteri illetmény támogatása</t>
  </si>
  <si>
    <t>Útfelújítás (Deák-Móra-Kinizsi)</t>
  </si>
  <si>
    <t>Útfelújítás (Bem)</t>
  </si>
  <si>
    <t>Településgazdálkodási Kft.</t>
  </si>
  <si>
    <t>Óvoda</t>
  </si>
  <si>
    <t>Könyvtár</t>
  </si>
  <si>
    <t>Városgondnokság</t>
  </si>
  <si>
    <t>K6.Felhalmozási célú átadás áht-n kívül</t>
  </si>
  <si>
    <t>Újszülöttek életkezdési támogatása</t>
  </si>
  <si>
    <t>Bölcsőde támogatása</t>
  </si>
  <si>
    <t>Belső ellenőrzési hozzájárulás DBKT</t>
  </si>
  <si>
    <t>Termék, szolg. adói (ip.,gj.,if.)</t>
  </si>
  <si>
    <t>Egyéb közhatalmi bevételek(bírság,pótl,ttd)</t>
  </si>
  <si>
    <t>Önkormányzat</t>
  </si>
  <si>
    <t>6. sz. melléklet</t>
  </si>
  <si>
    <t>Beruházások. felújítások, hosszú lejáratú működési hitelfelvétel, melyek a Stabilitási tv. 3. §. (1) bekezdése szerinti adósságot keletkeztető ügyletet keletkeztethetnek</t>
  </si>
  <si>
    <t>Fejlesztés megnevezése</t>
  </si>
  <si>
    <t>Adósságot keletkeztethető ügylet összege</t>
  </si>
  <si>
    <t>Mindösszesen:</t>
  </si>
  <si>
    <t>B e v é t e l e k</t>
  </si>
  <si>
    <t>K i a d á s o k</t>
  </si>
  <si>
    <t>Kiemelt előirányzat megnevezése</t>
  </si>
  <si>
    <t>Közhatalmi bevételek</t>
  </si>
  <si>
    <t>Személyi juttatás</t>
  </si>
  <si>
    <t xml:space="preserve">Működési bevétel </t>
  </si>
  <si>
    <t>Munkaadókat terhelő járulék és szoc.hj</t>
  </si>
  <si>
    <t>Dologi kiadás</t>
  </si>
  <si>
    <t>Elkülönített áll.pénzalapoktól átvett pe.</t>
  </si>
  <si>
    <t>Műk.c.pe.átadás</t>
  </si>
  <si>
    <t>Ellátottak pénzbeli juttatásai</t>
  </si>
  <si>
    <t>Műk.c.átvett áht-n belül</t>
  </si>
  <si>
    <t>Műk.c.átvett áht-n kívül</t>
  </si>
  <si>
    <t>Tartalék</t>
  </si>
  <si>
    <t>Műk.c.hitelfelvétel</t>
  </si>
  <si>
    <t>Áht-n belüli megelőlegezés</t>
  </si>
  <si>
    <t>Előző évi műk.c.pénzmaradvány</t>
  </si>
  <si>
    <t>Műk.c. hitel visszafizetés</t>
  </si>
  <si>
    <t>Hiány</t>
  </si>
  <si>
    <t>Többlet</t>
  </si>
  <si>
    <t xml:space="preserve"> </t>
  </si>
  <si>
    <t>Tárgyi eszköz, immat.j.értékesítés</t>
  </si>
  <si>
    <t>Beruházási kiadások</t>
  </si>
  <si>
    <t>Önk.felhalmozási költségvetési támogatása</t>
  </si>
  <si>
    <t>Felújítási kiadások</t>
  </si>
  <si>
    <t>Felh.c.pe.átadás</t>
  </si>
  <si>
    <t>Felh.c.pe.átvétel</t>
  </si>
  <si>
    <t>Fejlesztési hitel visszafizetés</t>
  </si>
  <si>
    <t>Fejlesztési hitel kamat</t>
  </si>
  <si>
    <t>EU önerő</t>
  </si>
  <si>
    <t>támogatási kölcsön nyújtás</t>
  </si>
  <si>
    <t>Előző évi felhalm. Célú pm. Igényvevétele</t>
  </si>
  <si>
    <t>Fejlesztési c. hiány</t>
  </si>
  <si>
    <t>Megnevezés</t>
  </si>
  <si>
    <t>I. Működési bevételek és kiadások</t>
  </si>
  <si>
    <t>Közhatalmi bevétel (ig.szolg. díj, önk.sajátos műk. bev.)</t>
  </si>
  <si>
    <t>Támogatásértékű működési bevétel</t>
  </si>
  <si>
    <t>Előző évi kv. kiegészítések visszatérítése</t>
  </si>
  <si>
    <t>Működési célú átvét áht-n kívül</t>
  </si>
  <si>
    <t>Rövid lejáratú hitel</t>
  </si>
  <si>
    <t>Rövid lejáratú értékpapírok értékesítése, kibocsátása</t>
  </si>
  <si>
    <t>Működési célú előző évi pénzmaradvány igénybevétele</t>
  </si>
  <si>
    <t>Működési célú bevételek ö s s z e s e n</t>
  </si>
  <si>
    <t>Személyi juttatások</t>
  </si>
  <si>
    <t>Munkaadókat terhelő járulékok és szoc. hj. adó</t>
  </si>
  <si>
    <t>Dologi kiadások</t>
  </si>
  <si>
    <t>Támogatásértékű működési kiadás</t>
  </si>
  <si>
    <t>Műk.c. pénzeszköz átadás áht-n kívül</t>
  </si>
  <si>
    <t>Ellátottak juttatása</t>
  </si>
  <si>
    <t>Működési célú kölcsönök nyújtása és törlesztése</t>
  </si>
  <si>
    <t>Hitel visszafizetése</t>
  </si>
  <si>
    <t>Működési hitel kamata</t>
  </si>
  <si>
    <t>Tartalékok</t>
  </si>
  <si>
    <t>Működési célú kiadások ö s s z e s e n</t>
  </si>
  <si>
    <t>II. Felhalmozási célú bevételek és kiadások</t>
  </si>
  <si>
    <t>Tárgyi eszköz értékesítés</t>
  </si>
  <si>
    <t>Pénzügyi befektetések bevétele</t>
  </si>
  <si>
    <t>Felh.c. pénzeszköz átadás, támogatás vissszatérítése</t>
  </si>
  <si>
    <t>Hosszú lejáratú hitel</t>
  </si>
  <si>
    <t>Felhalmozási célú előző évi pénzmaradvány igénybevétele</t>
  </si>
  <si>
    <t>Felhalmozási célú bevételek ö s s z e s e n</t>
  </si>
  <si>
    <t>Beruházás</t>
  </si>
  <si>
    <t>Felújítás</t>
  </si>
  <si>
    <t>Felhalmozási átadás</t>
  </si>
  <si>
    <t>Befektetési célú részesedés vásárlás</t>
  </si>
  <si>
    <t>Felhalmozási célú kölcsönök nyújtása és törlesztése</t>
  </si>
  <si>
    <t>Hosszú lejáratú hitel visszafizetése</t>
  </si>
  <si>
    <t>Hosszú lejáratú hitel  kamata</t>
  </si>
  <si>
    <t>Hosszú lejáratú értékpapírok beváltása</t>
  </si>
  <si>
    <t>Felhalmozási célú kiadások ö s s z e s e n</t>
  </si>
  <si>
    <t>Önkormányzat bevételei Ö S S Z E S E N</t>
  </si>
  <si>
    <t>Önkormányzat kiadásai Ö S S Z E S E N</t>
  </si>
  <si>
    <t>Forráshiány</t>
  </si>
  <si>
    <t>Mezőkovácsháza Város Önkormányzata</t>
  </si>
  <si>
    <t>(adatok ezer forintban)</t>
  </si>
  <si>
    <t>Bevételek: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</si>
  <si>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</si>
  <si>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</si>
  <si>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</si>
  <si>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</si>
  <si>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</si>
  <si>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</si>
  <si>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</si>
  <si>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</si>
  <si>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szeptem.</t>
  </si>
  <si>
    <t>október</t>
  </si>
  <si>
    <t>november</t>
  </si>
  <si>
    <t>december</t>
  </si>
  <si>
    <t>Műk.c.átvett pénzeszközök áht-n kívül</t>
  </si>
  <si>
    <t>Felhalmozási és tőke jellegű bevételek</t>
  </si>
  <si>
    <t>Pénzmaradvány igénybevétel</t>
  </si>
  <si>
    <t>Hitel igénybevétel</t>
  </si>
  <si>
    <t>Összesen:</t>
  </si>
  <si>
    <t>Kiadások:</t>
  </si>
  <si>
    <t>Munkaadókat terhelő járulékok, szoc.hj. adó</t>
  </si>
  <si>
    <t>Műk.c. pénzeszköz átadás</t>
  </si>
  <si>
    <t>Felh.c.pénzeszköz átadás</t>
  </si>
  <si>
    <t>Kölcsönnyújtás</t>
  </si>
  <si>
    <t>Finanszírozási kiadás</t>
  </si>
  <si>
    <t>Általános tartalék</t>
  </si>
  <si>
    <t>Nyitó</t>
  </si>
  <si>
    <t>Bevétel</t>
  </si>
  <si>
    <t>Kiadás</t>
  </si>
  <si>
    <t>Egyenleg</t>
  </si>
  <si>
    <t>Programok megnevezése</t>
  </si>
  <si>
    <t>Programok kiadásai</t>
  </si>
  <si>
    <t>Programok bevételei</t>
  </si>
  <si>
    <t>Európai Uniós támogatással megvalósuló projekthez történő hozzájárulás</t>
  </si>
  <si>
    <t>Projekt megnevezése</t>
  </si>
  <si>
    <t>Támogatott gazdasági társaság</t>
  </si>
  <si>
    <t>Önkormányzati támogatás összege</t>
  </si>
  <si>
    <t>Bevételi jogcím</t>
  </si>
  <si>
    <t>Adott kedvezmény</t>
  </si>
  <si>
    <t>Ellátottak térítési díjának, illetve kártérítésésnek méltányossági alapon történő elengedésének összege</t>
  </si>
  <si>
    <t>Lakosság részére lakásépítéshez, lakásfelújításhoz nyújtott kölcsönök elengedésének összege</t>
  </si>
  <si>
    <t>Egyéb nyújtott kedvezmény vagy kölcsön elengedésének összege</t>
  </si>
  <si>
    <t>Helyi adónál, gépjárműadónál biztosított kedvezmény, mentesség összege adónemenként</t>
  </si>
  <si>
    <t>Építményadó</t>
  </si>
  <si>
    <t>Helyi iparűzési adó</t>
  </si>
  <si>
    <t>Helyiségek, eszközök hasznosításából származó bevételből nyújtott kedvezmény, mentesség összege</t>
  </si>
  <si>
    <t>Közalkalmazotti</t>
  </si>
  <si>
    <t>Munka törvénykönyv</t>
  </si>
  <si>
    <t>Egyéb foglalkoztatás</t>
  </si>
  <si>
    <t>álláshely</t>
  </si>
  <si>
    <t>hatálya alá tartozó</t>
  </si>
  <si>
    <t>Óvónő</t>
  </si>
  <si>
    <t>Dajka</t>
  </si>
  <si>
    <t>Óvodatitkár</t>
  </si>
  <si>
    <t>Pedagógiai asszisztens</t>
  </si>
  <si>
    <t>Bölcsődei szakmai vezető</t>
  </si>
  <si>
    <t>gondozónő</t>
  </si>
  <si>
    <t>Védőnő</t>
  </si>
  <si>
    <t>Takarító</t>
  </si>
  <si>
    <t>Gondozónő-házi segítségnyújtás</t>
  </si>
  <si>
    <t>Gyermekjóléti központ</t>
  </si>
  <si>
    <t>Gondozó</t>
  </si>
  <si>
    <t>Gépkocsivezető</t>
  </si>
  <si>
    <t>Szoc. étkeztetés</t>
  </si>
  <si>
    <t>konyha - élelmezésvezető</t>
  </si>
  <si>
    <t>szakács</t>
  </si>
  <si>
    <t>hentes</t>
  </si>
  <si>
    <t>konyhalány</t>
  </si>
  <si>
    <t>adminisztrátor</t>
  </si>
  <si>
    <t>gépkocsivezető</t>
  </si>
  <si>
    <t>takarító</t>
  </si>
  <si>
    <t>Konyha</t>
  </si>
  <si>
    <t>Intézményvezető</t>
  </si>
  <si>
    <t>Könyvtáros</t>
  </si>
  <si>
    <t>Könyvtáros-informatikus</t>
  </si>
  <si>
    <t>Fogorvos</t>
  </si>
  <si>
    <t>Fogászati aszisztens</t>
  </si>
  <si>
    <t>EFI iroda adminisztrátor</t>
  </si>
  <si>
    <t>Polgármesteri Hivatal</t>
  </si>
  <si>
    <t>Jegyző</t>
  </si>
  <si>
    <t>Aljegyző</t>
  </si>
  <si>
    <t>Közszolgálati ügykezelő</t>
  </si>
  <si>
    <t>17. melléklet</t>
  </si>
  <si>
    <t>Az önkormányzat kötelező és nem kötelező fekadatellátásának bemutatása</t>
  </si>
  <si>
    <t>Intézmény</t>
  </si>
  <si>
    <t>kötelező feladat</t>
  </si>
  <si>
    <t>nem kötelező feladat</t>
  </si>
  <si>
    <t>államigazgatási feladat</t>
  </si>
  <si>
    <t>kiadás</t>
  </si>
  <si>
    <t>normatíva</t>
  </si>
  <si>
    <t>önkorm.tám</t>
  </si>
  <si>
    <t>műk.b.+átvett.</t>
  </si>
  <si>
    <t>össz.</t>
  </si>
  <si>
    <t>Víztermelés- kezelés</t>
  </si>
  <si>
    <t>Közutak üzemeltetése</t>
  </si>
  <si>
    <t>Üdültetés</t>
  </si>
  <si>
    <t>EFI iroda müködtetése</t>
  </si>
  <si>
    <t>MÁV vasútállomás</t>
  </si>
  <si>
    <t>Buszpályaudvar üzemeltetése</t>
  </si>
  <si>
    <t>Lakóingatlanok üzemeltetése</t>
  </si>
  <si>
    <t>Nem lakóingatlanok üzemeltetése</t>
  </si>
  <si>
    <t>Zöldterület kezelés</t>
  </si>
  <si>
    <t>Önkormányzat igazgatási tevékenysége</t>
  </si>
  <si>
    <t>Ingatlan értékesítés</t>
  </si>
  <si>
    <t>Közvilágítási feladatok</t>
  </si>
  <si>
    <t>Városgazdálkodási feladatok</t>
  </si>
  <si>
    <t>Központi ktgvetési befizetések</t>
  </si>
  <si>
    <t>Bursa</t>
  </si>
  <si>
    <t>Orvosi ügyelet</t>
  </si>
  <si>
    <t>Fogászati alapellátás</t>
  </si>
  <si>
    <t>VM támogatás szerz.</t>
  </si>
  <si>
    <t>háziorvosi ellátás</t>
  </si>
  <si>
    <t>Lakhatással kapcs.tel.támogatás</t>
  </si>
  <si>
    <t>Települési támogatás</t>
  </si>
  <si>
    <t>Hosszabb közfoglalkoztatás</t>
  </si>
  <si>
    <t>Kistérségi munkaprogram</t>
  </si>
  <si>
    <t>Közművelődés támogatása</t>
  </si>
  <si>
    <t>Sportlétesítmény működtetése</t>
  </si>
  <si>
    <t>Civil szervezetek támogatása</t>
  </si>
  <si>
    <t>Egyéb közösségi társadalmi tevékenység</t>
  </si>
  <si>
    <t>Fürdő</t>
  </si>
  <si>
    <t>Köztemető fenntartása</t>
  </si>
  <si>
    <t>TOP-5.2.1-15 BS1-2016-00011 Együttműködési program Mkh. Versenyképes társadalmáért</t>
  </si>
  <si>
    <t>TOP-4.1.1-15-BS1-2016-00019 háziorvosi rendelő felújítás</t>
  </si>
  <si>
    <t>TOP 4.2.1-15-BS1-2016 idősek nappali ell. Fejlesztése</t>
  </si>
  <si>
    <t>TOP-3.2.1-15-BS1-2016-00066 Könyvtár energetikai fejlesztése</t>
  </si>
  <si>
    <t>TOP-5.1.2-15-BS1-2016-00008 Paktum</t>
  </si>
  <si>
    <t>Finanszírozás</t>
  </si>
  <si>
    <t>Adóbevételek</t>
  </si>
  <si>
    <t>Építéshatóság</t>
  </si>
  <si>
    <t>Adók illetékek</t>
  </si>
  <si>
    <t>Bölcsőde</t>
  </si>
  <si>
    <t>Össz.</t>
  </si>
  <si>
    <t>Házi segíts.</t>
  </si>
  <si>
    <t>Gyermekjóléti Közp</t>
  </si>
  <si>
    <t>Családsegítés</t>
  </si>
  <si>
    <t>Idősek Nappali Ellátása</t>
  </si>
  <si>
    <t>Szoc. Étk.</t>
  </si>
  <si>
    <t>HSZK iskola étkezés</t>
  </si>
  <si>
    <t>Vendég étkeztetés</t>
  </si>
  <si>
    <t>Nyári gyermek étk.</t>
  </si>
  <si>
    <t>"Építsük közösen" pályázat</t>
  </si>
  <si>
    <t>Támogató Szolgálat</t>
  </si>
  <si>
    <t>Hónap</t>
  </si>
  <si>
    <t>Jelleg</t>
  </si>
  <si>
    <t>Nyitó állomány</t>
  </si>
  <si>
    <t>Pénzforgalmi</t>
  </si>
  <si>
    <t>Záró állomány</t>
  </si>
  <si>
    <t>Finanszírozási bevétel igénybevétele</t>
  </si>
  <si>
    <t>Korrigált záró egyenleg</t>
  </si>
  <si>
    <t>Felvétel</t>
  </si>
  <si>
    <t>Törlesztés</t>
  </si>
  <si>
    <t>Január</t>
  </si>
  <si>
    <t>Havi</t>
  </si>
  <si>
    <t>Halmozott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</si>
  <si>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</si>
  <si>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</si>
  <si>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</si>
  <si>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</si>
  <si>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</si>
  <si>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</si>
  <si>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</si>
  <si>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</si>
  <si>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</si>
  <si>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</si>
  <si>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</si>
  <si>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19. melléklet</t>
  </si>
  <si>
    <t>Kimutatás az önkormányzat felvehető hitelének nagyságrendjéről</t>
  </si>
  <si>
    <t>Az államháztartásról szóló 2011. évi CXCV. Törvény 29/A § szerinti kimutatás</t>
  </si>
  <si>
    <t>2020</t>
  </si>
  <si>
    <t>2021</t>
  </si>
  <si>
    <t>2022</t>
  </si>
  <si>
    <t>2023</t>
  </si>
  <si>
    <t>2024</t>
  </si>
  <si>
    <t>2025</t>
  </si>
  <si>
    <t>2026</t>
  </si>
  <si>
    <t>2027</t>
  </si>
  <si>
    <t>kezességvállalással és garanciavállalással kapcsolatos megtérülés</t>
  </si>
  <si>
    <t>Saját bevétel összesen</t>
  </si>
  <si>
    <t>Saját bevétel 50 %-a</t>
  </si>
  <si>
    <t>Előző év(ek)ben keletkezett tárgyévet terhelő fizetési kötelezettség</t>
  </si>
  <si>
    <t>Összes tárgyévet terhelő fizetési kötelezettség</t>
  </si>
  <si>
    <t>Helyi önkormányzat adósságot keletkeztetett kötelezettségvállalásának felső határa (50 %-os korlát figyelembevételével)</t>
  </si>
  <si>
    <t>Beruházások. felújítások, hosszú lejáratú működési hitel felvétel, melyek a Stabilitási tv. 3. §. (1) bekezdése szerinti adósságot keletkeztető ügyletet keletkeztethetnek:</t>
  </si>
  <si>
    <t>23.</t>
  </si>
  <si>
    <t>TOP-2.1.2-15-BS1-2016-00016 Zöld város kialakítása</t>
  </si>
  <si>
    <t>Közfoglalkoztatott</t>
  </si>
  <si>
    <t>Egyéb beruházások, felújítások, amelyek nem tartoznak a Stabilitási tv. 3.§. (1) bekezdése alá</t>
  </si>
  <si>
    <t>TOP pályázatok többletköltsége</t>
  </si>
  <si>
    <t>Közfoglalkoztatás</t>
  </si>
  <si>
    <t>ezer forint</t>
  </si>
  <si>
    <t>műk. bev.,átvett, pm igénybevét.</t>
  </si>
  <si>
    <t>Szennyvíz term. Kez.</t>
  </si>
  <si>
    <t>EFOP 1.5.3 Humán sz. f.</t>
  </si>
  <si>
    <t>EFOP 3.9.2 Humán szolg. Fejl.</t>
  </si>
  <si>
    <t>TOP 3.1.1 Kerékpárút I. ütem</t>
  </si>
  <si>
    <t>TOP 3.1.1 Kerékpárút II. ütem</t>
  </si>
  <si>
    <t>Támogató szolg.</t>
  </si>
  <si>
    <t>védőnői szolgálat</t>
  </si>
  <si>
    <t>TOP-3.2.1-16-BS1-2016-00066 Műv ház energetikai felújítása</t>
  </si>
  <si>
    <t>BMÖGF/69-79/2018 tűzifa pályázat</t>
  </si>
  <si>
    <t>BMÖFTE/7-2 védőnői szolg. Felújítás</t>
  </si>
  <si>
    <t>BMÖFTE/1-2 fogorvosi rendelő felújítás</t>
  </si>
  <si>
    <t>TOP-1.4.1-16-BS1-2017-00022  2. sz. óvoda felújítás</t>
  </si>
  <si>
    <t>TOP-1.4.1-16-BS1-2017-00031 4. sz. óvoda felújítás</t>
  </si>
  <si>
    <t>TOP-4.3.1-15-BS1-2016-00004 Leromlott városi területek</t>
  </si>
  <si>
    <t>TOP-1.1.2-16-BS1-2017-00002 Inkubátorház kialak.</t>
  </si>
  <si>
    <t>Hosszabb i. közfogl.</t>
  </si>
  <si>
    <t>EFOP</t>
  </si>
  <si>
    <t>2020. évi előirányzat</t>
  </si>
  <si>
    <t>2020. évi eredeti</t>
  </si>
  <si>
    <t>2020. évi előirányzat összege</t>
  </si>
  <si>
    <t>2020. évi Felhalmozási kiadás megnevezése</t>
  </si>
  <si>
    <t>2020. évi előirányzatok</t>
  </si>
  <si>
    <t>2020. évi várható bevételi és kiadási előirányzatainak felhasználási ütemterve</t>
  </si>
  <si>
    <t>2020. év</t>
  </si>
  <si>
    <t xml:space="preserve">2020.  évi várható  közvetett támogatások </t>
  </si>
  <si>
    <t>Likviditási terv 2020. év</t>
  </si>
  <si>
    <t>2023-</t>
  </si>
  <si>
    <t>Útfelújítás</t>
  </si>
  <si>
    <t>Útfelújítás (Dózsa u.)</t>
  </si>
  <si>
    <t>Pályázatok önerő biztosítása (4db)</t>
  </si>
  <si>
    <t>Időskorúak nappali intézményi ellátása</t>
  </si>
  <si>
    <t>Támogató szolgáltatás</t>
  </si>
  <si>
    <t>Óvodai, iskolai szociális segítő tevékenység támogatása</t>
  </si>
  <si>
    <t>Lakosságszám 2019. jan. 1-jén: 5847 fő</t>
  </si>
  <si>
    <t>Könyvtár épületfelújítás</t>
  </si>
  <si>
    <t>Bölcsőde udvari játékok</t>
  </si>
  <si>
    <t>t.e.beszrzés</t>
  </si>
  <si>
    <t>1.sz. Óvoda informatikai korszerűsítés</t>
  </si>
  <si>
    <t>beruházás</t>
  </si>
  <si>
    <t>2.sz.Óvoda beépített szekrény</t>
  </si>
  <si>
    <t>1.sz. Óvoda tetőcsere</t>
  </si>
  <si>
    <t>ÖNO mosó- szárítógép</t>
  </si>
  <si>
    <t>HSZK</t>
  </si>
  <si>
    <t>Gyermekjóléti Központ klíma</t>
  </si>
  <si>
    <t>Konyha mosó- szárítógép</t>
  </si>
  <si>
    <t>Konyha felújítás</t>
  </si>
  <si>
    <t>Informatikai fejlesztés</t>
  </si>
  <si>
    <t>Hivatal</t>
  </si>
  <si>
    <t>Városfejlesztési koncepció</t>
  </si>
  <si>
    <t>immat.j.</t>
  </si>
  <si>
    <t>Vis Medica felh.c.átadás</t>
  </si>
  <si>
    <t>felh.c.átadás</t>
  </si>
  <si>
    <t>Dózsa u. útfelújítás</t>
  </si>
  <si>
    <t>Árpád u. 275. épületfelújítás</t>
  </si>
  <si>
    <t>Hősök tere 6. fűtésrendszer</t>
  </si>
  <si>
    <t>Konyha felújítás BMÖFTE pályázatból</t>
  </si>
  <si>
    <t>Konyha felújítás VP pályázatból</t>
  </si>
  <si>
    <t>BMÖFTE Védőnői Szolg. Visszafiz.</t>
  </si>
  <si>
    <t>BMÖFTE Fogorvosi rendelő Visszafiz.</t>
  </si>
  <si>
    <t>Tűzifa pályázat visszafiz.</t>
  </si>
  <si>
    <t>TOP-5.2.1 pályázat visszafizetés</t>
  </si>
  <si>
    <t>Tájház épületfelújítás</t>
  </si>
  <si>
    <t>Elektromos hálózat felújítás</t>
  </si>
  <si>
    <t>TOP-4.2.1 szoc ellátás eszközök</t>
  </si>
  <si>
    <t>TOP-4.1.1 Háziorvosi rendelő eszközök</t>
  </si>
  <si>
    <t>TOP-4.2.1 Idősek nappali ell. Eszközök</t>
  </si>
  <si>
    <t>BMÖFTE Konyhai eszközök</t>
  </si>
  <si>
    <t>TOP-2.1.2 Zöld Város eszközök</t>
  </si>
  <si>
    <t>TOP-4.3.1 Leromlott város eszközök</t>
  </si>
  <si>
    <t>TOP-1.1.2 Inkubátorház eszközök</t>
  </si>
  <si>
    <t>LEADER turisztikai pályázat</t>
  </si>
  <si>
    <t>LEADER rendezvényszervezés eszközök</t>
  </si>
  <si>
    <t>LEADER strand öltözők</t>
  </si>
  <si>
    <t>LEADER hangtechnika</t>
  </si>
  <si>
    <t>TOP-5.2.1 paktum eszközök</t>
  </si>
  <si>
    <t>Kalocsa Róza 4 db LEADER felh.átad.</t>
  </si>
  <si>
    <t>LEADER kölcsön</t>
  </si>
  <si>
    <t>Szennyvíz Gyulai Közüzem</t>
  </si>
  <si>
    <t xml:space="preserve">Kerékpárút I. ütem </t>
  </si>
  <si>
    <t>Kerékpárút II.ütem</t>
  </si>
  <si>
    <t>TOP-4.2.1 Idősek napp.ell. Épületfelújítás</t>
  </si>
  <si>
    <t>TOP-3.2.1 Könyvtár épület</t>
  </si>
  <si>
    <t>TOP-3.2.1 Művház épület</t>
  </si>
  <si>
    <t>TOP-1.4.1 Óvoda felújítás</t>
  </si>
  <si>
    <t>TOP-2.1.2 Zöld város</t>
  </si>
  <si>
    <t>TOP-4.3.1 Leromlott városi területek</t>
  </si>
  <si>
    <t>TOP-1.1.2 Inkubátorház</t>
  </si>
  <si>
    <t>LEADER Strand öltözők</t>
  </si>
  <si>
    <t>Tárház bekötőút</t>
  </si>
  <si>
    <t>Szennyvízrendszer</t>
  </si>
  <si>
    <t>Vízrendszer</t>
  </si>
  <si>
    <t>bölcsődei dajka</t>
  </si>
  <si>
    <t>kistérségikoordinátor</t>
  </si>
  <si>
    <t>EFOP 1.5.3-2016 Humán szolgáltatások fejlesztése</t>
  </si>
  <si>
    <t>EFOP 3.9.2-2016 Humán szolgáltatások fejlesztése</t>
  </si>
  <si>
    <t>TOP-5.1.2-15-BS1-2016-00008 Helyi fogl.együttm.</t>
  </si>
  <si>
    <t>VP-6-19.2.1-49-12 LEADER turisztikai pályázat</t>
  </si>
  <si>
    <t>VP-6-19.2.1-49-4-17 Rendezvényszervezéshez szükséges eszközök</t>
  </si>
  <si>
    <t>TOP-5.2.1-15-BS1-2016-00011 Társadalmi egység erősítése</t>
  </si>
  <si>
    <t>TOP-4.1.1-15-BS1-2016-00019 Háziorvosi rendelő felújítás</t>
  </si>
  <si>
    <t>TOP-4.2.1-15-BS1-2016-00026 Idősek nappali ellátása</t>
  </si>
  <si>
    <t>TOP-3.2.1-15-BS1-2016-00066 Könyvtár energetikai felújítása</t>
  </si>
  <si>
    <t>TOP-3.2.1-16-BS1-2016-00066 Művház energetikai felújítása</t>
  </si>
  <si>
    <t>TOP-1.4.1.-16-BS1-2017-00022 2. sz. óvoda felújítás</t>
  </si>
  <si>
    <t>TOP-1.4.1.-16-BS1-2017-00031 4. sz. óvoda felújítás</t>
  </si>
  <si>
    <t>TOP-4.3.1-15-BS1-2016-00004 Leromlott városi területek rehabilitációja</t>
  </si>
  <si>
    <t>TOP-1.1.2-16-BS1-2017-00002 Inkubátorház kialakítása</t>
  </si>
  <si>
    <t>TOP 3.1.1 Kerékpárút fejlesztés I. ütem</t>
  </si>
  <si>
    <t>TOP-3.1.1 Kerékpárút fejlesztés II. ütem</t>
  </si>
  <si>
    <t>TOP-4.2.1-15-BS1-2018-00060 Szoc.ellátás eszközbeszerzés</t>
  </si>
  <si>
    <t>Konyha felújítás VP pályázat</t>
  </si>
  <si>
    <t>TOP-5.3.1-16-BS1-2017-0005 Helyi idntitásfejlesztés</t>
  </si>
  <si>
    <t>LEADER Strand öltöző felújítás</t>
  </si>
  <si>
    <t>LEADER Hangtechnikai eszközök</t>
  </si>
  <si>
    <t>TOP-1.1.1 Tárház bekötőút felújítás</t>
  </si>
  <si>
    <t>2028</t>
  </si>
  <si>
    <t>2029</t>
  </si>
  <si>
    <t>Idősek Klubja terápiás munkatárs</t>
  </si>
  <si>
    <t>Támogató szolgálat terápiás munkatárs</t>
  </si>
  <si>
    <t>gondozó</t>
  </si>
  <si>
    <t xml:space="preserve">Segítő </t>
  </si>
  <si>
    <t xml:space="preserve">2020. március 01-től 1 fő gazdasági ügyintéző álláshely létesül a szociális étkeztetés feladaton.  2020. szeptember 01-től 2 fő terápiás munkatárs bővülés a isősek klubja feladaton. </t>
  </si>
  <si>
    <t xml:space="preserve">3 fő építéshatósági köztisztviselő álláshely - 1 betöltött, és 1 betöltetlen építéshatósági ügyintéző, és 1 fő betöltött titkár álláshely -  2020. február 29-én megszűnik. 1 fő pénzügyi és szánviteli ügyintéző álláshely 2020. február 29-ével megszűnik.  1 fő pénzügyi ügyintéző álláshely 2020. februárv 29-ével megszűnik.
</t>
  </si>
  <si>
    <t>Összes álláshely 2020. január 01-én</t>
  </si>
  <si>
    <r>
      <t xml:space="preserve">Huzamosabb idejű foglalkoztatás 00870 </t>
    </r>
    <r>
      <rPr>
        <sz val="12"/>
        <rFont val="Times New Roman"/>
        <family val="1"/>
        <charset val="238"/>
      </rPr>
      <t xml:space="preserve"> 2019.12.01-2020.02.29. 2 fő </t>
    </r>
  </si>
  <si>
    <r>
      <t>Huzamosabb idejű foglalkoztatás 00853</t>
    </r>
    <r>
      <rPr>
        <sz val="12"/>
        <rFont val="Times New Roman"/>
        <family val="1"/>
        <charset val="238"/>
      </rPr>
      <t xml:space="preserve"> 2019.12.01-2020.02.29. 20 fő </t>
    </r>
  </si>
  <si>
    <r>
      <t xml:space="preserve">Helyi sajátosság 00479 </t>
    </r>
    <r>
      <rPr>
        <sz val="12"/>
        <rFont val="Times New Roman"/>
        <family val="1"/>
        <charset val="238"/>
      </rPr>
      <t>2019.12.01-2020.02.29 45 fő</t>
    </r>
  </si>
  <si>
    <r>
      <t xml:space="preserve">Mezőgazdaság 00478 </t>
    </r>
    <r>
      <rPr>
        <sz val="12"/>
        <rFont val="Times New Roman"/>
        <family val="1"/>
        <charset val="238"/>
      </rPr>
      <t>2019.12.01-2020.02.29 25 fő</t>
    </r>
  </si>
  <si>
    <r>
      <t xml:space="preserve">Szociális program 00477 </t>
    </r>
    <r>
      <rPr>
        <sz val="12"/>
        <rFont val="Times New Roman"/>
        <family val="1"/>
        <charset val="238"/>
      </rPr>
      <t>2019.12.01-2020.02.29 15 fő</t>
    </r>
  </si>
  <si>
    <r>
      <t xml:space="preserve">Polgármesteri Hivatal  Huzamosabb időtartamú közfogl.00852 </t>
    </r>
    <r>
      <rPr>
        <sz val="12"/>
        <rFont val="Times New Roman"/>
        <family val="1"/>
        <charset val="238"/>
      </rPr>
      <t>2019.12.01-2020.02.29. 14 fő</t>
    </r>
  </si>
  <si>
    <r>
      <t xml:space="preserve">HSZK  00864 </t>
    </r>
    <r>
      <rPr>
        <sz val="12"/>
        <rFont val="Times New Roman"/>
        <family val="1"/>
        <charset val="238"/>
      </rPr>
      <t>2019.12.01-2020.02.29. 11 fő</t>
    </r>
  </si>
  <si>
    <r>
      <t xml:space="preserve">Óvoda  00866 </t>
    </r>
    <r>
      <rPr>
        <sz val="12"/>
        <rFont val="Times New Roman"/>
        <family val="1"/>
        <charset val="238"/>
      </rPr>
      <t>2019.12.01-2020.02.29 9 fő</t>
    </r>
  </si>
  <si>
    <r>
      <t xml:space="preserve">Óvoda 931  </t>
    </r>
    <r>
      <rPr>
        <sz val="12"/>
        <rFont val="Times New Roman"/>
        <family val="1"/>
        <charset val="238"/>
      </rPr>
      <t>2019.12.01-2020.02.29 2 fő</t>
    </r>
  </si>
  <si>
    <r>
      <t>Könyvtár 00865</t>
    </r>
    <r>
      <rPr>
        <sz val="10"/>
        <rFont val="Arial CE"/>
        <charset val="238"/>
      </rPr>
      <t xml:space="preserve"> 2019.12.01-2020.02.29 3 fő</t>
    </r>
  </si>
  <si>
    <t>Közut. Felúj. Dózsa</t>
  </si>
  <si>
    <t>Mezőgazdasági támogatások</t>
  </si>
  <si>
    <t>Zöldterület meztep</t>
  </si>
  <si>
    <t>TOP-4.2.1-15-BS1-2018-00060 szoc. Eszk. Besz.</t>
  </si>
  <si>
    <t>GINOP foglalkoztatás</t>
  </si>
  <si>
    <t>BMÖFTE konyha páláyzat</t>
  </si>
  <si>
    <t>VP konyha pályázat</t>
  </si>
  <si>
    <t>TOP-5.3.1-16-BS1-2017-00005 Helyi identitás és kohézió</t>
  </si>
  <si>
    <t>LEADER turisztika</t>
  </si>
  <si>
    <t>LEADER rendezvény, eszk.</t>
  </si>
  <si>
    <t>Leader strand öltöző</t>
  </si>
  <si>
    <t>Leader hangtechnika</t>
  </si>
  <si>
    <t>leader háztáji kertészetek</t>
  </si>
  <si>
    <t>Leader husquarna p.</t>
  </si>
  <si>
    <t>Tárházi bekötőút pályázat</t>
  </si>
  <si>
    <t>Működés</t>
  </si>
  <si>
    <t>SNI</t>
  </si>
  <si>
    <t>NTP</t>
  </si>
  <si>
    <t>szolg.</t>
  </si>
  <si>
    <t>kszr</t>
  </si>
  <si>
    <t>Tájház</t>
  </si>
  <si>
    <t>Értéktár</t>
  </si>
  <si>
    <t>Ültess fát</t>
  </si>
  <si>
    <t>A települési önkormányzatok szociális feladatainak egyéb támogatására 20.739 eFt támogatás realizálódott. A települési támogatáson, és a lakhatással kapcsolatos támogatáson kívül a házi segítségnyújtás tevékenységen 5.117 eft, az idősek nappali ellátása tevékenységen 6.300 eFt, és a szociális étkeztetésen 1.722 eFt támogatás került figyelembe vételre. Rendkívüli önkormányzati támogatásként 38.094 eft került betervezésre.</t>
  </si>
  <si>
    <t>TOP-4.3.1-15-BS1-2016-00004 Leromlott városi területek pályázat többletköltség</t>
  </si>
  <si>
    <t>1858663830 azonosító számú VP konyha felújítási pályázat önerő</t>
  </si>
  <si>
    <t>EBR 443269  Konyha felújítási pályázat önerő</t>
  </si>
  <si>
    <t>Helyi adók</t>
  </si>
  <si>
    <t>Tulajdonosi bevételek</t>
  </si>
  <si>
    <t>Díjak, pótlékok bírságok, települési adók</t>
  </si>
  <si>
    <t>Részesedések értékesítése, és részesedések megszűnéséhez kapcsolódó bevételek</t>
  </si>
  <si>
    <t>Privatizációból származó bevétel</t>
  </si>
  <si>
    <t>Hitelből eredő fizetési kötelezettség</t>
  </si>
  <si>
    <t>Kölcsönből eredő fizetési kötelezettség</t>
  </si>
  <si>
    <t>Hitelviszonyt megtestesítő értékpapírból eredő fizetési kötelezettség</t>
  </si>
  <si>
    <t>Adott váltóból eredő fizetési kötelezettség</t>
  </si>
  <si>
    <t>Pénzügyi lízingből eredő fizetési kötelezettség</t>
  </si>
  <si>
    <t>Halasztott fizetés, részletfizetés fizetési kötelezettsége</t>
  </si>
  <si>
    <t>Szerződésben kikötött visszavásárlási kötelezettség</t>
  </si>
  <si>
    <t>Kezesség- és garanciavállalásból eredő fizetési kötelezettség</t>
  </si>
  <si>
    <t>Tárgyévben keletkezett illetve keletkező, tárgyévet terhelő fizetési kötelezettség</t>
  </si>
  <si>
    <t>Immateriális javak, ingatlanok, tárgyi eszközök értékesítése</t>
  </si>
  <si>
    <t xml:space="preserve">Ebből védelmi </t>
  </si>
  <si>
    <t>Roma Önk.kölcsön</t>
  </si>
  <si>
    <t>Kölcsön vtér. Roma Önk.</t>
  </si>
  <si>
    <t>Védelmi tartalék</t>
  </si>
  <si>
    <t>o</t>
  </si>
  <si>
    <t>Óvoda felújítás</t>
  </si>
  <si>
    <t>24.</t>
  </si>
  <si>
    <t>25.</t>
  </si>
  <si>
    <t>Közmunka eszközfelújítás</t>
  </si>
  <si>
    <t>Konyha egyéb konyhai eszközök</t>
  </si>
  <si>
    <t>Konyha botmixer</t>
  </si>
  <si>
    <t>Konyha elszívó ernyő</t>
  </si>
  <si>
    <t>Könyvtár NTP pályázat honlap</t>
  </si>
  <si>
    <t xml:space="preserve">immat. J. </t>
  </si>
  <si>
    <t>Közmunka eszközök</t>
  </si>
  <si>
    <t>Földvásárlás</t>
  </si>
  <si>
    <t>TOP-1.1.1.-Tárház bekötőút pályázat</t>
  </si>
  <si>
    <t>26.</t>
  </si>
  <si>
    <t>27.</t>
  </si>
  <si>
    <t>28.</t>
  </si>
  <si>
    <t>29.</t>
  </si>
  <si>
    <t>30.</t>
  </si>
  <si>
    <t>Napközi konyhafelújítás</t>
  </si>
  <si>
    <t>Adatok Ft-ban</t>
  </si>
</sst>
</file>

<file path=xl/styles.xml><?xml version="1.0" encoding="utf-8"?>
<styleSheet xmlns="http://schemas.openxmlformats.org/spreadsheetml/2006/main">
  <numFmts count="10">
    <numFmt numFmtId="41" formatCode="_-* #,##0\ _F_t_-;\-* #,##0\ _F_t_-;_-* &quot;-&quot;\ _F_t_-;_-@_-"/>
    <numFmt numFmtId="164" formatCode="_-* #,##0.00\ _F_t_-;\-* #,##0.00\ _F_t_-;_-* &quot;-&quot;?\ _F_t_-;_-@_-"/>
    <numFmt numFmtId="165" formatCode="_-* #,##0.0\ _F_t_-;\-* #,##0.0\ _F_t_-;_-* &quot;-&quot;?\ _F_t_-;_-@_-"/>
    <numFmt numFmtId="166" formatCode="mmmm\ d\."/>
    <numFmt numFmtId="167" formatCode="_-* #,##0.00\ _F_t_-;\-* #,##0.00\ _F_t_-;_-* &quot;-&quot;\ _F_t_-;_-@_-"/>
    <numFmt numFmtId="168" formatCode="#,##0.00_ ;\-#,##0.00\ "/>
    <numFmt numFmtId="169" formatCode="_-* #,##0\ _F_t_-;\-* #,##0\ _F_t_-;_-* &quot;-&quot;?\ _F_t_-;_-@_-"/>
    <numFmt numFmtId="170" formatCode="[$-40E]mmmm\ d\.;@"/>
    <numFmt numFmtId="171" formatCode="0.0"/>
    <numFmt numFmtId="172" formatCode="0__"/>
  </numFmts>
  <fonts count="39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8"/>
      <name val="Arial CE"/>
      <family val="2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sz val="10"/>
      <color indexed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b/>
      <sz val="11"/>
      <name val="Arial CE"/>
      <charset val="238"/>
    </font>
    <font>
      <i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4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u/>
      <sz val="10"/>
      <name val="Times New Roman CE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9"/>
      <name val="Arial CE"/>
      <charset val="238"/>
    </font>
  </fonts>
  <fills count="13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51"/>
      </patternFill>
    </fill>
    <fill>
      <patternFill patternType="solid">
        <fgColor indexed="51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" fillId="0" borderId="0"/>
    <xf numFmtId="0" fontId="16" fillId="0" borderId="0"/>
  </cellStyleXfs>
  <cellXfs count="839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6" xfId="0" applyFont="1" applyFill="1" applyBorder="1" applyAlignment="1" applyProtection="1">
      <alignment horizontal="centerContinuous" vertical="center"/>
      <protection locked="0"/>
    </xf>
    <xf numFmtId="0" fontId="4" fillId="2" borderId="7" xfId="0" applyFont="1" applyFill="1" applyBorder="1" applyAlignment="1" applyProtection="1">
      <alignment horizontal="centerContinuous" vertical="center"/>
      <protection locked="0"/>
    </xf>
    <xf numFmtId="0" fontId="4" fillId="2" borderId="8" xfId="0" applyFont="1" applyFill="1" applyBorder="1" applyAlignment="1" applyProtection="1">
      <alignment horizontal="centerContinuous" vertical="center" wrapText="1"/>
      <protection locked="0"/>
    </xf>
    <xf numFmtId="0" fontId="4" fillId="2" borderId="6" xfId="0" applyFont="1" applyFill="1" applyBorder="1" applyAlignment="1" applyProtection="1">
      <alignment horizontal="centerContinuous" vertical="center" wrapText="1"/>
      <protection locked="0"/>
    </xf>
    <xf numFmtId="0" fontId="3" fillId="2" borderId="6" xfId="0" applyFont="1" applyFill="1" applyBorder="1" applyAlignment="1" applyProtection="1">
      <alignment horizontal="centerContinuous" vertical="center" wrapText="1"/>
      <protection locked="0"/>
    </xf>
    <xf numFmtId="0" fontId="4" fillId="2" borderId="4" xfId="0" applyFont="1" applyFill="1" applyBorder="1" applyAlignment="1" applyProtection="1">
      <alignment horizontal="centerContinuous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41" fontId="4" fillId="5" borderId="5" xfId="0" applyNumberFormat="1" applyFont="1" applyFill="1" applyBorder="1" applyAlignment="1" applyProtection="1">
      <alignment horizontal="right" vertical="center"/>
    </xf>
    <xf numFmtId="41" fontId="4" fillId="5" borderId="2" xfId="0" applyNumberFormat="1" applyFont="1" applyFill="1" applyBorder="1" applyAlignment="1" applyProtection="1">
      <alignment horizontal="right" vertical="center"/>
    </xf>
    <xf numFmtId="41" fontId="4" fillId="5" borderId="6" xfId="0" applyNumberFormat="1" applyFont="1" applyFill="1" applyBorder="1" applyAlignment="1" applyProtection="1">
      <alignment horizontal="right" vertical="center"/>
    </xf>
    <xf numFmtId="2" fontId="4" fillId="5" borderId="10" xfId="0" applyNumberFormat="1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41" fontId="0" fillId="5" borderId="2" xfId="0" applyNumberFormat="1" applyFont="1" applyFill="1" applyBorder="1" applyAlignment="1" applyProtection="1">
      <alignment horizontal="right" vertical="center"/>
    </xf>
    <xf numFmtId="41" fontId="0" fillId="5" borderId="6" xfId="0" applyNumberFormat="1" applyFont="1" applyFill="1" applyBorder="1" applyAlignment="1" applyProtection="1">
      <alignment horizontal="right" vertical="center"/>
    </xf>
    <xf numFmtId="0" fontId="0" fillId="4" borderId="15" xfId="0" applyFill="1" applyBorder="1" applyAlignment="1" applyProtection="1">
      <alignment vertical="center"/>
      <protection locked="0"/>
    </xf>
    <xf numFmtId="41" fontId="0" fillId="5" borderId="5" xfId="0" applyNumberFormat="1" applyFont="1" applyFill="1" applyBorder="1" applyAlignment="1" applyProtection="1">
      <alignment horizontal="right" vertical="center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0" fillId="4" borderId="1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0" fillId="4" borderId="20" xfId="0" applyFont="1" applyFill="1" applyBorder="1" applyAlignment="1" applyProtection="1">
      <alignment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0" fillId="4" borderId="21" xfId="0" applyFont="1" applyFill="1" applyBorder="1" applyAlignment="1" applyProtection="1">
      <alignment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41" fontId="5" fillId="5" borderId="5" xfId="0" applyNumberFormat="1" applyFont="1" applyFill="1" applyBorder="1" applyAlignment="1" applyProtection="1">
      <alignment horizontal="right" vertical="center"/>
    </xf>
    <xf numFmtId="41" fontId="5" fillId="5" borderId="2" xfId="0" applyNumberFormat="1" applyFont="1" applyFill="1" applyBorder="1" applyAlignment="1" applyProtection="1">
      <alignment horizontal="right" vertical="center"/>
    </xf>
    <xf numFmtId="41" fontId="5" fillId="5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Protection="1"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7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 applyProtection="1">
      <alignment vertical="center"/>
      <protection locked="0"/>
    </xf>
    <xf numFmtId="41" fontId="0" fillId="7" borderId="5" xfId="0" applyNumberFormat="1" applyFont="1" applyFill="1" applyBorder="1" applyAlignment="1" applyProtection="1">
      <alignment horizontal="right" vertical="center"/>
    </xf>
    <xf numFmtId="41" fontId="0" fillId="7" borderId="2" xfId="0" applyNumberFormat="1" applyFont="1" applyFill="1" applyBorder="1" applyAlignment="1" applyProtection="1">
      <alignment horizontal="right" vertical="center"/>
    </xf>
    <xf numFmtId="41" fontId="0" fillId="7" borderId="6" xfId="0" applyNumberFormat="1" applyFont="1" applyFill="1" applyBorder="1" applyAlignment="1" applyProtection="1">
      <alignment horizontal="right" vertical="center"/>
    </xf>
    <xf numFmtId="0" fontId="0" fillId="7" borderId="0" xfId="0" applyFill="1" applyProtection="1"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Protection="1">
      <protection locked="0"/>
    </xf>
    <xf numFmtId="41" fontId="0" fillId="0" borderId="0" xfId="0" applyNumberForma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41" fontId="0" fillId="5" borderId="31" xfId="0" applyNumberFormat="1" applyFill="1" applyBorder="1" applyAlignment="1" applyProtection="1">
      <alignment horizontal="right" vertical="center"/>
      <protection locked="0"/>
    </xf>
    <xf numFmtId="41" fontId="0" fillId="5" borderId="32" xfId="0" applyNumberFormat="1" applyFont="1" applyFill="1" applyBorder="1" applyAlignment="1" applyProtection="1">
      <alignment horizontal="right" vertical="center"/>
      <protection locked="0"/>
    </xf>
    <xf numFmtId="41" fontId="0" fillId="5" borderId="33" xfId="0" applyNumberFormat="1" applyFill="1" applyBorder="1" applyAlignment="1" applyProtection="1">
      <alignment horizontal="right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41" fontId="0" fillId="5" borderId="32" xfId="0" applyNumberFormat="1" applyFill="1" applyBorder="1" applyAlignment="1" applyProtection="1">
      <alignment horizontal="right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41" fontId="0" fillId="5" borderId="34" xfId="0" applyNumberFormat="1" applyFill="1" applyBorder="1" applyAlignment="1" applyProtection="1">
      <alignment horizontal="right" vertical="center"/>
      <protection locked="0"/>
    </xf>
    <xf numFmtId="41" fontId="0" fillId="5" borderId="17" xfId="0" applyNumberFormat="1" applyFill="1" applyBorder="1" applyAlignment="1" applyProtection="1">
      <alignment horizontal="right" vertical="center"/>
      <protection locked="0"/>
    </xf>
    <xf numFmtId="41" fontId="0" fillId="5" borderId="35" xfId="0" applyNumberFormat="1" applyFill="1" applyBorder="1" applyAlignment="1" applyProtection="1">
      <alignment horizontal="right" vertical="center"/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41" fontId="0" fillId="5" borderId="31" xfId="0" applyNumberFormat="1" applyFont="1" applyFill="1" applyBorder="1" applyAlignment="1" applyProtection="1">
      <alignment horizontal="right" vertical="center"/>
      <protection locked="0"/>
    </xf>
    <xf numFmtId="41" fontId="0" fillId="5" borderId="33" xfId="0" applyNumberFormat="1" applyFont="1" applyFill="1" applyBorder="1" applyAlignment="1" applyProtection="1">
      <alignment horizontal="right" vertical="center"/>
      <protection locked="0"/>
    </xf>
    <xf numFmtId="41" fontId="5" fillId="5" borderId="31" xfId="0" applyNumberFormat="1" applyFont="1" applyFill="1" applyBorder="1" applyAlignment="1" applyProtection="1">
      <alignment horizontal="right" vertical="center"/>
      <protection locked="0"/>
    </xf>
    <xf numFmtId="41" fontId="5" fillId="5" borderId="32" xfId="0" applyNumberFormat="1" applyFont="1" applyFill="1" applyBorder="1" applyAlignment="1" applyProtection="1">
      <alignment horizontal="right" vertical="center"/>
      <protection locked="0"/>
    </xf>
    <xf numFmtId="41" fontId="5" fillId="5" borderId="33" xfId="0" applyNumberFormat="1" applyFont="1" applyFill="1" applyBorder="1" applyAlignment="1" applyProtection="1">
      <alignment horizontal="right" vertical="center"/>
      <protection locked="0"/>
    </xf>
    <xf numFmtId="2" fontId="8" fillId="5" borderId="10" xfId="0" applyNumberFormat="1" applyFont="1" applyFill="1" applyBorder="1" applyAlignment="1" applyProtection="1">
      <alignment horizontal="center" vertical="center"/>
    </xf>
    <xf numFmtId="41" fontId="7" fillId="5" borderId="31" xfId="0" applyNumberFormat="1" applyFont="1" applyFill="1" applyBorder="1" applyAlignment="1" applyProtection="1">
      <alignment horizontal="right" vertical="center"/>
      <protection locked="0"/>
    </xf>
    <xf numFmtId="41" fontId="7" fillId="5" borderId="32" xfId="0" applyNumberFormat="1" applyFont="1" applyFill="1" applyBorder="1" applyAlignment="1" applyProtection="1">
      <alignment horizontal="right" vertical="center"/>
      <protection locked="0"/>
    </xf>
    <xf numFmtId="41" fontId="7" fillId="5" borderId="33" xfId="0" applyNumberFormat="1" applyFont="1" applyFill="1" applyBorder="1" applyAlignment="1" applyProtection="1">
      <alignment horizontal="right" vertical="center"/>
      <protection locked="0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/>
      <protection locked="0"/>
    </xf>
    <xf numFmtId="41" fontId="7" fillId="7" borderId="31" xfId="0" applyNumberFormat="1" applyFont="1" applyFill="1" applyBorder="1" applyAlignment="1" applyProtection="1">
      <alignment horizontal="right" vertical="center"/>
      <protection locked="0"/>
    </xf>
    <xf numFmtId="41" fontId="7" fillId="7" borderId="32" xfId="0" applyNumberFormat="1" applyFont="1" applyFill="1" applyBorder="1" applyAlignment="1" applyProtection="1">
      <alignment horizontal="right" vertical="center"/>
      <protection locked="0"/>
    </xf>
    <xf numFmtId="41" fontId="7" fillId="7" borderId="33" xfId="0" applyNumberFormat="1" applyFont="1" applyFill="1" applyBorder="1" applyAlignment="1" applyProtection="1">
      <alignment horizontal="right"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left" vertical="center"/>
      <protection locked="0"/>
    </xf>
    <xf numFmtId="41" fontId="0" fillId="7" borderId="31" xfId="0" applyNumberFormat="1" applyFill="1" applyBorder="1" applyAlignment="1" applyProtection="1">
      <alignment horizontal="right" vertical="center"/>
      <protection locked="0"/>
    </xf>
    <xf numFmtId="41" fontId="0" fillId="7" borderId="32" xfId="0" applyNumberFormat="1" applyFill="1" applyBorder="1" applyAlignment="1" applyProtection="1">
      <alignment horizontal="right" vertical="center"/>
      <protection locked="0"/>
    </xf>
    <xf numFmtId="41" fontId="0" fillId="7" borderId="33" xfId="0" applyNumberFormat="1" applyFill="1" applyBorder="1" applyAlignment="1" applyProtection="1">
      <alignment horizontal="right" vertical="center"/>
      <protection locked="0"/>
    </xf>
    <xf numFmtId="0" fontId="4" fillId="6" borderId="36" xfId="0" applyFont="1" applyFill="1" applyBorder="1" applyAlignment="1" applyProtection="1">
      <alignment horizontal="center" vertical="center"/>
      <protection locked="0"/>
    </xf>
    <xf numFmtId="0" fontId="4" fillId="6" borderId="37" xfId="0" applyFont="1" applyFill="1" applyBorder="1" applyAlignment="1" applyProtection="1">
      <alignment horizontal="center" vertical="center"/>
      <protection locked="0"/>
    </xf>
    <xf numFmtId="0" fontId="4" fillId="6" borderId="38" xfId="0" applyFont="1" applyFill="1" applyBorder="1" applyAlignment="1" applyProtection="1">
      <alignment horizontal="center" vertical="center"/>
      <protection locked="0"/>
    </xf>
    <xf numFmtId="0" fontId="0" fillId="7" borderId="29" xfId="0" applyFill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41" fontId="7" fillId="5" borderId="5" xfId="0" applyNumberFormat="1" applyFont="1" applyFill="1" applyBorder="1" applyAlignment="1" applyProtection="1">
      <alignment horizontal="right" vertical="center"/>
      <protection locked="0"/>
    </xf>
    <xf numFmtId="41" fontId="7" fillId="5" borderId="2" xfId="0" applyNumberFormat="1" applyFont="1" applyFill="1" applyBorder="1" applyAlignment="1" applyProtection="1">
      <alignment horizontal="right" vertical="center"/>
      <protection locked="0"/>
    </xf>
    <xf numFmtId="41" fontId="7" fillId="5" borderId="6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4" fillId="4" borderId="40" xfId="0" applyFont="1" applyFill="1" applyBorder="1" applyAlignment="1" applyProtection="1">
      <alignment vertical="center"/>
      <protection locked="0"/>
    </xf>
    <xf numFmtId="41" fontId="4" fillId="0" borderId="41" xfId="0" applyNumberFormat="1" applyFont="1" applyBorder="1" applyAlignment="1" applyProtection="1">
      <alignment horizontal="right" vertical="center"/>
      <protection locked="0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right" vertical="center"/>
    </xf>
    <xf numFmtId="165" fontId="4" fillId="5" borderId="17" xfId="0" applyNumberFormat="1" applyFont="1" applyFill="1" applyBorder="1" applyAlignment="1" applyProtection="1">
      <alignment horizontal="right" vertical="center"/>
    </xf>
    <xf numFmtId="0" fontId="0" fillId="0" borderId="43" xfId="0" applyBorder="1" applyProtection="1">
      <protection locked="0"/>
    </xf>
    <xf numFmtId="0" fontId="4" fillId="0" borderId="17" xfId="0" applyFont="1" applyBorder="1" applyProtection="1">
      <protection locked="0"/>
    </xf>
    <xf numFmtId="166" fontId="4" fillId="5" borderId="17" xfId="0" applyNumberFormat="1" applyFont="1" applyFill="1" applyBorder="1" applyAlignment="1" applyProtection="1">
      <alignment horizontal="center" vertical="center"/>
    </xf>
    <xf numFmtId="0" fontId="4" fillId="0" borderId="42" xfId="0" applyFont="1" applyBorder="1" applyProtection="1">
      <protection locked="0"/>
    </xf>
    <xf numFmtId="2" fontId="0" fillId="0" borderId="17" xfId="0" applyNumberFormat="1" applyBorder="1" applyAlignment="1" applyProtection="1">
      <alignment horizontal="right" vertical="center"/>
      <protection locked="0"/>
    </xf>
    <xf numFmtId="165" fontId="0" fillId="0" borderId="17" xfId="0" applyNumberFormat="1" applyBorder="1" applyAlignment="1" applyProtection="1">
      <alignment horizontal="right" vertical="center"/>
      <protection locked="0"/>
    </xf>
    <xf numFmtId="0" fontId="4" fillId="0" borderId="41" xfId="0" applyFont="1" applyBorder="1" applyProtection="1">
      <protection locked="0"/>
    </xf>
    <xf numFmtId="167" fontId="0" fillId="0" borderId="17" xfId="0" applyNumberFormat="1" applyBorder="1" applyAlignment="1" applyProtection="1">
      <alignment horizontal="right" vertical="center"/>
      <protection locked="0"/>
    </xf>
    <xf numFmtId="41" fontId="0" fillId="0" borderId="17" xfId="0" applyNumberFormat="1" applyBorder="1" applyAlignment="1" applyProtection="1">
      <alignment horizontal="right" vertical="center"/>
      <protection locked="0"/>
    </xf>
    <xf numFmtId="0" fontId="4" fillId="0" borderId="44" xfId="0" applyFont="1" applyBorder="1" applyProtection="1">
      <protection locked="0"/>
    </xf>
    <xf numFmtId="0" fontId="1" fillId="0" borderId="17" xfId="0" applyFont="1" applyBorder="1" applyProtection="1">
      <protection locked="0"/>
    </xf>
    <xf numFmtId="2" fontId="1" fillId="0" borderId="17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45" xfId="0" applyBorder="1" applyProtection="1">
      <protection locked="0"/>
    </xf>
    <xf numFmtId="41" fontId="0" fillId="5" borderId="12" xfId="0" applyNumberFormat="1" applyFill="1" applyBorder="1" applyAlignment="1" applyProtection="1">
      <alignment horizontal="right" vertical="center"/>
      <protection locked="0"/>
    </xf>
    <xf numFmtId="41" fontId="0" fillId="5" borderId="13" xfId="0" applyNumberFormat="1" applyFill="1" applyBorder="1" applyAlignment="1" applyProtection="1">
      <alignment horizontal="right" vertical="center"/>
      <protection locked="0"/>
    </xf>
    <xf numFmtId="2" fontId="4" fillId="5" borderId="7" xfId="0" applyNumberFormat="1" applyFont="1" applyFill="1" applyBorder="1" applyAlignment="1" applyProtection="1">
      <alignment horizontal="center" vertical="center"/>
    </xf>
    <xf numFmtId="41" fontId="0" fillId="0" borderId="46" xfId="0" applyNumberFormat="1" applyBorder="1" applyAlignment="1" applyProtection="1">
      <alignment horizontal="right" vertical="center"/>
      <protection locked="0"/>
    </xf>
    <xf numFmtId="41" fontId="0" fillId="0" borderId="12" xfId="0" applyNumberFormat="1" applyBorder="1" applyAlignment="1" applyProtection="1">
      <alignment horizontal="right" vertical="center"/>
      <protection locked="0"/>
    </xf>
    <xf numFmtId="41" fontId="0" fillId="0" borderId="13" xfId="0" applyNumberFormat="1" applyBorder="1" applyAlignment="1" applyProtection="1">
      <alignment horizontal="right" vertical="center"/>
      <protection locked="0"/>
    </xf>
    <xf numFmtId="41" fontId="0" fillId="0" borderId="46" xfId="0" applyNumberFormat="1" applyFont="1" applyFill="1" applyBorder="1" applyAlignment="1" applyProtection="1">
      <alignment horizontal="right" vertical="center"/>
      <protection locked="0"/>
    </xf>
    <xf numFmtId="41" fontId="0" fillId="0" borderId="12" xfId="0" applyNumberFormat="1" applyFont="1" applyFill="1" applyBorder="1" applyAlignment="1" applyProtection="1">
      <alignment horizontal="right" vertical="center"/>
      <protection locked="0"/>
    </xf>
    <xf numFmtId="41" fontId="0" fillId="0" borderId="13" xfId="0" applyNumberFormat="1" applyFont="1" applyFill="1" applyBorder="1" applyAlignment="1" applyProtection="1">
      <alignment horizontal="right" vertical="center"/>
      <protection locked="0"/>
    </xf>
    <xf numFmtId="41" fontId="0" fillId="0" borderId="34" xfId="0" applyNumberFormat="1" applyFill="1" applyBorder="1" applyAlignment="1" applyProtection="1">
      <alignment horizontal="right" vertical="center"/>
    </xf>
    <xf numFmtId="41" fontId="0" fillId="0" borderId="17" xfId="0" applyNumberFormat="1" applyFill="1" applyBorder="1" applyAlignment="1" applyProtection="1">
      <alignment horizontal="right" vertical="center"/>
    </xf>
    <xf numFmtId="41" fontId="0" fillId="0" borderId="18" xfId="0" applyNumberFormat="1" applyFill="1" applyBorder="1" applyAlignment="1" applyProtection="1">
      <alignment horizontal="right" vertical="center"/>
    </xf>
    <xf numFmtId="41" fontId="0" fillId="0" borderId="34" xfId="0" applyNumberFormat="1" applyFont="1" applyBorder="1" applyAlignment="1" applyProtection="1">
      <alignment horizontal="right" vertical="center"/>
      <protection locked="0"/>
    </xf>
    <xf numFmtId="41" fontId="0" fillId="0" borderId="17" xfId="0" applyNumberFormat="1" applyFont="1" applyBorder="1" applyAlignment="1" applyProtection="1">
      <alignment horizontal="right" vertical="center"/>
      <protection locked="0"/>
    </xf>
    <xf numFmtId="41" fontId="0" fillId="0" borderId="18" xfId="0" applyNumberFormat="1" applyFont="1" applyBorder="1" applyAlignment="1" applyProtection="1">
      <alignment horizontal="right" vertical="center"/>
      <protection locked="0"/>
    </xf>
    <xf numFmtId="2" fontId="7" fillId="5" borderId="7" xfId="0" applyNumberFormat="1" applyFont="1" applyFill="1" applyBorder="1" applyAlignment="1" applyProtection="1">
      <alignment horizontal="center" vertical="center"/>
    </xf>
    <xf numFmtId="41" fontId="0" fillId="0" borderId="46" xfId="0" applyNumberFormat="1" applyFont="1" applyBorder="1" applyAlignment="1" applyProtection="1">
      <alignment horizontal="right" vertical="center"/>
      <protection locked="0"/>
    </xf>
    <xf numFmtId="41" fontId="0" fillId="0" borderId="12" xfId="0" applyNumberFormat="1" applyFont="1" applyBorder="1" applyAlignment="1" applyProtection="1">
      <alignment horizontal="right" vertical="center"/>
      <protection locked="0"/>
    </xf>
    <xf numFmtId="41" fontId="0" fillId="0" borderId="13" xfId="0" applyNumberFormat="1" applyFont="1" applyBorder="1" applyAlignment="1" applyProtection="1">
      <alignment horizontal="right" vertical="center"/>
      <protection locked="0"/>
    </xf>
    <xf numFmtId="41" fontId="5" fillId="0" borderId="34" xfId="0" applyNumberFormat="1" applyFont="1" applyBorder="1" applyAlignment="1" applyProtection="1">
      <alignment horizontal="right" vertical="center"/>
      <protection locked="0"/>
    </xf>
    <xf numFmtId="41" fontId="5" fillId="0" borderId="17" xfId="0" applyNumberFormat="1" applyFont="1" applyFill="1" applyBorder="1" applyAlignment="1" applyProtection="1">
      <alignment horizontal="right" vertical="center"/>
      <protection locked="0"/>
    </xf>
    <xf numFmtId="41" fontId="5" fillId="0" borderId="18" xfId="0" applyNumberFormat="1" applyFont="1" applyBorder="1" applyAlignment="1" applyProtection="1">
      <alignment horizontal="right" vertical="center"/>
      <protection locked="0"/>
    </xf>
    <xf numFmtId="2" fontId="8" fillId="5" borderId="7" xfId="0" applyNumberFormat="1" applyFont="1" applyFill="1" applyBorder="1" applyAlignment="1" applyProtection="1">
      <alignment horizontal="center" vertical="center"/>
    </xf>
    <xf numFmtId="41" fontId="0" fillId="0" borderId="46" xfId="0" applyNumberFormat="1" applyFill="1" applyBorder="1" applyAlignment="1" applyProtection="1">
      <alignment horizontal="right" vertical="center"/>
    </xf>
    <xf numFmtId="41" fontId="0" fillId="0" borderId="12" xfId="0" applyNumberFormat="1" applyFill="1" applyBorder="1" applyAlignment="1" applyProtection="1">
      <alignment horizontal="right" vertical="center"/>
    </xf>
    <xf numFmtId="41" fontId="0" fillId="0" borderId="13" xfId="0" applyNumberFormat="1" applyFill="1" applyBorder="1" applyAlignment="1" applyProtection="1">
      <alignment horizontal="right" vertical="center"/>
    </xf>
    <xf numFmtId="41" fontId="0" fillId="0" borderId="34" xfId="0" applyNumberFormat="1" applyBorder="1" applyAlignment="1" applyProtection="1">
      <alignment horizontal="right" vertical="center"/>
      <protection locked="0"/>
    </xf>
    <xf numFmtId="41" fontId="0" fillId="0" borderId="18" xfId="0" applyNumberFormat="1" applyBorder="1" applyAlignment="1" applyProtection="1">
      <alignment horizontal="right" vertical="center"/>
      <protection locked="0"/>
    </xf>
    <xf numFmtId="0" fontId="0" fillId="4" borderId="47" xfId="0" applyFill="1" applyBorder="1" applyAlignment="1" applyProtection="1">
      <alignment vertical="center"/>
      <protection locked="0"/>
    </xf>
    <xf numFmtId="41" fontId="0" fillId="0" borderId="41" xfId="0" applyNumberFormat="1" applyBorder="1" applyAlignment="1" applyProtection="1">
      <alignment horizontal="right" vertical="center"/>
      <protection locked="0"/>
    </xf>
    <xf numFmtId="41" fontId="0" fillId="0" borderId="48" xfId="0" applyNumberFormat="1" applyBorder="1" applyAlignment="1" applyProtection="1">
      <alignment horizontal="right" vertical="center"/>
      <protection locked="0"/>
    </xf>
    <xf numFmtId="41" fontId="0" fillId="0" borderId="49" xfId="0" applyNumberFormat="1" applyBorder="1" applyAlignment="1" applyProtection="1">
      <alignment horizontal="right" vertical="center"/>
      <protection locked="0"/>
    </xf>
    <xf numFmtId="41" fontId="4" fillId="5" borderId="3" xfId="0" applyNumberFormat="1" applyFont="1" applyFill="1" applyBorder="1" applyAlignment="1" applyProtection="1">
      <alignment horizontal="right" vertical="center"/>
    </xf>
    <xf numFmtId="41" fontId="0" fillId="5" borderId="18" xfId="0" applyNumberFormat="1" applyFill="1" applyBorder="1" applyAlignment="1" applyProtection="1">
      <alignment horizontal="right" vertical="center"/>
      <protection locked="0"/>
    </xf>
    <xf numFmtId="41" fontId="0" fillId="0" borderId="17" xfId="0" applyNumberFormat="1" applyFill="1" applyBorder="1" applyAlignment="1" applyProtection="1">
      <alignment horizontal="right" vertical="center"/>
      <protection locked="0"/>
    </xf>
    <xf numFmtId="41" fontId="0" fillId="7" borderId="34" xfId="0" applyNumberFormat="1" applyFill="1" applyBorder="1" applyAlignment="1" applyProtection="1">
      <alignment horizontal="right" vertical="center"/>
      <protection locked="0"/>
    </xf>
    <xf numFmtId="41" fontId="0" fillId="7" borderId="17" xfId="0" applyNumberFormat="1" applyFill="1" applyBorder="1" applyAlignment="1" applyProtection="1">
      <alignment horizontal="right" vertical="center"/>
      <protection locked="0"/>
    </xf>
    <xf numFmtId="41" fontId="0" fillId="7" borderId="18" xfId="0" applyNumberFormat="1" applyFill="1" applyBorder="1" applyAlignment="1" applyProtection="1">
      <alignment horizontal="right" vertical="center"/>
      <protection locked="0"/>
    </xf>
    <xf numFmtId="41" fontId="4" fillId="0" borderId="5" xfId="0" applyNumberFormat="1" applyFont="1" applyFill="1" applyBorder="1" applyAlignment="1" applyProtection="1">
      <alignment horizontal="right" vertical="center"/>
    </xf>
    <xf numFmtId="41" fontId="4" fillId="0" borderId="2" xfId="0" applyNumberFormat="1" applyFont="1" applyFill="1" applyBorder="1" applyAlignment="1" applyProtection="1">
      <alignment horizontal="right" vertical="center"/>
    </xf>
    <xf numFmtId="41" fontId="4" fillId="0" borderId="3" xfId="0" applyNumberFormat="1" applyFont="1" applyFill="1" applyBorder="1" applyAlignment="1" applyProtection="1">
      <alignment horizontal="right" vertical="center"/>
    </xf>
    <xf numFmtId="41" fontId="0" fillId="0" borderId="31" xfId="0" applyNumberFormat="1" applyBorder="1" applyAlignment="1" applyProtection="1">
      <alignment horizontal="right" vertical="center"/>
      <protection locked="0"/>
    </xf>
    <xf numFmtId="41" fontId="0" fillId="0" borderId="32" xfId="0" applyNumberFormat="1" applyFill="1" applyBorder="1" applyAlignment="1" applyProtection="1">
      <alignment horizontal="right" vertical="center"/>
      <protection locked="0"/>
    </xf>
    <xf numFmtId="41" fontId="0" fillId="0" borderId="33" xfId="0" applyNumberFormat="1" applyFill="1" applyBorder="1" applyAlignment="1" applyProtection="1">
      <alignment horizontal="right" vertical="center"/>
      <protection locked="0"/>
    </xf>
    <xf numFmtId="41" fontId="0" fillId="0" borderId="35" xfId="0" applyNumberFormat="1" applyFill="1" applyBorder="1" applyAlignment="1" applyProtection="1">
      <alignment horizontal="right" vertical="center"/>
      <protection locked="0"/>
    </xf>
    <xf numFmtId="41" fontId="5" fillId="0" borderId="34" xfId="0" applyNumberFormat="1" applyFont="1" applyFill="1" applyBorder="1" applyAlignment="1" applyProtection="1">
      <alignment horizontal="right" vertical="center"/>
      <protection locked="0"/>
    </xf>
    <xf numFmtId="41" fontId="5" fillId="0" borderId="12" xfId="0" applyNumberFormat="1" applyFont="1" applyFill="1" applyBorder="1" applyAlignment="1" applyProtection="1">
      <alignment horizontal="right" vertical="center"/>
      <protection locked="0"/>
    </xf>
    <xf numFmtId="41" fontId="5" fillId="0" borderId="50" xfId="0" applyNumberFormat="1" applyFont="1" applyFill="1" applyBorder="1" applyAlignment="1" applyProtection="1">
      <alignment horizontal="right" vertical="center"/>
      <protection locked="0"/>
    </xf>
    <xf numFmtId="41" fontId="0" fillId="5" borderId="34" xfId="0" applyNumberFormat="1" applyFill="1" applyBorder="1" applyAlignment="1" applyProtection="1">
      <alignment horizontal="right" vertical="center"/>
    </xf>
    <xf numFmtId="41" fontId="0" fillId="5" borderId="17" xfId="0" applyNumberFormat="1" applyFill="1" applyBorder="1" applyAlignment="1" applyProtection="1">
      <alignment horizontal="right" vertical="center"/>
    </xf>
    <xf numFmtId="41" fontId="0" fillId="5" borderId="35" xfId="0" applyNumberFormat="1" applyFill="1" applyBorder="1" applyAlignment="1" applyProtection="1">
      <alignment horizontal="right" vertical="center"/>
    </xf>
    <xf numFmtId="41" fontId="0" fillId="0" borderId="17" xfId="0" applyNumberFormat="1" applyFont="1" applyFill="1" applyBorder="1" applyAlignment="1" applyProtection="1">
      <alignment horizontal="right" vertical="center"/>
      <protection locked="0"/>
    </xf>
    <xf numFmtId="41" fontId="0" fillId="0" borderId="35" xfId="0" applyNumberFormat="1" applyFont="1" applyFill="1" applyBorder="1" applyAlignment="1" applyProtection="1">
      <alignment horizontal="right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</xf>
    <xf numFmtId="41" fontId="0" fillId="0" borderId="51" xfId="0" applyNumberFormat="1" applyFont="1" applyFill="1" applyBorder="1" applyAlignment="1" applyProtection="1">
      <alignment horizontal="right" vertical="center"/>
      <protection locked="0"/>
    </xf>
    <xf numFmtId="41" fontId="0" fillId="5" borderId="34" xfId="0" applyNumberFormat="1" applyFont="1" applyFill="1" applyBorder="1" applyAlignment="1" applyProtection="1">
      <alignment horizontal="right" vertical="center"/>
      <protection locked="0"/>
    </xf>
    <xf numFmtId="41" fontId="1" fillId="0" borderId="34" xfId="0" applyNumberFormat="1" applyFont="1" applyBorder="1" applyAlignment="1" applyProtection="1">
      <alignment horizontal="right" vertical="center"/>
      <protection locked="0"/>
    </xf>
    <xf numFmtId="41" fontId="0" fillId="0" borderId="35" xfId="0" applyNumberFormat="1" applyBorder="1" applyAlignment="1" applyProtection="1">
      <alignment horizontal="right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41" fontId="0" fillId="0" borderId="52" xfId="0" applyNumberFormat="1" applyBorder="1" applyAlignment="1" applyProtection="1">
      <alignment horizontal="right" vertical="center"/>
      <protection locked="0"/>
    </xf>
    <xf numFmtId="41" fontId="0" fillId="0" borderId="37" xfId="0" applyNumberFormat="1" applyBorder="1" applyAlignment="1" applyProtection="1">
      <alignment horizontal="right" vertical="center"/>
      <protection locked="0"/>
    </xf>
    <xf numFmtId="41" fontId="0" fillId="0" borderId="53" xfId="0" applyNumberFormat="1" applyBorder="1" applyAlignment="1" applyProtection="1">
      <alignment horizontal="right" vertical="center"/>
      <protection locked="0"/>
    </xf>
    <xf numFmtId="41" fontId="4" fillId="0" borderId="6" xfId="0" applyNumberFormat="1" applyFont="1" applyFill="1" applyBorder="1" applyAlignment="1" applyProtection="1">
      <alignment horizontal="right" vertical="center"/>
    </xf>
    <xf numFmtId="0" fontId="4" fillId="4" borderId="0" xfId="0" applyFont="1" applyFill="1" applyBorder="1" applyAlignment="1" applyProtection="1">
      <alignment vertical="center"/>
      <protection locked="0"/>
    </xf>
    <xf numFmtId="0" fontId="4" fillId="4" borderId="54" xfId="0" applyFont="1" applyFill="1" applyBorder="1" applyAlignment="1" applyProtection="1">
      <alignment horizontal="center" vertical="center"/>
      <protection locked="0"/>
    </xf>
    <xf numFmtId="0" fontId="3" fillId="4" borderId="54" xfId="0" applyFont="1" applyFill="1" applyBorder="1" applyAlignment="1" applyProtection="1">
      <alignment horizontal="center" vertical="center"/>
      <protection locked="0"/>
    </xf>
    <xf numFmtId="0" fontId="4" fillId="4" borderId="55" xfId="0" applyFont="1" applyFill="1" applyBorder="1" applyAlignment="1" applyProtection="1">
      <alignment vertical="center"/>
      <protection locked="0"/>
    </xf>
    <xf numFmtId="164" fontId="4" fillId="5" borderId="56" xfId="0" applyNumberFormat="1" applyFont="1" applyFill="1" applyBorder="1" applyAlignment="1" applyProtection="1">
      <alignment horizontal="right" vertical="center"/>
    </xf>
    <xf numFmtId="165" fontId="4" fillId="5" borderId="57" xfId="0" applyNumberFormat="1" applyFont="1" applyFill="1" applyBorder="1" applyAlignment="1" applyProtection="1">
      <alignment horizontal="right" vertical="center"/>
    </xf>
    <xf numFmtId="0" fontId="4" fillId="0" borderId="58" xfId="0" applyFont="1" applyBorder="1" applyProtection="1">
      <protection locked="0"/>
    </xf>
    <xf numFmtId="0" fontId="4" fillId="0" borderId="59" xfId="0" applyFont="1" applyBorder="1" applyProtection="1">
      <protection locked="0"/>
    </xf>
    <xf numFmtId="166" fontId="4" fillId="5" borderId="57" xfId="0" applyNumberFormat="1" applyFont="1" applyFill="1" applyBorder="1" applyAlignment="1" applyProtection="1">
      <alignment horizontal="center" vertical="center"/>
    </xf>
    <xf numFmtId="14" fontId="9" fillId="5" borderId="57" xfId="0" applyNumberFormat="1" applyFont="1" applyFill="1" applyBorder="1" applyAlignment="1" applyProtection="1">
      <alignment horizontal="center" vertical="center"/>
    </xf>
    <xf numFmtId="0" fontId="4" fillId="0" borderId="60" xfId="0" applyFont="1" applyBorder="1" applyProtection="1">
      <protection locked="0"/>
    </xf>
    <xf numFmtId="0" fontId="4" fillId="0" borderId="61" xfId="0" applyFont="1" applyBorder="1" applyProtection="1">
      <protection locked="0"/>
    </xf>
    <xf numFmtId="0" fontId="4" fillId="0" borderId="50" xfId="0" applyFont="1" applyBorder="1" applyProtection="1">
      <protection locked="0"/>
    </xf>
    <xf numFmtId="0" fontId="4" fillId="0" borderId="39" xfId="0" applyFont="1" applyBorder="1" applyProtection="1">
      <protection locked="0"/>
    </xf>
    <xf numFmtId="165" fontId="0" fillId="0" borderId="62" xfId="0" applyNumberFormat="1" applyBorder="1" applyAlignment="1" applyProtection="1">
      <alignment horizontal="right" vertical="center"/>
      <protection locked="0"/>
    </xf>
    <xf numFmtId="0" fontId="4" fillId="0" borderId="63" xfId="0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20" xfId="0" applyFont="1" applyBorder="1" applyProtection="1">
      <protection locked="0"/>
    </xf>
    <xf numFmtId="41" fontId="0" fillId="0" borderId="64" xfId="0" applyNumberFormat="1" applyBorder="1" applyAlignment="1" applyProtection="1">
      <alignment horizontal="right" vertical="center"/>
      <protection locked="0"/>
    </xf>
    <xf numFmtId="168" fontId="0" fillId="0" borderId="64" xfId="0" applyNumberFormat="1" applyBorder="1" applyAlignment="1" applyProtection="1">
      <alignment horizontal="right" vertical="center"/>
      <protection locked="0"/>
    </xf>
    <xf numFmtId="0" fontId="4" fillId="0" borderId="65" xfId="0" applyFont="1" applyBorder="1" applyProtection="1">
      <protection locked="0"/>
    </xf>
    <xf numFmtId="0" fontId="4" fillId="0" borderId="66" xfId="0" applyFont="1" applyBorder="1" applyProtection="1">
      <protection locked="0"/>
    </xf>
    <xf numFmtId="0" fontId="4" fillId="0" borderId="67" xfId="0" applyFont="1" applyBorder="1" applyProtection="1">
      <protection locked="0"/>
    </xf>
    <xf numFmtId="0" fontId="4" fillId="0" borderId="68" xfId="0" applyFont="1" applyBorder="1" applyProtection="1">
      <protection locked="0"/>
    </xf>
    <xf numFmtId="41" fontId="0" fillId="0" borderId="69" xfId="0" applyNumberFormat="1" applyBorder="1" applyAlignment="1" applyProtection="1">
      <alignment horizontal="right" vertical="center"/>
      <protection locked="0"/>
    </xf>
    <xf numFmtId="41" fontId="0" fillId="5" borderId="46" xfId="0" applyNumberFormat="1" applyFill="1" applyBorder="1" applyAlignment="1" applyProtection="1">
      <alignment horizontal="right" vertical="center"/>
      <protection locked="0"/>
    </xf>
    <xf numFmtId="0" fontId="3" fillId="4" borderId="20" xfId="0" applyFont="1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41" fontId="1" fillId="5" borderId="17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Protection="1">
      <protection locked="0"/>
    </xf>
    <xf numFmtId="41" fontId="0" fillId="0" borderId="34" xfId="0" applyNumberFormat="1" applyFont="1" applyFill="1" applyBorder="1" applyAlignment="1" applyProtection="1">
      <alignment horizontal="right" vertical="center"/>
      <protection locked="0"/>
    </xf>
    <xf numFmtId="41" fontId="0" fillId="0" borderId="18" xfId="0" applyNumberFormat="1" applyFill="1" applyBorder="1" applyAlignment="1" applyProtection="1">
      <alignment horizontal="right" vertical="center"/>
      <protection locked="0"/>
    </xf>
    <xf numFmtId="2" fontId="4" fillId="0" borderId="7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41" fontId="0" fillId="0" borderId="32" xfId="0" applyNumberFormat="1" applyFont="1" applyFill="1" applyBorder="1" applyAlignment="1" applyProtection="1">
      <alignment horizontal="right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2" fontId="0" fillId="0" borderId="62" xfId="0" applyNumberFormat="1" applyBorder="1" applyAlignment="1" applyProtection="1">
      <alignment horizontal="right" vertical="center"/>
      <protection locked="0"/>
    </xf>
    <xf numFmtId="169" fontId="0" fillId="0" borderId="62" xfId="0" applyNumberFormat="1" applyBorder="1" applyAlignment="1" applyProtection="1">
      <alignment horizontal="right" vertical="center"/>
      <protection locked="0"/>
    </xf>
    <xf numFmtId="2" fontId="0" fillId="0" borderId="64" xfId="0" applyNumberForma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vertical="center"/>
      <protection locked="0"/>
    </xf>
    <xf numFmtId="0" fontId="3" fillId="4" borderId="21" xfId="0" applyFont="1" applyFill="1" applyBorder="1" applyAlignment="1" applyProtection="1">
      <alignment vertical="center"/>
      <protection locked="0"/>
    </xf>
    <xf numFmtId="41" fontId="0" fillId="5" borderId="17" xfId="0" applyNumberFormat="1" applyFont="1" applyFill="1" applyBorder="1" applyAlignment="1" applyProtection="1">
      <alignment horizontal="right" vertical="center"/>
      <protection locked="0"/>
    </xf>
    <xf numFmtId="41" fontId="0" fillId="5" borderId="18" xfId="0" applyNumberFormat="1" applyFont="1" applyFill="1" applyBorder="1" applyAlignment="1" applyProtection="1">
      <alignment horizontal="right" vertical="center"/>
      <protection locked="0"/>
    </xf>
    <xf numFmtId="41" fontId="4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2" fontId="4" fillId="5" borderId="57" xfId="0" applyNumberFormat="1" applyFont="1" applyFill="1" applyBorder="1" applyAlignment="1" applyProtection="1">
      <alignment horizontal="right" vertical="center"/>
    </xf>
    <xf numFmtId="0" fontId="0" fillId="0" borderId="43" xfId="0" applyBorder="1" applyAlignment="1" applyProtection="1">
      <alignment vertical="center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4" fillId="0" borderId="59" xfId="0" applyFont="1" applyBorder="1" applyAlignment="1" applyProtection="1">
      <alignment vertical="center"/>
      <protection locked="0"/>
    </xf>
    <xf numFmtId="170" fontId="4" fillId="5" borderId="57" xfId="0" applyNumberFormat="1" applyFont="1" applyFill="1" applyBorder="1" applyAlignment="1" applyProtection="1">
      <alignment horizontal="center" vertical="center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72" xfId="0" applyFont="1" applyBorder="1" applyAlignment="1" applyProtection="1">
      <alignment vertical="center"/>
      <protection locked="0"/>
    </xf>
    <xf numFmtId="2" fontId="7" fillId="0" borderId="73" xfId="0" applyNumberFormat="1" applyFont="1" applyBorder="1" applyAlignment="1" applyProtection="1">
      <alignment vertical="center"/>
      <protection locked="0"/>
    </xf>
    <xf numFmtId="2" fontId="4" fillId="5" borderId="43" xfId="0" applyNumberFormat="1" applyFont="1" applyFill="1" applyBorder="1" applyAlignment="1" applyProtection="1">
      <alignment horizontal="right" vertical="center"/>
    </xf>
    <xf numFmtId="0" fontId="0" fillId="0" borderId="17" xfId="0" applyBorder="1" applyAlignment="1" applyProtection="1">
      <alignment vertical="center"/>
      <protection locked="0"/>
    </xf>
    <xf numFmtId="170" fontId="4" fillId="5" borderId="43" xfId="0" applyNumberFormat="1" applyFont="1" applyFill="1" applyBorder="1" applyAlignment="1" applyProtection="1">
      <alignment horizontal="center" vertical="center"/>
    </xf>
    <xf numFmtId="0" fontId="4" fillId="0" borderId="7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2" fontId="7" fillId="0" borderId="41" xfId="0" applyNumberFormat="1" applyFon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16" fontId="0" fillId="0" borderId="0" xfId="0" applyNumberFormat="1" applyBorder="1" applyAlignment="1" applyProtection="1">
      <alignment vertical="center"/>
      <protection locked="0"/>
    </xf>
    <xf numFmtId="16" fontId="0" fillId="0" borderId="0" xfId="0" applyNumberFormat="1" applyAlignment="1" applyProtection="1">
      <alignment vertical="center"/>
      <protection locked="0"/>
    </xf>
    <xf numFmtId="171" fontId="7" fillId="0" borderId="44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right" vertical="center"/>
      <protection locked="0"/>
    </xf>
    <xf numFmtId="0" fontId="4" fillId="0" borderId="75" xfId="0" applyFont="1" applyFill="1" applyBorder="1" applyAlignment="1" applyProtection="1">
      <alignment horizontal="left" vertical="center"/>
      <protection locked="0"/>
    </xf>
    <xf numFmtId="0" fontId="4" fillId="0" borderId="76" xfId="0" applyFont="1" applyFill="1" applyBorder="1" applyAlignment="1" applyProtection="1">
      <alignment horizontal="centerContinuous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77" xfId="0" applyFont="1" applyFill="1" applyBorder="1" applyAlignment="1" applyProtection="1">
      <alignment horizontal="center" vertical="center" wrapText="1"/>
      <protection locked="0"/>
    </xf>
    <xf numFmtId="0" fontId="0" fillId="0" borderId="78" xfId="0" applyFill="1" applyBorder="1" applyAlignment="1" applyProtection="1">
      <alignment horizontal="left" vertical="center"/>
      <protection locked="0"/>
    </xf>
    <xf numFmtId="41" fontId="0" fillId="0" borderId="79" xfId="0" applyNumberForma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left" vertical="center"/>
      <protection locked="0"/>
    </xf>
    <xf numFmtId="41" fontId="7" fillId="0" borderId="79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0" fillId="0" borderId="21" xfId="0" applyFill="1" applyBorder="1" applyAlignment="1" applyProtection="1">
      <alignment horizontal="left" vertical="center"/>
      <protection locked="0"/>
    </xf>
    <xf numFmtId="41" fontId="0" fillId="0" borderId="79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41" fontId="7" fillId="0" borderId="8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82" xfId="0" applyFont="1" applyBorder="1" applyAlignment="1">
      <alignment vertical="center"/>
    </xf>
    <xf numFmtId="0" fontId="4" fillId="0" borderId="9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83" xfId="0" applyFont="1" applyBorder="1" applyAlignment="1">
      <alignment horizontal="centerContinuous" vertical="center"/>
    </xf>
    <xf numFmtId="0" fontId="4" fillId="0" borderId="10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0" fillId="0" borderId="88" xfId="0" applyBorder="1" applyAlignment="1">
      <alignment vertical="center"/>
    </xf>
    <xf numFmtId="41" fontId="0" fillId="0" borderId="89" xfId="0" applyNumberFormat="1" applyBorder="1" applyAlignment="1" applyProtection="1">
      <alignment horizontal="right" vertical="center"/>
      <protection locked="0"/>
    </xf>
    <xf numFmtId="41" fontId="0" fillId="0" borderId="63" xfId="0" applyNumberFormat="1" applyBorder="1" applyAlignment="1" applyProtection="1">
      <alignment horizontal="right" vertical="center"/>
      <protection locked="0"/>
    </xf>
    <xf numFmtId="0" fontId="0" fillId="0" borderId="88" xfId="0" applyBorder="1" applyAlignment="1" applyProtection="1">
      <alignment vertical="center"/>
      <protection locked="0"/>
    </xf>
    <xf numFmtId="0" fontId="0" fillId="0" borderId="87" xfId="0" applyBorder="1" applyAlignment="1">
      <alignment vertical="center"/>
    </xf>
    <xf numFmtId="41" fontId="0" fillId="0" borderId="89" xfId="0" applyNumberFormat="1" applyFill="1" applyBorder="1" applyAlignment="1" applyProtection="1">
      <alignment horizontal="right" vertical="center"/>
      <protection locked="0"/>
    </xf>
    <xf numFmtId="0" fontId="0" fillId="0" borderId="87" xfId="0" applyBorder="1" applyAlignment="1" applyProtection="1">
      <alignment vertical="center"/>
      <protection locked="0"/>
    </xf>
    <xf numFmtId="0" fontId="0" fillId="0" borderId="90" xfId="0" applyBorder="1" applyAlignment="1">
      <alignment vertical="center"/>
    </xf>
    <xf numFmtId="41" fontId="0" fillId="0" borderId="92" xfId="0" applyNumberFormat="1" applyBorder="1" applyAlignment="1" applyProtection="1">
      <alignment horizontal="right" vertical="center"/>
      <protection locked="0"/>
    </xf>
    <xf numFmtId="0" fontId="0" fillId="0" borderId="90" xfId="0" applyBorder="1" applyAlignment="1" applyProtection="1">
      <alignment vertical="center"/>
      <protection locked="0"/>
    </xf>
    <xf numFmtId="0" fontId="4" fillId="0" borderId="10" xfId="0" applyFont="1" applyBorder="1" applyAlignment="1">
      <alignment horizontal="center" vertical="center"/>
    </xf>
    <xf numFmtId="41" fontId="4" fillId="0" borderId="9" xfId="0" applyNumberFormat="1" applyFont="1" applyBorder="1" applyAlignment="1" applyProtection="1">
      <alignment horizontal="right" vertical="center"/>
    </xf>
    <xf numFmtId="41" fontId="4" fillId="0" borderId="2" xfId="0" applyNumberFormat="1" applyFont="1" applyBorder="1" applyAlignment="1" applyProtection="1">
      <alignment horizontal="right" vertical="center"/>
    </xf>
    <xf numFmtId="41" fontId="4" fillId="0" borderId="83" xfId="0" applyNumberFormat="1" applyFont="1" applyBorder="1" applyAlignment="1" applyProtection="1">
      <alignment horizontal="right" vertical="center"/>
    </xf>
    <xf numFmtId="0" fontId="4" fillId="8" borderId="10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2" xfId="0" applyFont="1" applyBorder="1" applyAlignment="1" applyProtection="1">
      <alignment horizontal="left" vertical="center" wrapText="1"/>
      <protection locked="0"/>
    </xf>
    <xf numFmtId="0" fontId="14" fillId="0" borderId="93" xfId="0" applyFont="1" applyBorder="1" applyAlignment="1" applyProtection="1">
      <alignment horizontal="center" vertical="center"/>
      <protection locked="0"/>
    </xf>
    <xf numFmtId="0" fontId="14" fillId="0" borderId="94" xfId="0" applyFont="1" applyBorder="1" applyAlignment="1" applyProtection="1">
      <alignment horizontal="center" vertical="center"/>
      <protection locked="0"/>
    </xf>
    <xf numFmtId="0" fontId="14" fillId="0" borderId="95" xfId="0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vertical="center"/>
      <protection locked="0"/>
    </xf>
    <xf numFmtId="0" fontId="14" fillId="0" borderId="87" xfId="0" applyFont="1" applyBorder="1" applyAlignment="1" applyProtection="1">
      <alignment horizontal="center" vertical="center"/>
      <protection locked="0"/>
    </xf>
    <xf numFmtId="0" fontId="13" fillId="0" borderId="87" xfId="0" applyFont="1" applyBorder="1" applyAlignment="1" applyProtection="1">
      <alignment horizontal="left" vertical="center" wrapText="1"/>
      <protection locked="0"/>
    </xf>
    <xf numFmtId="41" fontId="13" fillId="0" borderId="17" xfId="0" applyNumberFormat="1" applyFont="1" applyBorder="1" applyAlignment="1" applyProtection="1">
      <alignment horizontal="right" vertical="center"/>
      <protection locked="0"/>
    </xf>
    <xf numFmtId="41" fontId="13" fillId="0" borderId="18" xfId="0" applyNumberFormat="1" applyFont="1" applyBorder="1" applyAlignment="1" applyProtection="1">
      <alignment horizontal="right" vertical="center"/>
      <protection locked="0"/>
    </xf>
    <xf numFmtId="0" fontId="13" fillId="0" borderId="80" xfId="0" applyFont="1" applyBorder="1" applyAlignment="1" applyProtection="1">
      <alignment vertical="center"/>
      <protection locked="0"/>
    </xf>
    <xf numFmtId="0" fontId="13" fillId="0" borderId="87" xfId="0" applyFont="1" applyBorder="1" applyAlignment="1" applyProtection="1">
      <alignment vertical="center"/>
      <protection locked="0"/>
    </xf>
    <xf numFmtId="0" fontId="13" fillId="0" borderId="35" xfId="0" applyFont="1" applyBorder="1" applyAlignment="1">
      <alignment vertical="center"/>
    </xf>
    <xf numFmtId="41" fontId="13" fillId="0" borderId="80" xfId="0" applyNumberFormat="1" applyFont="1" applyBorder="1" applyAlignment="1" applyProtection="1">
      <alignment horizontal="right" vertical="center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9" fontId="0" fillId="0" borderId="0" xfId="1" applyFont="1" applyAlignment="1">
      <alignment vertical="center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9" xfId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25" xfId="0" applyBorder="1" applyAlignment="1" applyProtection="1">
      <alignment vertical="center"/>
      <protection locked="0"/>
    </xf>
    <xf numFmtId="41" fontId="0" fillId="0" borderId="11" xfId="0" applyNumberFormat="1" applyBorder="1" applyAlignment="1" applyProtection="1">
      <alignment horizontal="right" vertical="center"/>
      <protection locked="0"/>
    </xf>
    <xf numFmtId="9" fontId="0" fillId="0" borderId="12" xfId="1" applyFont="1" applyBorder="1" applyAlignment="1" applyProtection="1">
      <alignment horizontal="right" vertical="center"/>
      <protection locked="0"/>
    </xf>
    <xf numFmtId="41" fontId="0" fillId="0" borderId="94" xfId="0" applyNumberFormat="1" applyBorder="1" applyAlignment="1" applyProtection="1">
      <alignment horizontal="center" vertical="center"/>
      <protection locked="0"/>
    </xf>
    <xf numFmtId="41" fontId="0" fillId="0" borderId="95" xfId="0" applyNumberForma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41" fontId="4" fillId="0" borderId="10" xfId="0" applyNumberFormat="1" applyFont="1" applyBorder="1" applyAlignment="1" applyProtection="1">
      <alignment horizontal="right" vertical="center"/>
      <protection locked="0"/>
    </xf>
    <xf numFmtId="9" fontId="4" fillId="0" borderId="1" xfId="1" applyFont="1" applyBorder="1" applyAlignment="1" applyProtection="1">
      <alignment horizontal="right" vertical="center"/>
    </xf>
    <xf numFmtId="41" fontId="4" fillId="0" borderId="1" xfId="0" applyNumberFormat="1" applyFont="1" applyBorder="1" applyAlignment="1" applyProtection="1">
      <alignment horizontal="right" vertical="center"/>
    </xf>
    <xf numFmtId="41" fontId="4" fillId="0" borderId="10" xfId="0" applyNumberFormat="1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centerContinuous" vertical="center"/>
      <protection locked="0"/>
    </xf>
    <xf numFmtId="41" fontId="0" fillId="0" borderId="96" xfId="0" applyNumberFormat="1" applyBorder="1" applyAlignment="1" applyProtection="1">
      <alignment horizontal="centerContinuous" vertical="center"/>
      <protection locked="0"/>
    </xf>
    <xf numFmtId="9" fontId="0" fillId="0" borderId="97" xfId="1" applyFont="1" applyBorder="1" applyAlignment="1" applyProtection="1">
      <alignment horizontal="left" vertical="center"/>
      <protection locked="0"/>
    </xf>
    <xf numFmtId="0" fontId="0" fillId="0" borderId="97" xfId="0" applyBorder="1" applyAlignment="1" applyProtection="1">
      <alignment horizontal="left" vertical="center"/>
      <protection locked="0"/>
    </xf>
    <xf numFmtId="0" fontId="0" fillId="0" borderId="98" xfId="0" applyBorder="1" applyAlignment="1" applyProtection="1">
      <alignment horizontal="left" vertical="center"/>
      <protection locked="0"/>
    </xf>
    <xf numFmtId="0" fontId="0" fillId="0" borderId="99" xfId="0" applyBorder="1" applyAlignment="1" applyProtection="1">
      <alignment vertical="center"/>
      <protection locked="0"/>
    </xf>
    <xf numFmtId="41" fontId="0" fillId="0" borderId="100" xfId="0" applyNumberFormat="1" applyBorder="1" applyAlignment="1" applyProtection="1">
      <alignment horizontal="right" vertical="center"/>
      <protection locked="0"/>
    </xf>
    <xf numFmtId="9" fontId="0" fillId="0" borderId="101" xfId="1" applyFont="1" applyBorder="1" applyAlignment="1" applyProtection="1">
      <alignment horizontal="right" vertical="center"/>
      <protection locked="0"/>
    </xf>
    <xf numFmtId="0" fontId="0" fillId="0" borderId="80" xfId="0" applyBorder="1" applyAlignment="1" applyProtection="1">
      <alignment vertical="center"/>
      <protection locked="0"/>
    </xf>
    <xf numFmtId="9" fontId="0" fillId="0" borderId="89" xfId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9" fontId="4" fillId="0" borderId="9" xfId="1" applyFont="1" applyBorder="1" applyAlignment="1" applyProtection="1">
      <alignment horizontal="right" vertical="center"/>
      <protection locked="0"/>
    </xf>
    <xf numFmtId="41" fontId="4" fillId="0" borderId="2" xfId="0" applyNumberFormat="1" applyFont="1" applyBorder="1" applyAlignment="1" applyProtection="1">
      <alignment horizontal="right" vertical="center"/>
      <protection locked="0"/>
    </xf>
    <xf numFmtId="41" fontId="4" fillId="0" borderId="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41" fontId="4" fillId="0" borderId="102" xfId="0" applyNumberFormat="1" applyFont="1" applyBorder="1" applyAlignment="1" applyProtection="1">
      <alignment horizontal="right" vertical="center"/>
    </xf>
    <xf numFmtId="41" fontId="4" fillId="0" borderId="84" xfId="0" applyNumberFormat="1" applyFont="1" applyBorder="1" applyAlignment="1" applyProtection="1">
      <alignment horizontal="right" vertical="center"/>
    </xf>
    <xf numFmtId="41" fontId="0" fillId="0" borderId="0" xfId="0" applyNumberFormat="1" applyAlignment="1">
      <alignment vertical="center"/>
    </xf>
    <xf numFmtId="0" fontId="0" fillId="0" borderId="103" xfId="0" applyBorder="1" applyAlignment="1">
      <alignment vertical="center"/>
    </xf>
    <xf numFmtId="0" fontId="4" fillId="0" borderId="82" xfId="0" applyFont="1" applyBorder="1" applyAlignment="1" applyProtection="1">
      <alignment horizontal="center" vertical="center" wrapText="1"/>
      <protection locked="0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98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/>
      <protection locked="0"/>
    </xf>
    <xf numFmtId="41" fontId="4" fillId="8" borderId="1" xfId="0" applyNumberFormat="1" applyFont="1" applyFill="1" applyBorder="1" applyAlignment="1" applyProtection="1">
      <alignment horizontal="right" vertical="center"/>
    </xf>
    <xf numFmtId="41" fontId="4" fillId="8" borderId="7" xfId="0" applyNumberFormat="1" applyFont="1" applyFill="1" applyBorder="1" applyAlignment="1" applyProtection="1">
      <alignment horizontal="right" vertical="center"/>
    </xf>
    <xf numFmtId="0" fontId="0" fillId="0" borderId="16" xfId="0" applyNumberFormat="1" applyBorder="1" applyAlignment="1" applyProtection="1">
      <alignment horizontal="center" vertical="center"/>
      <protection locked="0"/>
    </xf>
    <xf numFmtId="0" fontId="0" fillId="0" borderId="51" xfId="0" applyNumberFormat="1" applyBorder="1" applyAlignment="1" applyProtection="1">
      <alignment horizontal="center" vertical="center"/>
      <protection locked="0"/>
    </xf>
    <xf numFmtId="41" fontId="0" fillId="0" borderId="107" xfId="0" applyNumberFormat="1" applyBorder="1" applyAlignment="1" applyProtection="1">
      <alignment horizontal="right" vertical="center"/>
      <protection locked="0"/>
    </xf>
    <xf numFmtId="41" fontId="0" fillId="0" borderId="108" xfId="0" applyNumberFormat="1" applyBorder="1" applyAlignment="1" applyProtection="1">
      <alignment horizontal="right" vertical="center"/>
      <protection locked="0"/>
    </xf>
    <xf numFmtId="41" fontId="0" fillId="0" borderId="88" xfId="0" applyNumberForma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09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>
      <alignment vertical="center"/>
    </xf>
    <xf numFmtId="0" fontId="7" fillId="0" borderId="110" xfId="0" applyFont="1" applyBorder="1" applyAlignment="1">
      <alignment vertical="center"/>
    </xf>
    <xf numFmtId="0" fontId="0" fillId="0" borderId="88" xfId="0" applyFont="1" applyBorder="1" applyAlignment="1" applyProtection="1">
      <alignment horizontal="center" vertical="center"/>
      <protection locked="0"/>
    </xf>
    <xf numFmtId="0" fontId="0" fillId="0" borderId="108" xfId="0" applyBorder="1" applyAlignment="1" applyProtection="1">
      <alignment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50" xfId="0" applyNumberFormat="1" applyFont="1" applyBorder="1" applyAlignment="1" applyProtection="1">
      <alignment horizontal="center" vertical="center"/>
      <protection locked="0"/>
    </xf>
    <xf numFmtId="41" fontId="0" fillId="0" borderId="17" xfId="0" applyNumberFormat="1" applyFont="1" applyBorder="1" applyAlignment="1">
      <alignment vertical="center"/>
    </xf>
    <xf numFmtId="41" fontId="0" fillId="0" borderId="18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41" fontId="4" fillId="8" borderId="6" xfId="0" applyNumberFormat="1" applyFont="1" applyFill="1" applyBorder="1" applyAlignment="1" applyProtection="1">
      <alignment horizontal="right" vertical="center"/>
    </xf>
    <xf numFmtId="41" fontId="7" fillId="0" borderId="37" xfId="0" applyNumberFormat="1" applyFont="1" applyBorder="1" applyAlignment="1">
      <alignment vertical="center"/>
    </xf>
    <xf numFmtId="41" fontId="7" fillId="0" borderId="38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82" xfId="0" applyFont="1" applyBorder="1" applyAlignment="1" applyProtection="1">
      <alignment vertical="center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4" fillId="0" borderId="9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</xf>
    <xf numFmtId="0" fontId="4" fillId="9" borderId="3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41" fontId="0" fillId="10" borderId="23" xfId="0" applyNumberFormat="1" applyFill="1" applyBorder="1" applyAlignment="1" applyProtection="1">
      <alignment horizontal="right" vertical="center"/>
      <protection locked="0"/>
    </xf>
    <xf numFmtId="0" fontId="4" fillId="0" borderId="100" xfId="0" applyFont="1" applyBorder="1" applyAlignment="1" applyProtection="1">
      <alignment horizontal="center" vertical="center" wrapText="1"/>
      <protection locked="0"/>
    </xf>
    <xf numFmtId="0" fontId="4" fillId="0" borderId="101" xfId="0" applyFont="1" applyBorder="1" applyAlignment="1" applyProtection="1">
      <alignment horizontal="center" vertical="center" wrapText="1"/>
      <protection locked="0"/>
    </xf>
    <xf numFmtId="0" fontId="4" fillId="0" borderId="92" xfId="0" applyFont="1" applyBorder="1" applyProtection="1">
      <protection locked="0"/>
    </xf>
    <xf numFmtId="0" fontId="4" fillId="0" borderId="111" xfId="0" applyFont="1" applyBorder="1" applyProtection="1">
      <protection locked="0"/>
    </xf>
    <xf numFmtId="0" fontId="4" fillId="0" borderId="112" xfId="0" applyFont="1" applyBorder="1" applyProtection="1">
      <protection locked="0"/>
    </xf>
    <xf numFmtId="41" fontId="0" fillId="0" borderId="113" xfId="0" applyNumberFormat="1" applyBorder="1" applyAlignment="1" applyProtection="1">
      <alignment horizontal="right" vertical="center"/>
      <protection locked="0"/>
    </xf>
    <xf numFmtId="41" fontId="0" fillId="10" borderId="114" xfId="0" applyNumberFormat="1" applyFill="1" applyBorder="1" applyAlignment="1" applyProtection="1">
      <alignment horizontal="right" vertical="center"/>
      <protection locked="0"/>
    </xf>
    <xf numFmtId="41" fontId="0" fillId="10" borderId="94" xfId="0" applyNumberFormat="1" applyFill="1" applyBorder="1" applyAlignment="1" applyProtection="1">
      <alignment horizontal="right" vertical="center"/>
      <protection locked="0"/>
    </xf>
    <xf numFmtId="41" fontId="0" fillId="0" borderId="37" xfId="0" applyNumberFormat="1" applyFill="1" applyBorder="1" applyAlignment="1" applyProtection="1">
      <alignment horizontal="right" vertical="center"/>
      <protection locked="0"/>
    </xf>
    <xf numFmtId="0" fontId="0" fillId="0" borderId="115" xfId="0" applyBorder="1" applyAlignment="1" applyProtection="1">
      <alignment vertical="center"/>
      <protection locked="0"/>
    </xf>
    <xf numFmtId="9" fontId="0" fillId="0" borderId="107" xfId="1" applyFont="1" applyBorder="1" applyAlignment="1" applyProtection="1">
      <alignment horizontal="right" vertical="center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2" fontId="7" fillId="0" borderId="17" xfId="0" applyNumberFormat="1" applyFont="1" applyBorder="1" applyAlignment="1">
      <alignment horizontal="center" wrapText="1"/>
    </xf>
    <xf numFmtId="0" fontId="0" fillId="0" borderId="17" xfId="0" applyBorder="1" applyAlignment="1">
      <alignment horizontal="left"/>
    </xf>
    <xf numFmtId="41" fontId="0" fillId="0" borderId="17" xfId="0" applyNumberFormat="1" applyFont="1" applyBorder="1"/>
    <xf numFmtId="0" fontId="0" fillId="0" borderId="0" xfId="0" applyFont="1" applyAlignment="1">
      <alignment horizontal="left"/>
    </xf>
    <xf numFmtId="0" fontId="7" fillId="0" borderId="17" xfId="0" applyFont="1" applyFill="1" applyBorder="1" applyAlignment="1">
      <alignment vertical="center"/>
    </xf>
    <xf numFmtId="41" fontId="7" fillId="0" borderId="17" xfId="0" applyNumberFormat="1" applyFont="1" applyBorder="1"/>
    <xf numFmtId="0" fontId="0" fillId="0" borderId="17" xfId="0" applyBorder="1" applyAlignment="1">
      <alignment horizontal="left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2" fillId="0" borderId="8" xfId="0" applyFont="1" applyBorder="1" applyAlignment="1" applyProtection="1">
      <alignment horizontal="centerContinuous" vertical="center"/>
      <protection locked="0"/>
    </xf>
    <xf numFmtId="0" fontId="4" fillId="0" borderId="6" xfId="0" applyFont="1" applyBorder="1" applyAlignment="1" applyProtection="1">
      <alignment horizontal="centerContinuous" vertical="center"/>
      <protection locked="0"/>
    </xf>
    <xf numFmtId="0" fontId="2" fillId="0" borderId="5" xfId="0" applyFont="1" applyBorder="1" applyAlignment="1" applyProtection="1">
      <alignment horizontal="centerContinuous" vertical="center"/>
      <protection locked="0"/>
    </xf>
    <xf numFmtId="0" fontId="4" fillId="0" borderId="7" xfId="0" applyFont="1" applyBorder="1" applyAlignment="1" applyProtection="1">
      <alignment horizontal="centerContinuous" vertical="center"/>
      <protection locked="0"/>
    </xf>
    <xf numFmtId="0" fontId="4" fillId="0" borderId="82" xfId="0" applyFont="1" applyBorder="1" applyAlignment="1" applyProtection="1">
      <alignment horizontal="left" vertical="center"/>
      <protection locked="0"/>
    </xf>
    <xf numFmtId="0" fontId="4" fillId="0" borderId="99" xfId="0" applyFont="1" applyBorder="1" applyAlignment="1" applyProtection="1">
      <alignment horizontal="centerContinuous" vertical="center" wrapText="1"/>
      <protection locked="0"/>
    </xf>
    <xf numFmtId="0" fontId="4" fillId="0" borderId="33" xfId="0" applyFont="1" applyBorder="1" applyAlignment="1" applyProtection="1">
      <alignment horizontal="centerContinuous" vertical="center" wrapText="1"/>
      <protection locked="0"/>
    </xf>
    <xf numFmtId="0" fontId="4" fillId="0" borderId="116" xfId="0" applyFont="1" applyBorder="1" applyAlignment="1" applyProtection="1">
      <alignment horizontal="left" vertical="center"/>
      <protection locked="0"/>
    </xf>
    <xf numFmtId="0" fontId="4" fillId="0" borderId="117" xfId="0" applyFont="1" applyBorder="1" applyAlignment="1" applyProtection="1">
      <alignment horizontal="centerContinuous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0" fillId="0" borderId="109" xfId="0" applyBorder="1" applyAlignment="1" applyProtection="1">
      <alignment horizontal="left" vertical="center"/>
      <protection locked="0"/>
    </xf>
    <xf numFmtId="41" fontId="0" fillId="0" borderId="101" xfId="0" applyNumberFormat="1" applyBorder="1" applyAlignment="1" applyProtection="1">
      <alignment horizontal="right" vertical="center"/>
      <protection locked="0"/>
    </xf>
    <xf numFmtId="41" fontId="0" fillId="0" borderId="32" xfId="0" applyNumberFormat="1" applyBorder="1" applyAlignment="1" applyProtection="1">
      <alignment horizontal="right" vertical="center"/>
      <protection locked="0"/>
    </xf>
    <xf numFmtId="41" fontId="0" fillId="0" borderId="118" xfId="0" applyNumberFormat="1" applyBorder="1" applyAlignment="1" applyProtection="1">
      <alignment horizontal="right" vertical="center"/>
      <protection locked="0"/>
    </xf>
    <xf numFmtId="0" fontId="0" fillId="0" borderId="76" xfId="0" applyBorder="1" applyAlignment="1" applyProtection="1">
      <alignment horizontal="left" vertical="center"/>
      <protection locked="0"/>
    </xf>
    <xf numFmtId="41" fontId="0" fillId="0" borderId="32" xfId="0" applyNumberFormat="1" applyFont="1" applyBorder="1" applyAlignment="1" applyProtection="1">
      <alignment horizontal="right" vertical="center"/>
      <protection locked="0"/>
    </xf>
    <xf numFmtId="41" fontId="0" fillId="0" borderId="110" xfId="0" applyNumberFormat="1" applyBorder="1" applyAlignment="1" applyProtection="1">
      <alignment horizontal="right" vertical="center"/>
      <protection locked="0"/>
    </xf>
    <xf numFmtId="0" fontId="0" fillId="0" borderId="87" xfId="0" applyBorder="1" applyAlignment="1" applyProtection="1">
      <alignment horizontal="left" vertical="center"/>
      <protection locked="0"/>
    </xf>
    <xf numFmtId="0" fontId="0" fillId="0" borderId="79" xfId="0" applyBorder="1" applyAlignment="1" applyProtection="1">
      <alignment horizontal="left" vertical="center"/>
      <protection locked="0"/>
    </xf>
    <xf numFmtId="41" fontId="0" fillId="0" borderId="16" xfId="0" applyNumberFormat="1" applyBorder="1" applyAlignment="1" applyProtection="1">
      <alignment horizontal="right" vertical="center"/>
      <protection locked="0"/>
    </xf>
    <xf numFmtId="0" fontId="0" fillId="0" borderId="106" xfId="0" applyBorder="1" applyAlignment="1" applyProtection="1">
      <alignment horizontal="left" vertical="center"/>
      <protection locked="0"/>
    </xf>
    <xf numFmtId="0" fontId="0" fillId="0" borderId="87" xfId="0" applyBorder="1" applyAlignment="1">
      <alignment horizontal="left" vertical="center"/>
    </xf>
    <xf numFmtId="0" fontId="0" fillId="0" borderId="119" xfId="0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20" xfId="0" applyFont="1" applyBorder="1" applyAlignment="1" applyProtection="1">
      <alignment horizontal="left" vertical="center"/>
      <protection locked="0"/>
    </xf>
    <xf numFmtId="0" fontId="4" fillId="0" borderId="84" xfId="0" applyFont="1" applyBorder="1" applyAlignment="1" applyProtection="1">
      <alignment horizontal="left" vertical="center"/>
      <protection locked="0"/>
    </xf>
    <xf numFmtId="41" fontId="4" fillId="0" borderId="102" xfId="0" applyNumberFormat="1" applyFont="1" applyBorder="1" applyAlignment="1" applyProtection="1">
      <alignment horizontal="right" vertical="center"/>
      <protection locked="0"/>
    </xf>
    <xf numFmtId="41" fontId="4" fillId="0" borderId="86" xfId="0" applyNumberFormat="1" applyFont="1" applyBorder="1" applyAlignment="1" applyProtection="1">
      <alignment horizontal="right" vertical="center"/>
      <protection locked="0"/>
    </xf>
    <xf numFmtId="41" fontId="4" fillId="0" borderId="26" xfId="0" applyNumberFormat="1" applyFont="1" applyBorder="1" applyAlignment="1" applyProtection="1">
      <alignment horizontal="right" vertical="center"/>
      <protection locked="0"/>
    </xf>
    <xf numFmtId="0" fontId="4" fillId="0" borderId="81" xfId="0" applyFont="1" applyBorder="1" applyAlignment="1" applyProtection="1">
      <alignment horizontal="left" vertical="center"/>
      <protection locked="0"/>
    </xf>
    <xf numFmtId="41" fontId="4" fillId="0" borderId="104" xfId="0" applyNumberFormat="1" applyFont="1" applyBorder="1" applyAlignment="1" applyProtection="1">
      <alignment horizontal="right" vertical="center"/>
      <protection locked="0"/>
    </xf>
    <xf numFmtId="41" fontId="0" fillId="0" borderId="0" xfId="0" applyNumberFormat="1" applyAlignment="1">
      <alignment horizontal="left" vertical="center"/>
    </xf>
    <xf numFmtId="0" fontId="4" fillId="0" borderId="4" xfId="0" applyFont="1" applyBorder="1" applyAlignment="1" applyProtection="1">
      <alignment horizontal="centerContinuous" vertical="center"/>
      <protection locked="0"/>
    </xf>
    <xf numFmtId="0" fontId="2" fillId="0" borderId="120" xfId="0" applyFont="1" applyBorder="1" applyAlignment="1" applyProtection="1">
      <alignment horizontal="centerContinuous" vertical="center"/>
      <protection locked="0"/>
    </xf>
    <xf numFmtId="0" fontId="4" fillId="0" borderId="30" xfId="0" applyFont="1" applyBorder="1" applyAlignment="1" applyProtection="1">
      <alignment horizontal="centerContinuous" vertical="center" wrapText="1"/>
      <protection locked="0"/>
    </xf>
    <xf numFmtId="0" fontId="4" fillId="0" borderId="121" xfId="0" applyFont="1" applyBorder="1" applyAlignment="1" applyProtection="1">
      <alignment horizontal="left" vertical="center"/>
      <protection locked="0"/>
    </xf>
    <xf numFmtId="0" fontId="4" fillId="0" borderId="122" xfId="0" applyFont="1" applyBorder="1" applyAlignment="1" applyProtection="1">
      <alignment horizontal="center" vertical="center" wrapText="1"/>
      <protection locked="0"/>
    </xf>
    <xf numFmtId="0" fontId="4" fillId="0" borderId="123" xfId="0" applyFont="1" applyBorder="1" applyAlignment="1" applyProtection="1">
      <alignment horizontal="center" vertical="center" wrapText="1"/>
      <protection locked="0"/>
    </xf>
    <xf numFmtId="0" fontId="4" fillId="0" borderId="124" xfId="0" applyFont="1" applyBorder="1" applyAlignment="1" applyProtection="1">
      <alignment horizontal="center" vertical="center"/>
      <protection locked="0"/>
    </xf>
    <xf numFmtId="0" fontId="0" fillId="0" borderId="109" xfId="0" applyBorder="1" applyAlignment="1" applyProtection="1">
      <alignment horizontal="left" vertical="center" wrapText="1"/>
      <protection locked="0"/>
    </xf>
    <xf numFmtId="41" fontId="0" fillId="0" borderId="125" xfId="0" applyNumberForma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87" xfId="0" applyBorder="1" applyAlignment="1" applyProtection="1">
      <alignment horizontal="left" vertical="center" wrapText="1"/>
      <protection locked="0"/>
    </xf>
    <xf numFmtId="41" fontId="0" fillId="0" borderId="126" xfId="0" applyNumberFormat="1" applyBorder="1" applyAlignment="1" applyProtection="1">
      <alignment horizontal="right" vertical="center"/>
      <protection locked="0"/>
    </xf>
    <xf numFmtId="0" fontId="4" fillId="0" borderId="87" xfId="0" applyFont="1" applyBorder="1" applyAlignment="1" applyProtection="1">
      <alignment horizontal="left" vertical="center" wrapText="1"/>
      <protection locked="0"/>
    </xf>
    <xf numFmtId="41" fontId="4" fillId="0" borderId="89" xfId="0" applyNumberFormat="1" applyFont="1" applyBorder="1" applyAlignment="1" applyProtection="1">
      <alignment horizontal="right" vertical="center"/>
      <protection locked="0"/>
    </xf>
    <xf numFmtId="41" fontId="4" fillId="0" borderId="17" xfId="0" applyNumberFormat="1" applyFont="1" applyBorder="1" applyAlignment="1" applyProtection="1">
      <alignment horizontal="right" vertical="center"/>
      <protection locked="0"/>
    </xf>
    <xf numFmtId="41" fontId="4" fillId="0" borderId="126" xfId="0" applyNumberFormat="1" applyFont="1" applyBorder="1" applyAlignment="1" applyProtection="1">
      <alignment horizontal="right" vertical="center"/>
      <protection locked="0"/>
    </xf>
    <xf numFmtId="41" fontId="0" fillId="0" borderId="36" xfId="0" applyNumberFormat="1" applyBorder="1" applyAlignment="1" applyProtection="1">
      <alignment horizontal="right" vertical="center"/>
      <protection locked="0"/>
    </xf>
    <xf numFmtId="0" fontId="0" fillId="0" borderId="38" xfId="0" applyBorder="1" applyAlignment="1">
      <alignment vertical="center"/>
    </xf>
    <xf numFmtId="0" fontId="4" fillId="0" borderId="120" xfId="0" applyFont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Continuous" vertical="center" wrapText="1"/>
      <protection locked="0"/>
    </xf>
    <xf numFmtId="0" fontId="0" fillId="0" borderId="2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4" borderId="11" xfId="0" applyFill="1" applyBorder="1" applyAlignment="1">
      <alignment vertical="center" wrapText="1"/>
    </xf>
    <xf numFmtId="41" fontId="17" fillId="4" borderId="12" xfId="0" applyNumberFormat="1" applyFont="1" applyFill="1" applyBorder="1" applyAlignment="1" applyProtection="1">
      <alignment horizontal="right" vertical="center"/>
      <protection locked="0"/>
    </xf>
    <xf numFmtId="0" fontId="0" fillId="4" borderId="16" xfId="0" applyFill="1" applyBorder="1" applyAlignment="1">
      <alignment vertical="center" wrapText="1"/>
    </xf>
    <xf numFmtId="41" fontId="17" fillId="4" borderId="17" xfId="0" applyNumberFormat="1" applyFont="1" applyFill="1" applyBorder="1" applyAlignment="1" applyProtection="1">
      <alignment horizontal="right" vertical="center"/>
      <protection locked="0"/>
    </xf>
    <xf numFmtId="41" fontId="17" fillId="10" borderId="17" xfId="0" applyNumberFormat="1" applyFont="1" applyFill="1" applyBorder="1" applyAlignment="1" applyProtection="1">
      <alignment horizontal="right" vertical="center"/>
      <protection locked="0"/>
    </xf>
    <xf numFmtId="0" fontId="1" fillId="4" borderId="16" xfId="0" applyFont="1" applyFill="1" applyBorder="1" applyAlignment="1">
      <alignment vertical="center" wrapText="1"/>
    </xf>
    <xf numFmtId="41" fontId="17" fillId="10" borderId="17" xfId="0" applyNumberFormat="1" applyFont="1" applyFill="1" applyBorder="1" applyAlignment="1" applyProtection="1">
      <alignment horizontal="right" vertical="center"/>
    </xf>
    <xf numFmtId="41" fontId="0" fillId="4" borderId="17" xfId="0" applyNumberFormat="1" applyFill="1" applyBorder="1" applyAlignment="1" applyProtection="1">
      <alignment horizontal="right" vertical="center"/>
      <protection locked="0"/>
    </xf>
    <xf numFmtId="0" fontId="1" fillId="4" borderId="2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1" fontId="4" fillId="4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 wrapText="1"/>
    </xf>
    <xf numFmtId="41" fontId="0" fillId="4" borderId="12" xfId="0" applyNumberForma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41" fontId="17" fillId="4" borderId="17" xfId="0" applyNumberFormat="1" applyFont="1" applyFill="1" applyBorder="1" applyAlignment="1" applyProtection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0" fontId="0" fillId="0" borderId="22" xfId="0" applyBorder="1" applyAlignment="1">
      <alignment vertical="center" wrapText="1"/>
    </xf>
    <xf numFmtId="41" fontId="0" fillId="4" borderId="23" xfId="0" applyNumberFormat="1" applyFill="1" applyBorder="1" applyAlignment="1" applyProtection="1">
      <alignment horizontal="right" vertical="center"/>
      <protection locked="0"/>
    </xf>
    <xf numFmtId="172" fontId="0" fillId="4" borderId="11" xfId="0" applyNumberFormat="1" applyFill="1" applyBorder="1" applyAlignment="1">
      <alignment vertical="center" wrapText="1"/>
    </xf>
    <xf numFmtId="172" fontId="0" fillId="4" borderId="16" xfId="0" applyNumberFormat="1" applyFill="1" applyBorder="1" applyAlignment="1">
      <alignment vertical="center" wrapText="1"/>
    </xf>
    <xf numFmtId="41" fontId="0" fillId="4" borderId="17" xfId="0" applyNumberFormat="1" applyFont="1" applyFill="1" applyBorder="1" applyAlignment="1" applyProtection="1">
      <alignment horizontal="right" vertical="center"/>
    </xf>
    <xf numFmtId="41" fontId="0" fillId="4" borderId="17" xfId="0" applyNumberFormat="1" applyFont="1" applyFill="1" applyBorder="1" applyAlignment="1" applyProtection="1">
      <alignment horizontal="right" vertical="center"/>
      <protection locked="0"/>
    </xf>
    <xf numFmtId="0" fontId="0" fillId="4" borderId="25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/>
    <xf numFmtId="0" fontId="16" fillId="0" borderId="0" xfId="4"/>
    <xf numFmtId="0" fontId="20" fillId="0" borderId="0" xfId="4" applyFont="1" applyAlignment="1">
      <alignment horizontal="centerContinuous"/>
    </xf>
    <xf numFmtId="0" fontId="16" fillId="0" borderId="0" xfId="4" applyAlignment="1">
      <alignment horizontal="centerContinuous"/>
    </xf>
    <xf numFmtId="0" fontId="21" fillId="0" borderId="0" xfId="4" applyFont="1" applyAlignment="1">
      <alignment horizontal="centerContinuous"/>
    </xf>
    <xf numFmtId="0" fontId="16" fillId="0" borderId="0" xfId="4" applyAlignment="1"/>
    <xf numFmtId="0" fontId="22" fillId="0" borderId="0" xfId="4" applyFont="1" applyAlignment="1">
      <alignment horizontal="centerContinuous"/>
    </xf>
    <xf numFmtId="0" fontId="23" fillId="0" borderId="0" xfId="4" applyFont="1" applyAlignment="1">
      <alignment horizontal="centerContinuous"/>
    </xf>
    <xf numFmtId="0" fontId="24" fillId="0" borderId="0" xfId="4" applyFont="1" applyAlignment="1"/>
    <xf numFmtId="0" fontId="16" fillId="0" borderId="0" xfId="4" applyFont="1"/>
    <xf numFmtId="0" fontId="25" fillId="0" borderId="0" xfId="4" applyFont="1" applyAlignment="1"/>
    <xf numFmtId="0" fontId="24" fillId="0" borderId="17" xfId="4" applyFont="1" applyBorder="1" applyAlignment="1">
      <alignment horizontal="center"/>
    </xf>
    <xf numFmtId="0" fontId="24" fillId="0" borderId="17" xfId="4" applyFont="1" applyBorder="1"/>
    <xf numFmtId="3" fontId="24" fillId="0" borderId="17" xfId="4" applyNumberFormat="1" applyFont="1" applyBorder="1"/>
    <xf numFmtId="3" fontId="16" fillId="0" borderId="0" xfId="4" applyNumberFormat="1"/>
    <xf numFmtId="0" fontId="24" fillId="0" borderId="23" xfId="4" applyFont="1" applyBorder="1"/>
    <xf numFmtId="3" fontId="24" fillId="0" borderId="23" xfId="4" applyNumberFormat="1" applyFont="1" applyBorder="1"/>
    <xf numFmtId="0" fontId="24" fillId="0" borderId="127" xfId="4" applyFont="1" applyBorder="1"/>
    <xf numFmtId="3" fontId="24" fillId="0" borderId="127" xfId="4" applyNumberFormat="1" applyFont="1" applyBorder="1"/>
    <xf numFmtId="0" fontId="24" fillId="0" borderId="0" xfId="4" applyFont="1"/>
    <xf numFmtId="0" fontId="24" fillId="0" borderId="12" xfId="4" applyFont="1" applyBorder="1"/>
    <xf numFmtId="3" fontId="24" fillId="0" borderId="12" xfId="4" applyNumberFormat="1" applyFont="1" applyBorder="1"/>
    <xf numFmtId="41" fontId="0" fillId="0" borderId="0" xfId="0" applyNumberFormat="1"/>
    <xf numFmtId="0" fontId="0" fillId="0" borderId="17" xfId="0" applyBorder="1"/>
    <xf numFmtId="41" fontId="0" fillId="0" borderId="17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0" fillId="0" borderId="17" xfId="0" applyNumberFormat="1" applyBorder="1"/>
    <xf numFmtId="0" fontId="8" fillId="0" borderId="17" xfId="0" applyFont="1" applyBorder="1"/>
    <xf numFmtId="41" fontId="8" fillId="0" borderId="17" xfId="0" applyNumberFormat="1" applyFont="1" applyBorder="1"/>
    <xf numFmtId="0" fontId="8" fillId="0" borderId="0" xfId="0" applyFont="1"/>
    <xf numFmtId="0" fontId="7" fillId="0" borderId="0" xfId="0" applyFont="1"/>
    <xf numFmtId="0" fontId="26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88" xfId="0" applyBorder="1"/>
    <xf numFmtId="0" fontId="0" fillId="0" borderId="35" xfId="0" applyBorder="1" applyAlignment="1" applyProtection="1">
      <alignment horizontal="left" vertical="center" wrapText="1"/>
      <protection locked="0"/>
    </xf>
    <xf numFmtId="41" fontId="0" fillId="0" borderId="109" xfId="0" applyNumberFormat="1" applyBorder="1" applyAlignment="1" applyProtection="1">
      <alignment horizontal="right" vertical="center"/>
      <protection locked="0"/>
    </xf>
    <xf numFmtId="0" fontId="0" fillId="0" borderId="87" xfId="0" applyBorder="1"/>
    <xf numFmtId="41" fontId="0" fillId="0" borderId="87" xfId="0" applyNumberFormat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111" xfId="0" applyBorder="1" applyAlignment="1" applyProtection="1">
      <alignment horizontal="left" vertical="center" wrapText="1"/>
      <protection locked="0"/>
    </xf>
    <xf numFmtId="41" fontId="0" fillId="0" borderId="90" xfId="0" applyNumberFormat="1" applyBorder="1" applyAlignment="1" applyProtection="1">
      <alignment horizontal="right" vertical="center"/>
      <protection locked="0"/>
    </xf>
    <xf numFmtId="0" fontId="4" fillId="0" borderId="10" xfId="0" applyFont="1" applyBorder="1"/>
    <xf numFmtId="0" fontId="4" fillId="0" borderId="6" xfId="0" applyFont="1" applyBorder="1"/>
    <xf numFmtId="41" fontId="4" fillId="0" borderId="10" xfId="0" applyNumberFormat="1" applyFont="1" applyBorder="1"/>
    <xf numFmtId="0" fontId="4" fillId="0" borderId="0" xfId="0" applyFont="1"/>
    <xf numFmtId="0" fontId="28" fillId="0" borderId="98" xfId="0" applyFont="1" applyBorder="1" applyAlignment="1">
      <alignment horizontal="center" vertical="top" wrapText="1"/>
    </xf>
    <xf numFmtId="0" fontId="0" fillId="0" borderId="0" xfId="0" applyFont="1"/>
    <xf numFmtId="0" fontId="27" fillId="0" borderId="128" xfId="0" applyFont="1" applyBorder="1" applyAlignment="1">
      <alignment horizontal="center" vertical="top" wrapText="1"/>
    </xf>
    <xf numFmtId="0" fontId="28" fillId="0" borderId="128" xfId="0" applyFont="1" applyBorder="1" applyAlignment="1">
      <alignment horizontal="center" vertical="top" wrapText="1"/>
    </xf>
    <xf numFmtId="0" fontId="29" fillId="0" borderId="84" xfId="0" applyFont="1" applyBorder="1" applyAlignment="1">
      <alignment horizontal="justify" vertical="top" wrapText="1"/>
    </xf>
    <xf numFmtId="0" fontId="29" fillId="0" borderId="128" xfId="0" applyFont="1" applyBorder="1" applyAlignment="1">
      <alignment horizontal="right" vertical="top" wrapText="1"/>
    </xf>
    <xf numFmtId="0" fontId="29" fillId="0" borderId="128" xfId="0" applyFont="1" applyBorder="1" applyAlignment="1">
      <alignment vertical="top" wrapText="1"/>
    </xf>
    <xf numFmtId="0" fontId="27" fillId="0" borderId="84" xfId="0" applyFont="1" applyBorder="1" applyAlignment="1">
      <alignment horizontal="justify" vertical="top" wrapText="1"/>
    </xf>
    <xf numFmtId="0" fontId="27" fillId="0" borderId="128" xfId="0" applyFont="1" applyBorder="1" applyAlignment="1">
      <alignment horizontal="right" vertical="top" wrapText="1"/>
    </xf>
    <xf numFmtId="0" fontId="27" fillId="0" borderId="10" xfId="0" applyFont="1" applyFill="1" applyBorder="1" applyAlignment="1">
      <alignment horizontal="justify" vertical="top" wrapText="1"/>
    </xf>
    <xf numFmtId="0" fontId="27" fillId="0" borderId="7" xfId="0" applyFont="1" applyFill="1" applyBorder="1" applyAlignment="1">
      <alignment horizontal="right" vertical="top" wrapText="1"/>
    </xf>
    <xf numFmtId="0" fontId="29" fillId="0" borderId="130" xfId="0" applyFont="1" applyBorder="1" applyAlignment="1">
      <alignment horizontal="right" vertical="top" wrapText="1"/>
    </xf>
    <xf numFmtId="0" fontId="29" fillId="0" borderId="109" xfId="0" applyFont="1" applyBorder="1" applyAlignment="1">
      <alignment horizontal="justify" vertical="top" wrapText="1"/>
    </xf>
    <xf numFmtId="0" fontId="29" fillId="0" borderId="117" xfId="0" applyFont="1" applyBorder="1" applyAlignment="1">
      <alignment horizontal="right" vertical="top" wrapText="1"/>
    </xf>
    <xf numFmtId="0" fontId="29" fillId="0" borderId="10" xfId="0" applyFont="1" applyBorder="1" applyAlignment="1">
      <alignment vertical="top" wrapText="1"/>
    </xf>
    <xf numFmtId="0" fontId="29" fillId="0" borderId="108" xfId="0" applyFont="1" applyBorder="1" applyAlignment="1">
      <alignment horizontal="right" vertical="top" wrapText="1"/>
    </xf>
    <xf numFmtId="0" fontId="29" fillId="0" borderId="109" xfId="0" applyFont="1" applyBorder="1" applyAlignment="1">
      <alignment horizontal="right" vertical="top" wrapText="1"/>
    </xf>
    <xf numFmtId="0" fontId="29" fillId="0" borderId="88" xfId="0" applyFont="1" applyBorder="1" applyAlignment="1">
      <alignment horizontal="right" vertical="top" wrapText="1"/>
    </xf>
    <xf numFmtId="0" fontId="29" fillId="0" borderId="82" xfId="0" applyFont="1" applyBorder="1" applyAlignment="1">
      <alignment horizontal="justify" vertical="top" wrapText="1"/>
    </xf>
    <xf numFmtId="0" fontId="29" fillId="0" borderId="82" xfId="0" applyFont="1" applyBorder="1" applyAlignment="1">
      <alignment horizontal="right" vertical="top" wrapText="1"/>
    </xf>
    <xf numFmtId="0" fontId="29" fillId="0" borderId="10" xfId="0" applyFont="1" applyBorder="1" applyAlignment="1">
      <alignment horizontal="justify" vertical="top" wrapText="1"/>
    </xf>
    <xf numFmtId="0" fontId="29" fillId="0" borderId="10" xfId="0" applyFont="1" applyBorder="1" applyAlignment="1">
      <alignment horizontal="right" vertical="top" wrapText="1"/>
    </xf>
    <xf numFmtId="0" fontId="29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center" vertical="top" wrapText="1"/>
    </xf>
    <xf numFmtId="0" fontId="29" fillId="0" borderId="84" xfId="0" applyFont="1" applyBorder="1" applyAlignment="1">
      <alignment horizontal="left" vertical="top" wrapText="1"/>
    </xf>
    <xf numFmtId="0" fontId="29" fillId="0" borderId="84" xfId="0" applyFont="1" applyBorder="1" applyAlignment="1">
      <alignment horizontal="right" vertical="top" wrapText="1"/>
    </xf>
    <xf numFmtId="0" fontId="29" fillId="0" borderId="103" xfId="0" applyFont="1" applyBorder="1" applyAlignment="1">
      <alignment horizontal="right" vertical="top" wrapText="1"/>
    </xf>
    <xf numFmtId="0" fontId="27" fillId="0" borderId="84" xfId="0" applyFont="1" applyBorder="1" applyAlignment="1">
      <alignment horizontal="left" vertical="top" wrapText="1"/>
    </xf>
    <xf numFmtId="0" fontId="27" fillId="0" borderId="84" xfId="0" applyFont="1" applyBorder="1" applyAlignment="1">
      <alignment horizontal="right" vertical="top" wrapText="1"/>
    </xf>
    <xf numFmtId="0" fontId="27" fillId="0" borderId="132" xfId="0" applyFont="1" applyBorder="1" applyAlignment="1">
      <alignment horizontal="right" vertical="top" wrapText="1"/>
    </xf>
    <xf numFmtId="0" fontId="27" fillId="0" borderId="133" xfId="0" applyFont="1" applyBorder="1" applyAlignment="1">
      <alignment horizontal="right" vertical="top" wrapText="1"/>
    </xf>
    <xf numFmtId="0" fontId="15" fillId="0" borderId="0" xfId="2"/>
    <xf numFmtId="0" fontId="15" fillId="0" borderId="0" xfId="2" applyAlignment="1">
      <alignment horizontal="right"/>
    </xf>
    <xf numFmtId="0" fontId="15" fillId="0" borderId="0" xfId="2" applyAlignment="1">
      <alignment horizontal="centerContinuous"/>
    </xf>
    <xf numFmtId="0" fontId="15" fillId="0" borderId="0" xfId="2" applyFont="1"/>
    <xf numFmtId="0" fontId="30" fillId="0" borderId="17" xfId="2" applyFont="1" applyBorder="1"/>
    <xf numFmtId="0" fontId="30" fillId="0" borderId="0" xfId="2" applyFont="1"/>
    <xf numFmtId="0" fontId="30" fillId="0" borderId="17" xfId="2" applyFont="1" applyBorder="1" applyAlignment="1">
      <alignment wrapText="1"/>
    </xf>
    <xf numFmtId="0" fontId="31" fillId="0" borderId="17" xfId="2" applyFont="1" applyBorder="1" applyAlignment="1">
      <alignment wrapText="1"/>
    </xf>
    <xf numFmtId="0" fontId="30" fillId="0" borderId="17" xfId="2" applyFont="1" applyFill="1" applyBorder="1"/>
    <xf numFmtId="0" fontId="30" fillId="0" borderId="17" xfId="2" applyFont="1" applyFill="1" applyBorder="1" applyAlignment="1">
      <alignment wrapText="1"/>
    </xf>
    <xf numFmtId="0" fontId="31" fillId="0" borderId="17" xfId="2" applyFont="1" applyBorder="1"/>
    <xf numFmtId="0" fontId="31" fillId="0" borderId="0" xfId="2" applyFont="1"/>
    <xf numFmtId="0" fontId="32" fillId="0" borderId="17" xfId="2" applyFont="1" applyBorder="1"/>
    <xf numFmtId="0" fontId="31" fillId="0" borderId="17" xfId="2" applyFont="1" applyFill="1" applyBorder="1" applyAlignment="1">
      <alignment wrapText="1"/>
    </xf>
    <xf numFmtId="0" fontId="3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1" fontId="0" fillId="0" borderId="0" xfId="0" applyNumberFormat="1" applyAlignment="1">
      <alignment horizontal="centerContinuous" vertical="center"/>
    </xf>
    <xf numFmtId="0" fontId="33" fillId="0" borderId="0" xfId="0" applyFont="1" applyAlignment="1">
      <alignment vertical="center"/>
    </xf>
    <xf numFmtId="41" fontId="3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1" fontId="5" fillId="11" borderId="17" xfId="0" applyNumberFormat="1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vertical="center"/>
    </xf>
    <xf numFmtId="41" fontId="0" fillId="0" borderId="17" xfId="0" applyNumberFormat="1" applyBorder="1" applyAlignment="1">
      <alignment vertical="center"/>
    </xf>
    <xf numFmtId="41" fontId="0" fillId="5" borderId="17" xfId="0" applyNumberFormat="1" applyFill="1" applyBorder="1" applyAlignment="1">
      <alignment vertical="center"/>
    </xf>
    <xf numFmtId="41" fontId="0" fillId="5" borderId="18" xfId="0" applyNumberFormat="1" applyFill="1" applyBorder="1" applyAlignment="1">
      <alignment vertical="center"/>
    </xf>
    <xf numFmtId="41" fontId="0" fillId="11" borderId="17" xfId="0" applyNumberFormat="1" applyFill="1" applyBorder="1" applyAlignment="1">
      <alignment vertical="center"/>
    </xf>
    <xf numFmtId="41" fontId="0" fillId="11" borderId="18" xfId="0" applyNumberFormat="1" applyFill="1" applyBorder="1" applyAlignment="1">
      <alignment vertical="center"/>
    </xf>
    <xf numFmtId="0" fontId="0" fillId="11" borderId="37" xfId="0" applyFill="1" applyBorder="1" applyAlignment="1">
      <alignment vertical="center"/>
    </xf>
    <xf numFmtId="41" fontId="0" fillId="11" borderId="37" xfId="0" applyNumberFormat="1" applyFill="1" applyBorder="1" applyAlignment="1">
      <alignment vertical="center"/>
    </xf>
    <xf numFmtId="41" fontId="0" fillId="5" borderId="37" xfId="0" applyNumberFormat="1" applyFill="1" applyBorder="1" applyAlignment="1">
      <alignment vertical="center"/>
    </xf>
    <xf numFmtId="41" fontId="0" fillId="11" borderId="38" xfId="0" applyNumberFormat="1" applyFill="1" applyBorder="1" applyAlignment="1">
      <alignment vertical="center"/>
    </xf>
    <xf numFmtId="0" fontId="1" fillId="0" borderId="0" xfId="3"/>
    <xf numFmtId="41" fontId="1" fillId="0" borderId="0" xfId="3" applyNumberFormat="1"/>
    <xf numFmtId="41" fontId="0" fillId="0" borderId="0" xfId="3" applyNumberFormat="1" applyFont="1" applyAlignment="1">
      <alignment horizontal="right"/>
    </xf>
    <xf numFmtId="0" fontId="33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1" fillId="0" borderId="0" xfId="3" applyAlignment="1">
      <alignment wrapText="1"/>
    </xf>
    <xf numFmtId="41" fontId="1" fillId="0" borderId="0" xfId="3" applyNumberFormat="1" applyAlignment="1">
      <alignment wrapText="1"/>
    </xf>
    <xf numFmtId="41" fontId="1" fillId="0" borderId="0" xfId="3" applyNumberFormat="1" applyBorder="1" applyAlignment="1">
      <alignment wrapText="1"/>
    </xf>
    <xf numFmtId="49" fontId="7" fillId="0" borderId="100" xfId="3" applyNumberFormat="1" applyFont="1" applyBorder="1" applyAlignment="1">
      <alignment wrapText="1"/>
    </xf>
    <xf numFmtId="49" fontId="7" fillId="0" borderId="32" xfId="3" applyNumberFormat="1" applyFont="1" applyBorder="1" applyAlignment="1">
      <alignment horizontal="center" vertical="center" wrapText="1"/>
    </xf>
    <xf numFmtId="49" fontId="7" fillId="0" borderId="110" xfId="3" applyNumberFormat="1" applyFont="1" applyBorder="1" applyAlignment="1">
      <alignment horizontal="center" vertical="center" wrapText="1"/>
    </xf>
    <xf numFmtId="49" fontId="1" fillId="0" borderId="0" xfId="3" applyNumberFormat="1" applyAlignment="1">
      <alignment wrapText="1"/>
    </xf>
    <xf numFmtId="0" fontId="1" fillId="0" borderId="16" xfId="3" applyBorder="1" applyAlignment="1">
      <alignment vertical="center" wrapText="1"/>
    </xf>
    <xf numFmtId="41" fontId="1" fillId="0" borderId="17" xfId="3" applyNumberFormat="1" applyBorder="1" applyAlignment="1">
      <alignment vertical="center" wrapText="1"/>
    </xf>
    <xf numFmtId="41" fontId="1" fillId="0" borderId="18" xfId="3" applyNumberFormat="1" applyBorder="1" applyAlignment="1">
      <alignment vertical="center" wrapText="1"/>
    </xf>
    <xf numFmtId="0" fontId="1" fillId="0" borderId="0" xfId="3" applyAlignment="1">
      <alignment vertical="center" wrapText="1"/>
    </xf>
    <xf numFmtId="0" fontId="1" fillId="0" borderId="17" xfId="3" applyBorder="1" applyAlignment="1">
      <alignment vertical="center" wrapText="1"/>
    </xf>
    <xf numFmtId="0" fontId="1" fillId="0" borderId="18" xfId="3" applyBorder="1" applyAlignment="1">
      <alignment vertical="center" wrapText="1"/>
    </xf>
    <xf numFmtId="0" fontId="7" fillId="0" borderId="16" xfId="3" applyFont="1" applyBorder="1" applyAlignment="1">
      <alignment vertical="center" wrapText="1"/>
    </xf>
    <xf numFmtId="41" fontId="7" fillId="0" borderId="17" xfId="3" applyNumberFormat="1" applyFont="1" applyBorder="1" applyAlignment="1">
      <alignment vertical="center" wrapText="1"/>
    </xf>
    <xf numFmtId="41" fontId="7" fillId="0" borderId="18" xfId="3" applyNumberFormat="1" applyFont="1" applyBorder="1" applyAlignment="1">
      <alignment vertical="center" wrapText="1"/>
    </xf>
    <xf numFmtId="41" fontId="1" fillId="12" borderId="17" xfId="3" applyNumberFormat="1" applyFill="1" applyBorder="1" applyAlignment="1">
      <alignment vertical="center" wrapText="1"/>
    </xf>
    <xf numFmtId="41" fontId="1" fillId="12" borderId="18" xfId="3" applyNumberFormat="1" applyFill="1" applyBorder="1" applyAlignment="1">
      <alignment vertical="center" wrapText="1"/>
    </xf>
    <xf numFmtId="41" fontId="1" fillId="0" borderId="0" xfId="3" applyNumberFormat="1" applyAlignment="1">
      <alignment vertical="center" wrapText="1"/>
    </xf>
    <xf numFmtId="0" fontId="7" fillId="0" borderId="0" xfId="3" applyFont="1" applyAlignment="1">
      <alignment vertical="center" wrapText="1"/>
    </xf>
    <xf numFmtId="0" fontId="7" fillId="0" borderId="17" xfId="3" applyFont="1" applyBorder="1" applyAlignment="1">
      <alignment vertical="center" wrapText="1"/>
    </xf>
    <xf numFmtId="0" fontId="7" fillId="0" borderId="18" xfId="3" applyFont="1" applyBorder="1" applyAlignment="1">
      <alignment vertical="center" wrapText="1"/>
    </xf>
    <xf numFmtId="0" fontId="7" fillId="0" borderId="36" xfId="3" applyFont="1" applyFill="1" applyBorder="1" applyAlignment="1" applyProtection="1">
      <alignment vertical="center"/>
      <protection locked="0"/>
    </xf>
    <xf numFmtId="41" fontId="34" fillId="0" borderId="37" xfId="3" applyNumberFormat="1" applyFont="1" applyBorder="1"/>
    <xf numFmtId="41" fontId="7" fillId="0" borderId="37" xfId="3" applyNumberFormat="1" applyFont="1" applyBorder="1"/>
    <xf numFmtId="0" fontId="7" fillId="0" borderId="37" xfId="3" applyFont="1" applyBorder="1"/>
    <xf numFmtId="0" fontId="7" fillId="0" borderId="38" xfId="3" applyFont="1" applyBorder="1"/>
    <xf numFmtId="0" fontId="7" fillId="0" borderId="0" xfId="3" applyFont="1"/>
    <xf numFmtId="0" fontId="17" fillId="0" borderId="0" xfId="3" applyFont="1" applyFill="1" applyBorder="1" applyAlignment="1" applyProtection="1">
      <alignment vertical="center"/>
      <protection locked="0"/>
    </xf>
    <xf numFmtId="41" fontId="0" fillId="0" borderId="91" xfId="0" applyNumberFormat="1" applyFont="1" applyBorder="1" applyAlignment="1" applyProtection="1">
      <alignment horizontal="right" vertical="center"/>
      <protection locked="0"/>
    </xf>
    <xf numFmtId="41" fontId="7" fillId="0" borderId="17" xfId="3" applyNumberFormat="1" applyFont="1" applyBorder="1" applyAlignment="1" applyProtection="1">
      <alignment horizontal="right" vertical="center"/>
      <protection locked="0"/>
    </xf>
    <xf numFmtId="0" fontId="5" fillId="0" borderId="16" xfId="3" applyFont="1" applyBorder="1" applyAlignment="1">
      <alignment vertical="center" wrapText="1"/>
    </xf>
    <xf numFmtId="41" fontId="5" fillId="0" borderId="17" xfId="3" applyNumberFormat="1" applyFont="1" applyBorder="1" applyAlignment="1">
      <alignment vertical="center" wrapText="1"/>
    </xf>
    <xf numFmtId="0" fontId="5" fillId="0" borderId="17" xfId="3" applyFont="1" applyBorder="1" applyAlignment="1">
      <alignment vertical="center" wrapText="1"/>
    </xf>
    <xf numFmtId="0" fontId="5" fillId="0" borderId="18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0" fontId="35" fillId="0" borderId="16" xfId="3" applyFont="1" applyBorder="1" applyAlignment="1">
      <alignment vertical="top" wrapText="1"/>
    </xf>
    <xf numFmtId="3" fontId="36" fillId="0" borderId="17" xfId="3" applyNumberFormat="1" applyFont="1" applyBorder="1" applyAlignment="1" applyProtection="1">
      <alignment horizontal="center" vertical="center"/>
      <protection locked="0"/>
    </xf>
    <xf numFmtId="41" fontId="5" fillId="0" borderId="17" xfId="3" applyNumberFormat="1" applyFont="1" applyBorder="1"/>
    <xf numFmtId="0" fontId="5" fillId="0" borderId="17" xfId="3" applyFont="1" applyBorder="1"/>
    <xf numFmtId="0" fontId="5" fillId="0" borderId="18" xfId="3" applyFont="1" applyBorder="1"/>
    <xf numFmtId="0" fontId="5" fillId="0" borderId="0" xfId="3" applyFont="1"/>
    <xf numFmtId="41" fontId="0" fillId="0" borderId="74" xfId="0" applyNumberFormat="1" applyBorder="1" applyAlignment="1" applyProtection="1">
      <alignment horizontal="right" vertical="center"/>
      <protection locked="0"/>
    </xf>
    <xf numFmtId="0" fontId="37" fillId="0" borderId="133" xfId="0" applyFont="1" applyBorder="1" applyAlignment="1">
      <alignment horizontal="right" vertical="top" wrapText="1"/>
    </xf>
    <xf numFmtId="1" fontId="37" fillId="0" borderId="133" xfId="0" applyNumberFormat="1" applyFont="1" applyBorder="1" applyAlignment="1">
      <alignment horizontal="right" vertical="top" wrapText="1"/>
    </xf>
    <xf numFmtId="0" fontId="5" fillId="0" borderId="0" xfId="0" applyFont="1"/>
    <xf numFmtId="41" fontId="0" fillId="0" borderId="89" xfId="0" applyNumberFormat="1" applyFont="1" applyBorder="1" applyAlignment="1" applyProtection="1">
      <alignment horizontal="right" vertical="center"/>
      <protection locked="0"/>
    </xf>
    <xf numFmtId="0" fontId="27" fillId="0" borderId="134" xfId="0" applyFont="1" applyBorder="1" applyAlignment="1">
      <alignment horizontal="justify" vertical="top" wrapText="1"/>
    </xf>
    <xf numFmtId="0" fontId="27" fillId="0" borderId="135" xfId="0" applyFont="1" applyBorder="1" applyAlignment="1">
      <alignment horizontal="right" vertical="top" wrapText="1"/>
    </xf>
    <xf numFmtId="0" fontId="27" fillId="0" borderId="136" xfId="0" applyFont="1" applyBorder="1" applyAlignment="1">
      <alignment horizontal="justify" vertical="top" wrapText="1"/>
    </xf>
    <xf numFmtId="0" fontId="27" fillId="0" borderId="137" xfId="0" applyFont="1" applyBorder="1" applyAlignment="1">
      <alignment horizontal="right" vertical="top" wrapText="1"/>
    </xf>
    <xf numFmtId="0" fontId="37" fillId="0" borderId="136" xfId="0" applyFont="1" applyBorder="1" applyAlignment="1">
      <alignment horizontal="justify" vertical="top" wrapText="1"/>
    </xf>
    <xf numFmtId="0" fontId="37" fillId="0" borderId="137" xfId="0" applyFont="1" applyBorder="1" applyAlignment="1">
      <alignment horizontal="right" vertical="top" wrapText="1"/>
    </xf>
    <xf numFmtId="0" fontId="27" fillId="0" borderId="131" xfId="0" applyFont="1" applyBorder="1" applyAlignment="1">
      <alignment horizontal="justify" vertical="top" wrapText="1"/>
    </xf>
    <xf numFmtId="0" fontId="27" fillId="0" borderId="138" xfId="0" applyFont="1" applyBorder="1" applyAlignment="1">
      <alignment horizontal="right" vertical="top" wrapText="1"/>
    </xf>
    <xf numFmtId="0" fontId="27" fillId="0" borderId="139" xfId="0" applyFont="1" applyBorder="1" applyAlignment="1">
      <alignment horizontal="right" vertical="top" wrapText="1"/>
    </xf>
    <xf numFmtId="0" fontId="30" fillId="12" borderId="17" xfId="2" applyFont="1" applyFill="1" applyBorder="1" applyAlignment="1">
      <alignment wrapText="1"/>
    </xf>
    <xf numFmtId="0" fontId="30" fillId="12" borderId="17" xfId="2" applyFont="1" applyFill="1" applyBorder="1"/>
    <xf numFmtId="0" fontId="30" fillId="12" borderId="0" xfId="2" applyFont="1" applyFill="1"/>
    <xf numFmtId="41" fontId="0" fillId="0" borderId="63" xfId="0" applyNumberFormat="1" applyFill="1" applyBorder="1" applyAlignment="1" applyProtection="1">
      <alignment horizontal="right" vertical="center"/>
    </xf>
    <xf numFmtId="41" fontId="0" fillId="5" borderId="63" xfId="0" applyNumberFormat="1" applyFill="1" applyBorder="1" applyAlignment="1" applyProtection="1">
      <alignment horizontal="right" vertical="center"/>
      <protection locked="0"/>
    </xf>
    <xf numFmtId="41" fontId="0" fillId="0" borderId="63" xfId="0" applyNumberFormat="1" applyFont="1" applyBorder="1" applyAlignment="1" applyProtection="1">
      <alignment horizontal="right" vertical="center"/>
      <protection locked="0"/>
    </xf>
    <xf numFmtId="41" fontId="0" fillId="0" borderId="61" xfId="0" applyNumberFormat="1" applyFont="1" applyBorder="1" applyAlignment="1" applyProtection="1">
      <alignment horizontal="right" vertical="center"/>
      <protection locked="0"/>
    </xf>
    <xf numFmtId="41" fontId="0" fillId="0" borderId="61" xfId="0" applyNumberFormat="1" applyBorder="1" applyAlignment="1" applyProtection="1">
      <alignment horizontal="right" vertical="center"/>
      <protection locked="0"/>
    </xf>
    <xf numFmtId="41" fontId="0" fillId="0" borderId="61" xfId="0" applyNumberFormat="1" applyFill="1" applyBorder="1" applyAlignment="1" applyProtection="1">
      <alignment horizontal="right" vertical="center"/>
    </xf>
    <xf numFmtId="41" fontId="4" fillId="5" borderId="83" xfId="0" applyNumberFormat="1" applyFont="1" applyFill="1" applyBorder="1" applyAlignment="1" applyProtection="1">
      <alignment horizontal="right" vertical="center"/>
    </xf>
    <xf numFmtId="41" fontId="0" fillId="0" borderId="63" xfId="0" applyNumberFormat="1" applyFill="1" applyBorder="1" applyAlignment="1" applyProtection="1">
      <alignment horizontal="right" vertical="center"/>
      <protection locked="0"/>
    </xf>
    <xf numFmtId="49" fontId="7" fillId="0" borderId="118" xfId="3" applyNumberFormat="1" applyFont="1" applyBorder="1" applyAlignment="1">
      <alignment horizontal="center" vertical="center" wrapText="1"/>
    </xf>
    <xf numFmtId="41" fontId="1" fillId="0" borderId="63" xfId="3" applyNumberFormat="1" applyBorder="1" applyAlignment="1">
      <alignment vertical="center" wrapText="1"/>
    </xf>
    <xf numFmtId="0" fontId="1" fillId="0" borderId="63" xfId="3" applyBorder="1" applyAlignment="1">
      <alignment vertical="center" wrapText="1"/>
    </xf>
    <xf numFmtId="41" fontId="1" fillId="12" borderId="63" xfId="3" applyNumberFormat="1" applyFill="1" applyBorder="1" applyAlignment="1">
      <alignment vertical="center" wrapText="1"/>
    </xf>
    <xf numFmtId="0" fontId="7" fillId="0" borderId="63" xfId="3" applyFont="1" applyBorder="1" applyAlignment="1">
      <alignment vertical="center" wrapText="1"/>
    </xf>
    <xf numFmtId="0" fontId="5" fillId="0" borderId="63" xfId="3" applyFont="1" applyBorder="1" applyAlignment="1">
      <alignment vertical="center" wrapText="1"/>
    </xf>
    <xf numFmtId="0" fontId="5" fillId="0" borderId="63" xfId="3" applyFont="1" applyBorder="1"/>
    <xf numFmtId="0" fontId="7" fillId="0" borderId="27" xfId="3" applyFont="1" applyBorder="1"/>
    <xf numFmtId="0" fontId="27" fillId="0" borderId="98" xfId="0" applyFont="1" applyBorder="1" applyAlignment="1">
      <alignment horizontal="center" vertical="top" wrapText="1"/>
    </xf>
    <xf numFmtId="0" fontId="0" fillId="0" borderId="16" xfId="3" applyFont="1" applyBorder="1" applyAlignment="1">
      <alignment vertical="center" wrapText="1"/>
    </xf>
    <xf numFmtId="41" fontId="7" fillId="0" borderId="63" xfId="3" applyNumberFormat="1" applyFont="1" applyBorder="1" applyAlignment="1">
      <alignment vertical="center" wrapText="1"/>
    </xf>
    <xf numFmtId="41" fontId="13" fillId="0" borderId="63" xfId="0" applyNumberFormat="1" applyFont="1" applyBorder="1" applyAlignment="1" applyProtection="1">
      <alignment horizontal="right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41" fontId="0" fillId="0" borderId="0" xfId="0" quotePrefix="1" applyNumberFormat="1" applyProtection="1">
      <protection locked="0"/>
    </xf>
    <xf numFmtId="0" fontId="6" fillId="4" borderId="8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/>
      <protection locked="0"/>
    </xf>
    <xf numFmtId="0" fontId="4" fillId="0" borderId="35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80" xfId="0" applyFont="1" applyFill="1" applyBorder="1" applyAlignment="1" applyProtection="1">
      <alignment horizontal="left" vertical="center"/>
      <protection locked="0"/>
    </xf>
    <xf numFmtId="0" fontId="7" fillId="0" borderId="51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2" fontId="4" fillId="0" borderId="8" xfId="0" applyNumberFormat="1" applyFont="1" applyBorder="1" applyAlignment="1" applyProtection="1">
      <alignment horizontal="left" vertical="center"/>
      <protection locked="0"/>
    </xf>
    <xf numFmtId="2" fontId="0" fillId="0" borderId="6" xfId="0" applyNumberFormat="1" applyBorder="1" applyAlignment="1"/>
    <xf numFmtId="2" fontId="0" fillId="0" borderId="7" xfId="0" applyNumberFormat="1" applyBorder="1" applyAlignment="1"/>
    <xf numFmtId="0" fontId="4" fillId="0" borderId="82" xfId="0" applyFont="1" applyBorder="1" applyAlignment="1" applyProtection="1">
      <alignment horizontal="center" vertical="center" wrapText="1"/>
      <protection locked="0"/>
    </xf>
    <xf numFmtId="0" fontId="4" fillId="0" borderId="84" xfId="0" applyFont="1" applyBorder="1" applyAlignment="1" applyProtection="1">
      <alignment horizontal="center" vertical="center" wrapText="1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 applyProtection="1">
      <alignment horizontal="center" vertical="center" wrapText="1"/>
      <protection locked="0"/>
    </xf>
    <xf numFmtId="0" fontId="4" fillId="0" borderId="102" xfId="0" applyFont="1" applyBorder="1" applyAlignment="1" applyProtection="1">
      <alignment horizontal="center" vertical="center" wrapText="1"/>
      <protection locked="0"/>
    </xf>
    <xf numFmtId="0" fontId="4" fillId="0" borderId="95" xfId="0" applyFont="1" applyBorder="1" applyAlignment="1" applyProtection="1">
      <alignment horizontal="center" vertical="center" wrapText="1"/>
      <protection locked="0"/>
    </xf>
    <xf numFmtId="0" fontId="4" fillId="0" borderId="10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right" vertical="center"/>
    </xf>
    <xf numFmtId="41" fontId="0" fillId="0" borderId="63" xfId="0" applyNumberFormat="1" applyBorder="1" applyAlignment="1">
      <alignment horizontal="center"/>
    </xf>
    <xf numFmtId="41" fontId="0" fillId="0" borderId="35" xfId="0" applyNumberFormat="1" applyBorder="1" applyAlignment="1">
      <alignment horizontal="center"/>
    </xf>
    <xf numFmtId="41" fontId="0" fillId="0" borderId="89" xfId="0" applyNumberFormat="1" applyBorder="1" applyAlignment="1">
      <alignment horizontal="center"/>
    </xf>
    <xf numFmtId="41" fontId="0" fillId="0" borderId="17" xfId="0" applyNumberFormat="1" applyBorder="1" applyAlignment="1">
      <alignment horizontal="center"/>
    </xf>
    <xf numFmtId="41" fontId="26" fillId="0" borderId="17" xfId="0" applyNumberFormat="1" applyFont="1" applyBorder="1" applyAlignment="1">
      <alignment horizontal="center" wrapText="1"/>
    </xf>
    <xf numFmtId="41" fontId="0" fillId="0" borderId="17" xfId="0" applyNumberFormat="1" applyBorder="1" applyAlignment="1">
      <alignment horizontal="center" wrapText="1"/>
    </xf>
    <xf numFmtId="0" fontId="29" fillId="0" borderId="129" xfId="0" applyFont="1" applyBorder="1" applyAlignment="1">
      <alignment horizontal="center" vertical="top" wrapText="1"/>
    </xf>
    <xf numFmtId="0" fontId="29" fillId="0" borderId="97" xfId="0" applyFont="1" applyBorder="1" applyAlignment="1">
      <alignment horizontal="center" vertical="top" wrapText="1"/>
    </xf>
    <xf numFmtId="0" fontId="29" fillId="0" borderId="98" xfId="0" applyFont="1" applyBorder="1" applyAlignment="1">
      <alignment horizontal="center" vertical="top" wrapText="1"/>
    </xf>
    <xf numFmtId="0" fontId="29" fillId="0" borderId="131" xfId="0" applyFont="1" applyBorder="1" applyAlignment="1">
      <alignment horizontal="center" vertical="top" wrapText="1"/>
    </xf>
    <xf numFmtId="0" fontId="29" fillId="0" borderId="103" xfId="0" applyFont="1" applyBorder="1" applyAlignment="1">
      <alignment horizontal="center" vertical="top" wrapText="1"/>
    </xf>
    <xf numFmtId="0" fontId="29" fillId="0" borderId="128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129" xfId="0" applyFont="1" applyBorder="1" applyAlignment="1">
      <alignment horizontal="center" vertical="top" wrapText="1"/>
    </xf>
    <xf numFmtId="0" fontId="27" fillId="0" borderId="97" xfId="0" applyFont="1" applyBorder="1" applyAlignment="1">
      <alignment horizontal="center" vertical="top" wrapText="1"/>
    </xf>
    <xf numFmtId="0" fontId="27" fillId="0" borderId="98" xfId="0" applyFont="1" applyBorder="1" applyAlignment="1">
      <alignment horizontal="center" vertical="top" wrapText="1"/>
    </xf>
    <xf numFmtId="0" fontId="27" fillId="0" borderId="82" xfId="0" applyFont="1" applyBorder="1" applyAlignment="1">
      <alignment horizontal="center" vertical="top" wrapText="1"/>
    </xf>
    <xf numFmtId="0" fontId="27" fillId="0" borderId="84" xfId="0" applyFont="1" applyBorder="1" applyAlignment="1">
      <alignment horizontal="center" vertical="top" wrapText="1"/>
    </xf>
    <xf numFmtId="0" fontId="31" fillId="0" borderId="17" xfId="2" applyFont="1" applyBorder="1" applyAlignment="1">
      <alignment horizontal="center" wrapText="1"/>
    </xf>
    <xf numFmtId="0" fontId="30" fillId="0" borderId="17" xfId="2" applyFont="1" applyBorder="1" applyAlignment="1">
      <alignment horizontal="center"/>
    </xf>
    <xf numFmtId="0" fontId="15" fillId="0" borderId="0" xfId="2" applyAlignment="1">
      <alignment horizontal="left" wrapText="1"/>
    </xf>
    <xf numFmtId="0" fontId="0" fillId="11" borderId="16" xfId="0" applyFill="1" applyBorder="1" applyAlignment="1">
      <alignment horizontal="center" vertical="center"/>
    </xf>
    <xf numFmtId="0" fontId="5" fillId="11" borderId="100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41" fontId="5" fillId="11" borderId="32" xfId="0" applyNumberFormat="1" applyFont="1" applyFill="1" applyBorder="1" applyAlignment="1">
      <alignment horizontal="center" vertical="center" wrapText="1"/>
    </xf>
    <xf numFmtId="41" fontId="5" fillId="11" borderId="17" xfId="0" applyNumberFormat="1" applyFont="1" applyFill="1" applyBorder="1" applyAlignment="1">
      <alignment horizontal="center" vertical="center" wrapText="1"/>
    </xf>
    <xf numFmtId="41" fontId="5" fillId="11" borderId="110" xfId="0" applyNumberFormat="1" applyFont="1" applyFill="1" applyBorder="1" applyAlignment="1">
      <alignment horizontal="center" vertical="center" wrapText="1"/>
    </xf>
    <xf numFmtId="41" fontId="5" fillId="11" borderId="18" xfId="0" applyNumberFormat="1" applyFont="1" applyFill="1" applyBorder="1" applyAlignment="1">
      <alignment horizontal="center" vertical="center" wrapText="1"/>
    </xf>
    <xf numFmtId="0" fontId="0" fillId="11" borderId="36" xfId="0" applyFill="1" applyBorder="1" applyAlignment="1">
      <alignment horizontal="center" vertical="center"/>
    </xf>
    <xf numFmtId="41" fontId="1" fillId="0" borderId="103" xfId="3" applyNumberFormat="1" applyBorder="1" applyAlignment="1">
      <alignment horizontal="center" wrapText="1"/>
    </xf>
    <xf numFmtId="0" fontId="0" fillId="0" borderId="106" xfId="0" applyBorder="1" applyAlignment="1">
      <alignment vertical="center"/>
    </xf>
    <xf numFmtId="41" fontId="0" fillId="0" borderId="70" xfId="0" applyNumberFormat="1" applyFont="1" applyBorder="1" applyAlignment="1" applyProtection="1">
      <alignment horizontal="right" vertical="center"/>
      <protection locked="0"/>
    </xf>
    <xf numFmtId="0" fontId="0" fillId="0" borderId="106" xfId="0" applyBorder="1" applyAlignment="1" applyProtection="1">
      <alignment vertical="center"/>
      <protection locked="0"/>
    </xf>
    <xf numFmtId="0" fontId="14" fillId="0" borderId="80" xfId="0" applyFont="1" applyBorder="1" applyAlignment="1" applyProtection="1">
      <alignment horizontal="center" vertical="center"/>
      <protection locked="0"/>
    </xf>
    <xf numFmtId="0" fontId="13" fillId="0" borderId="90" xfId="0" applyFont="1" applyBorder="1" applyAlignment="1" applyProtection="1">
      <alignment horizontal="left" vertical="center" wrapText="1"/>
      <protection locked="0"/>
    </xf>
    <xf numFmtId="41" fontId="13" fillId="0" borderId="140" xfId="0" applyNumberFormat="1" applyFont="1" applyBorder="1" applyAlignment="1" applyProtection="1">
      <alignment horizontal="right" vertical="center"/>
      <protection locked="0"/>
    </xf>
    <xf numFmtId="41" fontId="13" fillId="0" borderId="92" xfId="0" applyNumberFormat="1" applyFont="1" applyBorder="1" applyAlignment="1" applyProtection="1">
      <alignment horizontal="right" vertical="center"/>
      <protection locked="0"/>
    </xf>
    <xf numFmtId="41" fontId="13" fillId="0" borderId="24" xfId="0" applyNumberFormat="1" applyFont="1" applyBorder="1" applyAlignment="1" applyProtection="1">
      <alignment horizontal="right" vertical="center"/>
      <protection locked="0"/>
    </xf>
    <xf numFmtId="0" fontId="14" fillId="8" borderId="84" xfId="0" applyFont="1" applyFill="1" applyBorder="1" applyAlignment="1" applyProtection="1">
      <alignment vertical="center"/>
      <protection locked="0"/>
    </xf>
    <xf numFmtId="3" fontId="38" fillId="0" borderId="87" xfId="0" applyNumberFormat="1" applyFont="1" applyBorder="1" applyAlignment="1" applyProtection="1">
      <alignment vertical="center"/>
      <protection locked="0"/>
    </xf>
    <xf numFmtId="0" fontId="0" fillId="0" borderId="130" xfId="0" applyBorder="1" applyAlignment="1" applyProtection="1">
      <alignment vertical="center"/>
      <protection locked="0"/>
    </xf>
    <xf numFmtId="0" fontId="0" fillId="0" borderId="96" xfId="0" applyNumberFormat="1" applyBorder="1" applyAlignment="1" applyProtection="1">
      <alignment horizontal="center" vertical="center"/>
      <protection locked="0"/>
    </xf>
    <xf numFmtId="0" fontId="0" fillId="0" borderId="130" xfId="0" applyNumberFormat="1" applyBorder="1" applyAlignment="1" applyProtection="1">
      <alignment horizontal="center" vertical="center"/>
      <protection locked="0"/>
    </xf>
    <xf numFmtId="41" fontId="0" fillId="0" borderId="70" xfId="0" applyNumberFormat="1" applyBorder="1" applyAlignment="1" applyProtection="1">
      <alignment horizontal="right" vertical="center"/>
      <protection locked="0"/>
    </xf>
    <xf numFmtId="41" fontId="0" fillId="0" borderId="106" xfId="0" applyNumberFormat="1" applyBorder="1" applyAlignment="1" applyProtection="1">
      <alignment horizontal="right" vertical="center"/>
    </xf>
    <xf numFmtId="0" fontId="0" fillId="0" borderId="96" xfId="0" applyBorder="1" applyAlignment="1" applyProtection="1">
      <alignment horizontal="center" vertical="center"/>
      <protection locked="0"/>
    </xf>
    <xf numFmtId="0" fontId="0" fillId="0" borderId="49" xfId="0" applyFill="1" applyBorder="1" applyAlignment="1" applyProtection="1">
      <alignment horizontal="center" vertical="center"/>
      <protection locked="0"/>
    </xf>
    <xf numFmtId="41" fontId="0" fillId="0" borderId="0" xfId="0" applyNumberFormat="1" applyFill="1" applyBorder="1" applyAlignment="1" applyProtection="1">
      <alignment horizontal="right" vertical="center"/>
      <protection locked="0"/>
    </xf>
    <xf numFmtId="41" fontId="0" fillId="0" borderId="103" xfId="3" applyNumberFormat="1" applyFont="1" applyBorder="1" applyAlignment="1">
      <alignment horizontal="center" wrapText="1"/>
    </xf>
    <xf numFmtId="0" fontId="0" fillId="0" borderId="17" xfId="0" applyBorder="1" applyAlignment="1" applyProtection="1">
      <alignment horizontal="center" vertical="center"/>
      <protection locked="0"/>
    </xf>
    <xf numFmtId="41" fontId="0" fillId="10" borderId="18" xfId="0" applyNumberFormat="1" applyFill="1" applyBorder="1" applyAlignment="1" applyProtection="1">
      <alignment horizontal="right" vertical="center"/>
      <protection locked="0"/>
    </xf>
    <xf numFmtId="41" fontId="0" fillId="0" borderId="38" xfId="0" applyNumberFormat="1" applyFill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</cellXfs>
  <cellStyles count="5">
    <cellStyle name="Normál" xfId="0" builtinId="0"/>
    <cellStyle name="Normál 2" xfId="2"/>
    <cellStyle name="Normál 3" xfId="3"/>
    <cellStyle name="Normál_kv2005 melléklet" xfId="4"/>
    <cellStyle name="Százalék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H47"/>
  <sheetViews>
    <sheetView workbookViewId="0">
      <selection activeCell="F19" sqref="F19"/>
    </sheetView>
  </sheetViews>
  <sheetFormatPr defaultColWidth="9.140625"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5" width="16.28515625" style="2" bestFit="1" customWidth="1"/>
    <col min="6" max="7" width="16.28515625" style="2" customWidth="1"/>
    <col min="8" max="8" width="13.5703125" style="2" customWidth="1"/>
    <col min="9" max="16384" width="9.140625" style="2"/>
  </cols>
  <sheetData>
    <row r="2" spans="1:8" ht="20.25" customHeight="1" thickBot="1">
      <c r="A2" s="1" t="s">
        <v>0</v>
      </c>
      <c r="G2" s="4" t="s">
        <v>1</v>
      </c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510</v>
      </c>
      <c r="F3" s="10"/>
      <c r="G3" s="11"/>
      <c r="H3" s="11"/>
    </row>
    <row r="4" spans="1:8" ht="39" thickBot="1">
      <c r="A4" s="12"/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E6+E13+E14+E22</f>
        <v>1049392000</v>
      </c>
      <c r="F5" s="25">
        <f>F6+F13+F14+F22</f>
        <v>1183142694</v>
      </c>
      <c r="G5" s="26">
        <f>G6+G13+G14+G22</f>
        <v>0</v>
      </c>
      <c r="H5" s="27">
        <f>IF(F5=0,"",G5/F5*100)</f>
        <v>0</v>
      </c>
    </row>
    <row r="6" spans="1:8" ht="24" customHeight="1" thickBot="1">
      <c r="A6" s="28"/>
      <c r="B6" s="29" t="s">
        <v>10</v>
      </c>
      <c r="C6" s="30"/>
      <c r="D6" s="31" t="s">
        <v>12</v>
      </c>
      <c r="E6" s="32">
        <f>'Önk bev.'!E6+PH!E6+Óvoda!E6+'Humán Szolgáltató'!E6+Könyvtár!E6</f>
        <v>215500000</v>
      </c>
      <c r="F6" s="32">
        <f>'Önk bev.'!F6+PH!F6+Óvoda!F6+'Humán Szolgáltató'!F6+Könyvtár!F6</f>
        <v>182500000</v>
      </c>
      <c r="G6" s="33">
        <f>'Önk bev.'!G6+PH!G6+Óvoda!G6+'Humán Szolgáltató'!G6+Könyvtár!G6</f>
        <v>0</v>
      </c>
      <c r="H6" s="27">
        <f t="shared" ref="H6:H47" si="0">IF(F6=0,"",G6/F6*100)</f>
        <v>0</v>
      </c>
    </row>
    <row r="7" spans="1:8" ht="24" customHeight="1" thickBot="1">
      <c r="A7" s="28"/>
      <c r="B7" s="29"/>
      <c r="C7" s="30" t="s">
        <v>10</v>
      </c>
      <c r="D7" s="34" t="s">
        <v>13</v>
      </c>
      <c r="E7" s="35">
        <f>'Önk bev.'!E7+PH!E7+Óvoda!E7+'Humán Szolgáltató'!E7+Könyvtár!E7</f>
        <v>0</v>
      </c>
      <c r="F7" s="32">
        <f>'Önk bev.'!F7+PH!F7+Óvoda!F7+'Humán Szolgáltató'!F7+Könyvtár!F7</f>
        <v>0</v>
      </c>
      <c r="G7" s="33">
        <f>'Önk bev.'!G7+PH!G7+Óvoda!G7+'Humán Szolgáltató'!G7+Könyvtár!G7</f>
        <v>0</v>
      </c>
      <c r="H7" s="27" t="str">
        <f t="shared" si="0"/>
        <v/>
      </c>
    </row>
    <row r="8" spans="1:8" s="40" customFormat="1" ht="24" customHeight="1" thickBot="1">
      <c r="A8" s="36"/>
      <c r="B8" s="37"/>
      <c r="C8" s="38">
        <v>2</v>
      </c>
      <c r="D8" s="39" t="s">
        <v>14</v>
      </c>
      <c r="E8" s="35">
        <f>'Önk bev.'!E8+PH!E8+Óvoda!E8+'Humán Szolgáltató'!E8+Könyvtár!E8</f>
        <v>0</v>
      </c>
      <c r="F8" s="32">
        <f>'Önk bev.'!F8+PH!F8+Óvoda!F8+'Humán Szolgáltató'!F8+Könyvtár!F8</f>
        <v>0</v>
      </c>
      <c r="G8" s="33">
        <f>'Önk bev.'!G8+PH!G8+Óvoda!G8+'Humán Szolgáltató'!G8+Könyvtár!G8</f>
        <v>0</v>
      </c>
      <c r="H8" s="27" t="str">
        <f t="shared" si="0"/>
        <v/>
      </c>
    </row>
    <row r="9" spans="1:8" ht="24" customHeight="1" thickBot="1">
      <c r="A9" s="28"/>
      <c r="B9" s="29"/>
      <c r="C9" s="30">
        <v>3</v>
      </c>
      <c r="D9" s="34" t="s">
        <v>15</v>
      </c>
      <c r="E9" s="35">
        <f>'Önk bev.'!E9+PH!E9+Óvoda!E9+'Humán Szolgáltató'!E9+Könyvtár!E9</f>
        <v>25000000</v>
      </c>
      <c r="F9" s="32">
        <f>'Önk bev.'!F9+PH!F9+Óvoda!F9+'Humán Szolgáltató'!F9+Könyvtár!F9</f>
        <v>25000000</v>
      </c>
      <c r="G9" s="33">
        <f>'Önk bev.'!G9+PH!G9+Óvoda!G9+'Humán Szolgáltató'!G9+Könyvtár!G9</f>
        <v>0</v>
      </c>
      <c r="H9" s="27">
        <f t="shared" si="0"/>
        <v>0</v>
      </c>
    </row>
    <row r="10" spans="1:8" ht="24" customHeight="1" thickBot="1">
      <c r="A10" s="28"/>
      <c r="B10" s="29"/>
      <c r="C10" s="30">
        <v>4</v>
      </c>
      <c r="D10" s="34" t="s">
        <v>16</v>
      </c>
      <c r="E10" s="35">
        <f>'Önk bev.'!E10+PH!E10+Óvoda!E10+'Humán Szolgáltató'!E10+Könyvtár!E10</f>
        <v>189500000</v>
      </c>
      <c r="F10" s="32">
        <f>'Önk bev.'!F10+PH!F10+Óvoda!F10+'Humán Szolgáltató'!F10+Könyvtár!F10</f>
        <v>156500000</v>
      </c>
      <c r="G10" s="33">
        <f>'Önk bev.'!G10+PH!G10+Óvoda!G10+'Humán Szolgáltató'!G10+Könyvtár!G10</f>
        <v>0</v>
      </c>
      <c r="H10" s="27">
        <f t="shared" si="0"/>
        <v>0</v>
      </c>
    </row>
    <row r="11" spans="1:8" ht="24" customHeight="1" thickBot="1">
      <c r="A11" s="28"/>
      <c r="B11" s="29"/>
      <c r="C11" s="30">
        <v>5</v>
      </c>
      <c r="D11" s="34" t="s">
        <v>17</v>
      </c>
      <c r="E11" s="35">
        <f>'Önk bev.'!E11+PH!E11+Óvoda!E11+'Humán Szolgáltató'!E11+Könyvtár!E11</f>
        <v>0</v>
      </c>
      <c r="F11" s="32">
        <f>'Önk bev.'!F11+PH!F11+Óvoda!F11+'Humán Szolgáltató'!F11+Könyvtár!F11</f>
        <v>0</v>
      </c>
      <c r="G11" s="33">
        <f>'Önk bev.'!G11+PH!G11+Óvoda!G11+'Humán Szolgáltató'!G11+Könyvtár!G11</f>
        <v>0</v>
      </c>
      <c r="H11" s="27" t="str">
        <f t="shared" si="0"/>
        <v/>
      </c>
    </row>
    <row r="12" spans="1:8" ht="24" customHeight="1" thickBot="1">
      <c r="A12" s="28"/>
      <c r="B12" s="29"/>
      <c r="C12" s="30">
        <v>6</v>
      </c>
      <c r="D12" s="34" t="s">
        <v>18</v>
      </c>
      <c r="E12" s="35">
        <f>'Önk bev.'!E12+PH!E12+Óvoda!E12+'Humán Szolgáltató'!E12+Könyvtár!E12</f>
        <v>1000000</v>
      </c>
      <c r="F12" s="32">
        <f>'Önk bev.'!F12+PH!F12+Óvoda!F12+'Humán Szolgáltató'!F12+Könyvtár!F12</f>
        <v>1000000</v>
      </c>
      <c r="G12" s="33">
        <f>'Önk bev.'!G12+PH!G12+Óvoda!G12+'Humán Szolgáltató'!G12+Könyvtár!G12</f>
        <v>0</v>
      </c>
      <c r="H12" s="27">
        <f t="shared" si="0"/>
        <v>0</v>
      </c>
    </row>
    <row r="13" spans="1:8" ht="24" customHeight="1" thickBot="1">
      <c r="A13" s="41"/>
      <c r="B13" s="42" t="s">
        <v>19</v>
      </c>
      <c r="C13" s="43"/>
      <c r="D13" s="44" t="s">
        <v>20</v>
      </c>
      <c r="E13" s="35">
        <f>'Önk bev.'!E13+PH!E13+Óvoda!E13+'Humán Szolgáltató'!E13+Könyvtár!E13</f>
        <v>115796000</v>
      </c>
      <c r="F13" s="32">
        <f>'Önk bev.'!F13+PH!F13+Óvoda!F13+'Humán Szolgáltató'!F13+Könyvtár!F13</f>
        <v>117089000</v>
      </c>
      <c r="G13" s="33">
        <f>'Önk bev.'!G13+PH!G13+Óvoda!G13+'Humán Szolgáltató'!G13+Könyvtár!G13</f>
        <v>0</v>
      </c>
      <c r="H13" s="27">
        <f t="shared" si="0"/>
        <v>0</v>
      </c>
    </row>
    <row r="14" spans="1:8" ht="24" customHeight="1" thickBot="1">
      <c r="A14" s="41"/>
      <c r="B14" s="42" t="s">
        <v>21</v>
      </c>
      <c r="C14" s="45"/>
      <c r="D14" s="39" t="s">
        <v>22</v>
      </c>
      <c r="E14" s="35">
        <f>SUM(E15:E19)+E21</f>
        <v>718096000</v>
      </c>
      <c r="F14" s="32">
        <f>SUM(F15:F19)+F21</f>
        <v>882190944</v>
      </c>
      <c r="G14" s="33">
        <f>SUM(G15:G19)+G21</f>
        <v>0</v>
      </c>
      <c r="H14" s="27">
        <f t="shared" si="0"/>
        <v>0</v>
      </c>
    </row>
    <row r="15" spans="1:8" s="40" customFormat="1" ht="24" customHeight="1" thickBot="1">
      <c r="A15" s="46"/>
      <c r="B15" s="47"/>
      <c r="C15" s="48" t="s">
        <v>10</v>
      </c>
      <c r="D15" s="49" t="s">
        <v>23</v>
      </c>
      <c r="E15" s="35">
        <f>'Önk bev.'!E15+PH!E15+Óvoda!E15+'Humán Szolgáltató'!E15+Könyvtár!E15</f>
        <v>47329000</v>
      </c>
      <c r="F15" s="32">
        <f>'Önk bev.'!F15+PH!F15+Óvoda!F15+'Humán Szolgáltató'!F15+Könyvtár!F15</f>
        <v>180036913</v>
      </c>
      <c r="G15" s="33">
        <f>'Önk bev.'!G15+PH!G15+Óvoda!G15+'Humán Szolgáltató'!G15+Könyvtár!G15</f>
        <v>0</v>
      </c>
      <c r="H15" s="27">
        <f t="shared" si="0"/>
        <v>0</v>
      </c>
    </row>
    <row r="16" spans="1:8" s="40" customFormat="1" ht="24" customHeight="1" thickBot="1">
      <c r="A16" s="46"/>
      <c r="B16" s="47"/>
      <c r="C16" s="48" t="s">
        <v>19</v>
      </c>
      <c r="D16" s="49" t="s">
        <v>24</v>
      </c>
      <c r="E16" s="35">
        <f>'Önk bev.'!E16+PH!E16+Óvoda!E16+'Humán Szolgáltató'!E16+Könyvtár!E16</f>
        <v>39851000</v>
      </c>
      <c r="F16" s="32">
        <f>'Önk bev.'!F16+PH!F16+Óvoda!F16+'Humán Szolgáltató'!F16+Könyvtár!F16</f>
        <v>38351000</v>
      </c>
      <c r="G16" s="33">
        <f>'Önk bev.'!G16+PH!G16+Óvoda!G16+'Humán Szolgáltató'!G16+Könyvtár!G16</f>
        <v>0</v>
      </c>
      <c r="H16" s="27">
        <f t="shared" si="0"/>
        <v>0</v>
      </c>
    </row>
    <row r="17" spans="1:8" s="40" customFormat="1" ht="24" customHeight="1" thickBot="1">
      <c r="A17" s="46"/>
      <c r="B17" s="47"/>
      <c r="C17" s="48" t="s">
        <v>21</v>
      </c>
      <c r="D17" s="49" t="s">
        <v>671</v>
      </c>
      <c r="E17" s="35">
        <f>'Önk bev.'!E17+PH!E17+Óvoda!E17+'Humán Szolgáltató'!E17+Könyvtár!E17</f>
        <v>0</v>
      </c>
      <c r="F17" s="32">
        <f>'Önk bev.'!F17+PH!F17+Óvoda!F17+'Humán Szolgáltató'!F17+Könyvtár!F17</f>
        <v>400000</v>
      </c>
      <c r="G17" s="33">
        <f>'Önk bev.'!G17+PH!G17+Óvoda!G17+'Humán Szolgáltató'!G17+Könyvtár!G17</f>
        <v>0</v>
      </c>
      <c r="H17" s="27">
        <f t="shared" ref="H17" si="1">IF(F17=0,"",G17/F17*100)</f>
        <v>0</v>
      </c>
    </row>
    <row r="18" spans="1:8" s="40" customFormat="1" ht="24" customHeight="1" thickBot="1">
      <c r="A18" s="46"/>
      <c r="B18" s="47"/>
      <c r="C18" s="48" t="s">
        <v>26</v>
      </c>
      <c r="D18" s="39" t="s">
        <v>25</v>
      </c>
      <c r="E18" s="35">
        <f>'Önk bev.'!E18+PH!E18+Óvoda!E18+'Humán Szolgáltató'!E18+Könyvtár!E18</f>
        <v>66437000</v>
      </c>
      <c r="F18" s="32">
        <f>'Önk bev.'!F18+PH!F18+Óvoda!F18+'Humán Szolgáltató'!F18+Könyvtár!F18</f>
        <v>91518317</v>
      </c>
      <c r="G18" s="33">
        <f>'Önk bev.'!G18+PH!G18+Óvoda!G18+'Humán Szolgáltató'!G18+Könyvtár!G18</f>
        <v>0</v>
      </c>
      <c r="H18" s="27">
        <f t="shared" si="0"/>
        <v>0</v>
      </c>
    </row>
    <row r="19" spans="1:8" s="40" customFormat="1" ht="24" customHeight="1" thickBot="1">
      <c r="A19" s="50"/>
      <c r="B19" s="51"/>
      <c r="C19" s="52" t="s">
        <v>29</v>
      </c>
      <c r="D19" s="53" t="s">
        <v>27</v>
      </c>
      <c r="E19" s="35">
        <f>'Önk bev.'!E19+PH!E19+Óvoda!E19+'Humán Szolgáltató'!E19+Könyvtár!E19</f>
        <v>564479000</v>
      </c>
      <c r="F19" s="32">
        <f>'Önk bev.'!F19+PH!F19+Óvoda!F19+'Humán Szolgáltató'!F19+Könyvtár!F19</f>
        <v>571884714</v>
      </c>
      <c r="G19" s="33">
        <f>'Önk bev.'!G19+PH!G19+Óvoda!G19+'Humán Szolgáltató'!G19+Könyvtár!G19</f>
        <v>0</v>
      </c>
      <c r="H19" s="27">
        <f t="shared" si="0"/>
        <v>0</v>
      </c>
    </row>
    <row r="20" spans="1:8" s="61" customFormat="1" ht="24" customHeight="1" thickBot="1">
      <c r="A20" s="54"/>
      <c r="B20" s="55"/>
      <c r="C20" s="56"/>
      <c r="D20" s="57" t="s">
        <v>28</v>
      </c>
      <c r="E20" s="58">
        <f>PH!E20+Óvoda!E20+'Humán Szolgáltató'!E20+Könyvtár!E20+'Önk bev.'!E20</f>
        <v>38094000</v>
      </c>
      <c r="F20" s="59">
        <f>PH!F20+Óvoda!F20+'Humán Szolgáltató'!F20+Könyvtár!F20+'Önk bev.'!F20</f>
        <v>0</v>
      </c>
      <c r="G20" s="60">
        <f>PH!G20+Óvoda!G20+'Humán Szolgáltató'!G20+Könyvtár!G20+'Önk bev.'!G20</f>
        <v>0</v>
      </c>
      <c r="H20" s="27" t="str">
        <f t="shared" si="0"/>
        <v/>
      </c>
    </row>
    <row r="21" spans="1:8" ht="24" customHeight="1" thickBot="1">
      <c r="A21" s="28"/>
      <c r="B21" s="29"/>
      <c r="C21" s="62" t="s">
        <v>70</v>
      </c>
      <c r="D21" s="53" t="s">
        <v>30</v>
      </c>
      <c r="E21" s="35">
        <f>'Önk bev.'!E21+PH!E21+Óvoda!E21+'Humán Szolgáltató'!E21+Könyvtár!E21</f>
        <v>0</v>
      </c>
      <c r="F21" s="32">
        <f>'Önk bev.'!F21+PH!F21+Óvoda!F21+'Humán Szolgáltató'!F21+Könyvtár!F21</f>
        <v>0</v>
      </c>
      <c r="G21" s="33">
        <f>'Önk bev.'!G21+PH!G21+Óvoda!G21+'Humán Szolgáltató'!G21+Könyvtár!G21</f>
        <v>0</v>
      </c>
      <c r="H21" s="27" t="str">
        <f t="shared" si="0"/>
        <v/>
      </c>
    </row>
    <row r="22" spans="1:8" ht="24" customHeight="1" thickBot="1">
      <c r="A22" s="28"/>
      <c r="B22" s="29" t="s">
        <v>26</v>
      </c>
      <c r="C22" s="62"/>
      <c r="D22" s="63" t="s">
        <v>31</v>
      </c>
      <c r="E22" s="35">
        <f>'Önk bev.'!E22+PH!E22+Óvoda!E22+'Humán Szolgáltató'!E22+Könyvtár!E22</f>
        <v>0</v>
      </c>
      <c r="F22" s="32">
        <f>'Önk bev.'!F22+PH!F22+Óvoda!F22+'Humán Szolgáltató'!F22+Könyvtár!F22</f>
        <v>1362750</v>
      </c>
      <c r="G22" s="33">
        <f>'Önk bev.'!G22+PH!G22+Óvoda!G22+'Humán Szolgáltató'!G22+Könyvtár!G22</f>
        <v>0</v>
      </c>
      <c r="H22" s="27">
        <f t="shared" si="0"/>
        <v>0</v>
      </c>
    </row>
    <row r="23" spans="1:8" ht="24" customHeight="1" thickBot="1">
      <c r="A23" s="20" t="s">
        <v>19</v>
      </c>
      <c r="B23" s="21"/>
      <c r="C23" s="64"/>
      <c r="D23" s="23" t="s">
        <v>32</v>
      </c>
      <c r="E23" s="24">
        <f>SUM(E24:E27)</f>
        <v>192726000</v>
      </c>
      <c r="F23" s="25">
        <f>SUM(F24:F27)</f>
        <v>203075744</v>
      </c>
      <c r="G23" s="26">
        <f>SUM(G24:G27)</f>
        <v>0</v>
      </c>
      <c r="H23" s="27">
        <f t="shared" si="0"/>
        <v>0</v>
      </c>
    </row>
    <row r="24" spans="1:8" ht="24" customHeight="1" thickBot="1">
      <c r="A24" s="28"/>
      <c r="B24" s="29" t="s">
        <v>10</v>
      </c>
      <c r="C24" s="62"/>
      <c r="D24" s="31" t="s">
        <v>33</v>
      </c>
      <c r="E24" s="35">
        <f>PH!E24+Óvoda!E24+'Humán Szolgáltató'!E24+Könyvtár!E24+'Önk bev.'!E24</f>
        <v>20000000</v>
      </c>
      <c r="F24" s="32">
        <f>PH!F24+Óvoda!F24+'Humán Szolgáltató'!F24+Könyvtár!F24+'Önk bev.'!F24</f>
        <v>20000000</v>
      </c>
      <c r="G24" s="33">
        <f>PH!G24+Óvoda!G24+'Humán Szolgáltató'!G24+Könyvtár!G24+'Önk bev.'!G24</f>
        <v>0</v>
      </c>
      <c r="H24" s="27">
        <f t="shared" si="0"/>
        <v>0</v>
      </c>
    </row>
    <row r="25" spans="1:8" ht="24" customHeight="1" thickBot="1">
      <c r="A25" s="41"/>
      <c r="B25" s="42" t="s">
        <v>19</v>
      </c>
      <c r="C25" s="45"/>
      <c r="D25" s="34" t="s">
        <v>34</v>
      </c>
      <c r="E25" s="35">
        <f>PH!E25+Óvoda!E25+'Humán Szolgáltató'!E25+Könyvtár!E25+'Önk bev.'!E25</f>
        <v>0</v>
      </c>
      <c r="F25" s="32">
        <f>PH!F25+Óvoda!F25+'Humán Szolgáltató'!F25+Könyvtár!F25+'Önk bev.'!F25</f>
        <v>0</v>
      </c>
      <c r="G25" s="33">
        <f>PH!G25+Óvoda!G25+'Humán Szolgáltató'!G25+Könyvtár!G25+'Önk bev.'!G25</f>
        <v>0</v>
      </c>
      <c r="H25" s="27" t="str">
        <f t="shared" si="0"/>
        <v/>
      </c>
    </row>
    <row r="26" spans="1:8" ht="24" customHeight="1" thickBot="1">
      <c r="A26" s="65"/>
      <c r="B26" s="66" t="s">
        <v>21</v>
      </c>
      <c r="C26" s="67"/>
      <c r="D26" s="34" t="s">
        <v>35</v>
      </c>
      <c r="E26" s="35">
        <f>PH!E26+Óvoda!E26+'Humán Szolgáltató'!E26+Könyvtár!E26+'Önk bev.'!E26</f>
        <v>0</v>
      </c>
      <c r="F26" s="32">
        <f>PH!F26+Óvoda!F26+'Humán Szolgáltató'!F26+Könyvtár!F26+'Önk bev.'!F26</f>
        <v>0</v>
      </c>
      <c r="G26" s="33">
        <f>PH!G26+Óvoda!G26+'Humán Szolgáltató'!G26+Könyvtár!G26+'Önk bev.'!G26</f>
        <v>0</v>
      </c>
      <c r="H26" s="27" t="str">
        <f t="shared" si="0"/>
        <v/>
      </c>
    </row>
    <row r="27" spans="1:8" ht="24" customHeight="1" thickBot="1">
      <c r="A27" s="65"/>
      <c r="B27" s="66" t="s">
        <v>26</v>
      </c>
      <c r="C27" s="67"/>
      <c r="D27" s="34" t="s">
        <v>36</v>
      </c>
      <c r="E27" s="35">
        <f>SUM(E28:E30)</f>
        <v>172726000</v>
      </c>
      <c r="F27" s="32">
        <f>SUM(F28:F30)</f>
        <v>183075744</v>
      </c>
      <c r="G27" s="33">
        <f>SUM(G28:G30)</f>
        <v>0</v>
      </c>
      <c r="H27" s="27">
        <f t="shared" si="0"/>
        <v>0</v>
      </c>
    </row>
    <row r="28" spans="1:8" ht="24" customHeight="1" thickBot="1">
      <c r="A28" s="41"/>
      <c r="B28" s="42"/>
      <c r="C28" s="67" t="s">
        <v>10</v>
      </c>
      <c r="D28" s="34" t="s">
        <v>37</v>
      </c>
      <c r="E28" s="35">
        <f>PH!E28+Óvoda!E28+'Humán Szolgáltató'!E28+Könyvtár!E28+'Önk bev.'!E28</f>
        <v>0</v>
      </c>
      <c r="F28" s="32">
        <f>PH!F28+Óvoda!F28+'Humán Szolgáltató'!F28+Könyvtár!F28+'Önk bev.'!F28</f>
        <v>0</v>
      </c>
      <c r="G28" s="33">
        <f>PH!G28+Óvoda!G28+'Humán Szolgáltató'!G28+Könyvtár!G28+'Önk bev.'!G28</f>
        <v>0</v>
      </c>
      <c r="H28" s="27" t="str">
        <f t="shared" si="0"/>
        <v/>
      </c>
    </row>
    <row r="29" spans="1:8" ht="24" customHeight="1" thickBot="1">
      <c r="A29" s="41"/>
      <c r="B29" s="42"/>
      <c r="C29" s="67" t="s">
        <v>19</v>
      </c>
      <c r="D29" s="34" t="s">
        <v>38</v>
      </c>
      <c r="E29" s="35">
        <f>PH!E29+Óvoda!E29+'Humán Szolgáltató'!E29+Könyvtár!E29+'Önk bev.'!E29</f>
        <v>161576000</v>
      </c>
      <c r="F29" s="32">
        <f>PH!F29+Óvoda!F29+'Humán Szolgáltató'!F29+Könyvtár!F29+'Önk bev.'!F29</f>
        <v>171925744</v>
      </c>
      <c r="G29" s="33">
        <f>PH!G29+Óvoda!G29+'Humán Szolgáltató'!G29+Könyvtár!G29+'Önk bev.'!G29</f>
        <v>0</v>
      </c>
      <c r="H29" s="27">
        <f t="shared" si="0"/>
        <v>0</v>
      </c>
    </row>
    <row r="30" spans="1:8" ht="24" customHeight="1" thickBot="1">
      <c r="A30" s="68"/>
      <c r="B30" s="69"/>
      <c r="C30" s="70" t="s">
        <v>21</v>
      </c>
      <c r="D30" s="71" t="s">
        <v>39</v>
      </c>
      <c r="E30" s="35">
        <f>PH!E30+Óvoda!E30+'Humán Szolgáltató'!E30+Könyvtár!E30+'Önk bev.'!E30</f>
        <v>11150000</v>
      </c>
      <c r="F30" s="32">
        <f>PH!F30+Óvoda!F30+'Humán Szolgáltató'!F30+Könyvtár!F30+'Önk bev.'!F30</f>
        <v>11150000</v>
      </c>
      <c r="G30" s="33">
        <f>PH!G30+Óvoda!G30+'Humán Szolgáltató'!G30+Könyvtár!G30+'Önk bev.'!G30</f>
        <v>0</v>
      </c>
      <c r="H30" s="27">
        <f t="shared" si="0"/>
        <v>0</v>
      </c>
    </row>
    <row r="31" spans="1:8" ht="24" hidden="1" customHeight="1" thickBot="1">
      <c r="A31" s="20" t="s">
        <v>21</v>
      </c>
      <c r="B31" s="21"/>
      <c r="C31" s="64"/>
      <c r="D31" s="23" t="s">
        <v>40</v>
      </c>
      <c r="E31" s="24">
        <f>E32</f>
        <v>0</v>
      </c>
      <c r="F31" s="25">
        <f>F32</f>
        <v>0</v>
      </c>
      <c r="G31" s="26">
        <f>G32</f>
        <v>0</v>
      </c>
      <c r="H31" s="27" t="str">
        <f t="shared" si="0"/>
        <v/>
      </c>
    </row>
    <row r="32" spans="1:8" ht="24" hidden="1" customHeight="1" thickBot="1">
      <c r="A32" s="41"/>
      <c r="B32" s="42" t="s">
        <v>10</v>
      </c>
      <c r="C32" s="43"/>
      <c r="D32" s="34" t="s">
        <v>41</v>
      </c>
      <c r="E32" s="35">
        <f>PH!E32+Óvoda!E32+'Humán Szolgáltató'!E32+Könyvtár!E32+'Önk bev.'!E32</f>
        <v>0</v>
      </c>
      <c r="F32" s="32">
        <f>PH!F32+Óvoda!F32+'Humán Szolgáltató'!F32+Könyvtár!F32+'Önk bev.'!F32</f>
        <v>0</v>
      </c>
      <c r="G32" s="33">
        <f>PH!G32+Óvoda!G32+'Humán Szolgáltató'!G32+Könyvtár!G32+'Önk bev.'!G32</f>
        <v>0</v>
      </c>
      <c r="H32" s="27" t="str">
        <f t="shared" si="0"/>
        <v/>
      </c>
    </row>
    <row r="33" spans="1:8" ht="24" hidden="1" customHeight="1" thickBot="1">
      <c r="A33" s="41"/>
      <c r="B33" s="42"/>
      <c r="C33" s="43" t="s">
        <v>10</v>
      </c>
      <c r="D33" s="34" t="s">
        <v>42</v>
      </c>
      <c r="E33" s="35">
        <f>PH!E33+Óvoda!E33+'Humán Szolgáltató'!E33+Könyvtár!E33+'Önk bev.'!E33</f>
        <v>0</v>
      </c>
      <c r="F33" s="32">
        <f>PH!F33+Óvoda!F33+'Humán Szolgáltató'!F33+Könyvtár!F33+'Önk bev.'!F33</f>
        <v>0</v>
      </c>
      <c r="G33" s="33">
        <f>PH!G33+Óvoda!G33+'Humán Szolgáltató'!G33+Könyvtár!G33+'Önk bev.'!G33</f>
        <v>0</v>
      </c>
      <c r="H33" s="27" t="str">
        <f t="shared" si="0"/>
        <v/>
      </c>
    </row>
    <row r="34" spans="1:8" ht="24" hidden="1" customHeight="1" thickBot="1">
      <c r="A34" s="41"/>
      <c r="B34" s="42"/>
      <c r="C34" s="43">
        <v>2</v>
      </c>
      <c r="D34" s="34" t="s">
        <v>43</v>
      </c>
      <c r="E34" s="35">
        <f>PH!E34+Óvoda!E34+'Humán Szolgáltató'!E34+Könyvtár!E34+'Önk bev.'!E34</f>
        <v>0</v>
      </c>
      <c r="F34" s="32">
        <f>PH!F34+Óvoda!F34+'Humán Szolgáltató'!F34+Könyvtár!F34+'Önk bev.'!F34</f>
        <v>0</v>
      </c>
      <c r="G34" s="33">
        <f>PH!G34+Óvoda!G34+'Humán Szolgáltató'!G34+Könyvtár!G34+'Önk bev.'!G34</f>
        <v>0</v>
      </c>
      <c r="H34" s="27" t="str">
        <f t="shared" si="0"/>
        <v/>
      </c>
    </row>
    <row r="35" spans="1:8" ht="24" customHeight="1" thickBot="1">
      <c r="A35" s="747" t="s">
        <v>44</v>
      </c>
      <c r="B35" s="748"/>
      <c r="C35" s="748"/>
      <c r="D35" s="749"/>
      <c r="E35" s="24">
        <f>E5+E23+E31</f>
        <v>1242118000</v>
      </c>
      <c r="F35" s="25">
        <f>F5+F23+F31</f>
        <v>1386218438</v>
      </c>
      <c r="G35" s="26">
        <f>G5+G23+G31</f>
        <v>0</v>
      </c>
      <c r="H35" s="27">
        <f t="shared" si="0"/>
        <v>0</v>
      </c>
    </row>
    <row r="36" spans="1:8" ht="24" customHeight="1" thickBot="1">
      <c r="A36" s="20" t="s">
        <v>26</v>
      </c>
      <c r="B36" s="21"/>
      <c r="C36" s="22"/>
      <c r="D36" s="23" t="s">
        <v>45</v>
      </c>
      <c r="E36" s="24">
        <f>E37+E40+E43</f>
        <v>1605099000</v>
      </c>
      <c r="F36" s="25">
        <f>F37+F40+F43</f>
        <v>1749180250</v>
      </c>
      <c r="G36" s="26">
        <f>G37+G40+G43</f>
        <v>0</v>
      </c>
      <c r="H36" s="27">
        <f t="shared" si="0"/>
        <v>0</v>
      </c>
    </row>
    <row r="37" spans="1:8" ht="24" customHeight="1" thickBot="1">
      <c r="A37" s="41"/>
      <c r="B37" s="42" t="s">
        <v>10</v>
      </c>
      <c r="C37" s="43"/>
      <c r="D37" s="34" t="s">
        <v>46</v>
      </c>
      <c r="E37" s="35">
        <f>PH!E37+Óvoda!E37+'Humán Szolgáltató'!E37+Könyvtár!E37+'Önk bev.'!E37</f>
        <v>443043000</v>
      </c>
      <c r="F37" s="32">
        <f>PH!F37+Óvoda!F37+'Humán Szolgáltató'!F37+Könyvtár!F37+'Önk bev.'!F37</f>
        <v>593464250</v>
      </c>
      <c r="G37" s="33">
        <f>PH!G37+Óvoda!G37+'Humán Szolgáltató'!G37+Könyvtár!G37+'Önk bev.'!G37</f>
        <v>0</v>
      </c>
      <c r="H37" s="27">
        <f t="shared" si="0"/>
        <v>0</v>
      </c>
    </row>
    <row r="38" spans="1:8" ht="24" customHeight="1" thickBot="1">
      <c r="A38" s="41"/>
      <c r="B38" s="42"/>
      <c r="C38" s="43" t="s">
        <v>10</v>
      </c>
      <c r="D38" s="34" t="s">
        <v>47</v>
      </c>
      <c r="E38" s="35">
        <f>PH!E38+Óvoda!E38+'Humán Szolgáltató'!E38+Könyvtár!E38+'Önk bev.'!E38</f>
        <v>143043000</v>
      </c>
      <c r="F38" s="32">
        <f>PH!F38+Óvoda!F38+'Humán Szolgáltató'!F38+Könyvtár!F38+'Önk bev.'!F38</f>
        <v>143464250</v>
      </c>
      <c r="G38" s="33">
        <f>PH!G38+Óvoda!G38+'Humán Szolgáltató'!G38+Könyvtár!G38+'Önk bev.'!G38</f>
        <v>0</v>
      </c>
      <c r="H38" s="27">
        <f t="shared" si="0"/>
        <v>0</v>
      </c>
    </row>
    <row r="39" spans="1:8" ht="24" customHeight="1" thickBot="1">
      <c r="A39" s="41"/>
      <c r="B39" s="42"/>
      <c r="C39" s="43">
        <v>2</v>
      </c>
      <c r="D39" s="34" t="s">
        <v>48</v>
      </c>
      <c r="E39" s="35">
        <f>PH!E39+Óvoda!E39+'Humán Szolgáltató'!E39+Könyvtár!E39+'Önk bev.'!E39</f>
        <v>300000000</v>
      </c>
      <c r="F39" s="32">
        <f>PH!F39+Óvoda!F39+'Humán Szolgáltató'!F39+Könyvtár!F39+'Önk bev.'!F39</f>
        <v>450000000</v>
      </c>
      <c r="G39" s="33">
        <f>PH!G39+Óvoda!G39+'Humán Szolgáltató'!G39+Könyvtár!G39+'Önk bev.'!G39</f>
        <v>0</v>
      </c>
      <c r="H39" s="27">
        <f t="shared" si="0"/>
        <v>0</v>
      </c>
    </row>
    <row r="40" spans="1:8" ht="24" customHeight="1" thickBot="1">
      <c r="A40" s="41"/>
      <c r="B40" s="42" t="s">
        <v>19</v>
      </c>
      <c r="C40" s="43"/>
      <c r="D40" s="34" t="s">
        <v>49</v>
      </c>
      <c r="E40" s="35">
        <f>PH!E40+Óvoda!E40+'Humán Szolgáltató'!E40+Könyvtár!E40+'Önk bev.'!E40</f>
        <v>1162056000</v>
      </c>
      <c r="F40" s="32">
        <f>PH!F40+Óvoda!F40+'Humán Szolgáltató'!F40+Könyvtár!F40+'Önk bev.'!F40</f>
        <v>1155716000</v>
      </c>
      <c r="G40" s="33">
        <f>PH!G40+Óvoda!G40+'Humán Szolgáltató'!G40+Könyvtár!G40+'Önk bev.'!G40</f>
        <v>0</v>
      </c>
      <c r="H40" s="27">
        <f t="shared" si="0"/>
        <v>0</v>
      </c>
    </row>
    <row r="41" spans="1:8" ht="24" customHeight="1" thickBot="1">
      <c r="A41" s="65"/>
      <c r="B41" s="66"/>
      <c r="C41" s="72" t="s">
        <v>10</v>
      </c>
      <c r="D41" s="44" t="s">
        <v>50</v>
      </c>
      <c r="E41" s="35">
        <f>PH!E41+Óvoda!E41+'Humán Szolgáltató'!E41+Könyvtár!E41+'Önk bev.'!E41</f>
        <v>945749000</v>
      </c>
      <c r="F41" s="32">
        <f>PH!F41+Óvoda!F41+'Humán Szolgáltató'!F41+Könyvtár!F41+'Önk bev.'!F41</f>
        <v>945749000</v>
      </c>
      <c r="G41" s="33">
        <f>PH!G41+Óvoda!G41+'Humán Szolgáltató'!G41+Könyvtár!G41+'Önk bev.'!G41</f>
        <v>0</v>
      </c>
      <c r="H41" s="27">
        <f t="shared" si="0"/>
        <v>0</v>
      </c>
    </row>
    <row r="42" spans="1:8" ht="24" customHeight="1" thickBot="1">
      <c r="A42" s="65"/>
      <c r="B42" s="66"/>
      <c r="C42" s="72">
        <v>2</v>
      </c>
      <c r="D42" s="73" t="s">
        <v>51</v>
      </c>
      <c r="E42" s="35">
        <f>PH!E42+Óvoda!E42+'Humán Szolgáltató'!E42+Könyvtár!E42+'Önk bev.'!E42</f>
        <v>216307000</v>
      </c>
      <c r="F42" s="32">
        <f>PH!F42+Óvoda!F42+'Humán Szolgáltató'!F42+Könyvtár!F42+'Önk bev.'!F42</f>
        <v>209967000</v>
      </c>
      <c r="G42" s="33">
        <f>PH!G42+Óvoda!G42+'Humán Szolgáltató'!G42+Könyvtár!G42+'Önk bev.'!G42</f>
        <v>0</v>
      </c>
      <c r="H42" s="27">
        <f t="shared" si="0"/>
        <v>0</v>
      </c>
    </row>
    <row r="43" spans="1:8" s="81" customFormat="1" ht="24" hidden="1" customHeight="1" thickBot="1">
      <c r="A43" s="74"/>
      <c r="B43" s="75" t="s">
        <v>21</v>
      </c>
      <c r="C43" s="76"/>
      <c r="D43" s="77" t="s">
        <v>52</v>
      </c>
      <c r="E43" s="78"/>
      <c r="F43" s="79"/>
      <c r="G43" s="80"/>
      <c r="H43" s="27" t="str">
        <f>IF(F43=0,"",G43/F43*100)</f>
        <v/>
      </c>
    </row>
    <row r="44" spans="1:8" s="81" customFormat="1" ht="24" hidden="1" customHeight="1" thickBot="1">
      <c r="A44" s="74"/>
      <c r="B44" s="75"/>
      <c r="C44" s="76" t="s">
        <v>10</v>
      </c>
      <c r="D44" s="77" t="s">
        <v>53</v>
      </c>
      <c r="E44" s="78"/>
      <c r="F44" s="79"/>
      <c r="G44" s="80"/>
      <c r="H44" s="27" t="str">
        <f>IF(F44=0,"",G44/F44*100)</f>
        <v/>
      </c>
    </row>
    <row r="45" spans="1:8" s="81" customFormat="1" ht="24" hidden="1" customHeight="1" thickBot="1">
      <c r="A45" s="74"/>
      <c r="B45" s="75"/>
      <c r="C45" s="76" t="s">
        <v>19</v>
      </c>
      <c r="D45" s="77" t="s">
        <v>54</v>
      </c>
      <c r="E45" s="78"/>
      <c r="F45" s="79"/>
      <c r="G45" s="80"/>
      <c r="H45" s="27" t="str">
        <f>IF(F45=0,"",G45/F45*100)</f>
        <v/>
      </c>
    </row>
    <row r="46" spans="1:8" ht="24" hidden="1" customHeight="1" thickBot="1">
      <c r="A46" s="20" t="s">
        <v>29</v>
      </c>
      <c r="B46" s="21"/>
      <c r="C46" s="22"/>
      <c r="D46" s="23" t="s">
        <v>55</v>
      </c>
      <c r="E46" s="24">
        <f>PH!E46+Óvoda!E46+'Humán Szolgáltató'!E46+Könyvtár!E46+'Önk bev.'!E46</f>
        <v>0</v>
      </c>
      <c r="F46" s="25">
        <f>PH!F46+Óvoda!F46+'Humán Szolgáltató'!F46+Könyvtár!F46+'Önk bev.'!F46</f>
        <v>0</v>
      </c>
      <c r="G46" s="26">
        <f>PH!G46+Óvoda!G46+'Humán Szolgáltató'!G46+Könyvtár!G46+'Önk bev.'!G46</f>
        <v>0</v>
      </c>
      <c r="H46" s="27" t="str">
        <f t="shared" si="0"/>
        <v/>
      </c>
    </row>
    <row r="47" spans="1:8" ht="24" customHeight="1" thickBot="1">
      <c r="A47" s="82" t="s">
        <v>56</v>
      </c>
      <c r="B47" s="21"/>
      <c r="C47" s="22"/>
      <c r="D47" s="23"/>
      <c r="E47" s="24">
        <f>E35+E36+E46</f>
        <v>2847217000</v>
      </c>
      <c r="F47" s="25">
        <f>F35+F36+F46</f>
        <v>3135398688</v>
      </c>
      <c r="G47" s="26">
        <f>G35+G36+G46</f>
        <v>0</v>
      </c>
      <c r="H47" s="27">
        <f t="shared" si="0"/>
        <v>0</v>
      </c>
    </row>
  </sheetData>
  <sheetProtection formatCells="0" formatColumns="0" formatRows="0" autoFilter="0" pivotTables="0"/>
  <mergeCells count="1">
    <mergeCell ref="A35:D35"/>
  </mergeCells>
  <printOptions horizontalCentered="1"/>
  <pageMargins left="0.74803149606299213" right="0.74803149606299213" top="1.1811023622047245" bottom="1.0629921259842521" header="0.51181102362204722" footer="0.51181102362204722"/>
  <pageSetup paperSize="9" scale="55" orientation="portrait" useFirstPageNumber="1" r:id="rId1"/>
  <headerFooter alignWithMargins="0">
    <oddHeader>&amp;C&amp;"Times New Roman,Normál"Mezőkovácsháza Város Önkormányzatának költségvetése
&amp;UB E V É T E L E K&amp;R&amp;12 1.sz.melléklet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32"/>
  <sheetViews>
    <sheetView workbookViewId="0">
      <selection activeCell="G29" sqref="G29"/>
    </sheetView>
  </sheetViews>
  <sheetFormatPr defaultColWidth="9.140625" defaultRowHeight="12.75"/>
  <cols>
    <col min="1" max="1" width="5.85546875" style="309" customWidth="1"/>
    <col min="2" max="2" width="51.85546875" style="309" bestFit="1" customWidth="1"/>
    <col min="3" max="4" width="16.28515625" style="309" bestFit="1" customWidth="1"/>
    <col min="5" max="5" width="13.7109375" style="309" customWidth="1"/>
    <col min="6" max="6" width="22.28515625" style="309" customWidth="1"/>
    <col min="7" max="16384" width="9.140625" style="309"/>
  </cols>
  <sheetData>
    <row r="2" spans="1:6" ht="13.5" thickBot="1">
      <c r="F2" s="310" t="s">
        <v>1</v>
      </c>
    </row>
    <row r="3" spans="1:6" ht="19.5" customHeight="1" thickBot="1">
      <c r="A3" s="311" t="s">
        <v>166</v>
      </c>
      <c r="B3" s="311" t="s">
        <v>167</v>
      </c>
      <c r="C3" s="312" t="s">
        <v>512</v>
      </c>
      <c r="D3" s="313"/>
      <c r="E3" s="314"/>
      <c r="F3" s="315" t="s">
        <v>168</v>
      </c>
    </row>
    <row r="4" spans="1:6" ht="18.75" customHeight="1" thickBot="1">
      <c r="A4" s="316"/>
      <c r="B4" s="316"/>
      <c r="C4" s="317" t="s">
        <v>6</v>
      </c>
      <c r="D4" s="318" t="s">
        <v>7</v>
      </c>
      <c r="E4" s="319" t="s">
        <v>8</v>
      </c>
      <c r="F4" s="316" t="s">
        <v>169</v>
      </c>
    </row>
    <row r="5" spans="1:6" ht="18" customHeight="1">
      <c r="A5" s="320" t="s">
        <v>10</v>
      </c>
      <c r="B5" s="321" t="s">
        <v>527</v>
      </c>
      <c r="C5" s="322">
        <v>3830000</v>
      </c>
      <c r="D5" s="322">
        <v>3830000</v>
      </c>
      <c r="E5" s="323"/>
      <c r="F5" s="324" t="s">
        <v>213</v>
      </c>
    </row>
    <row r="6" spans="1:6" ht="18" customHeight="1">
      <c r="A6" s="320" t="s">
        <v>19</v>
      </c>
      <c r="B6" s="321" t="s">
        <v>533</v>
      </c>
      <c r="C6" s="322">
        <v>2500000</v>
      </c>
      <c r="D6" s="322"/>
      <c r="E6" s="323"/>
      <c r="F6" s="324" t="s">
        <v>212</v>
      </c>
    </row>
    <row r="7" spans="1:6" ht="18" customHeight="1">
      <c r="A7" s="320" t="s">
        <v>21</v>
      </c>
      <c r="B7" s="321" t="s">
        <v>674</v>
      </c>
      <c r="C7" s="322"/>
      <c r="D7" s="322">
        <v>500000</v>
      </c>
      <c r="E7" s="323"/>
      <c r="F7" s="324" t="s">
        <v>212</v>
      </c>
    </row>
    <row r="8" spans="1:6" ht="18" customHeight="1">
      <c r="A8" s="320" t="s">
        <v>26</v>
      </c>
      <c r="B8" s="321" t="s">
        <v>554</v>
      </c>
      <c r="C8" s="322">
        <v>300000</v>
      </c>
      <c r="D8" s="322"/>
      <c r="E8" s="323"/>
      <c r="F8" s="324" t="s">
        <v>213</v>
      </c>
    </row>
    <row r="9" spans="1:6" ht="18" customHeight="1">
      <c r="A9" s="320" t="s">
        <v>29</v>
      </c>
      <c r="B9" s="325" t="s">
        <v>555</v>
      </c>
      <c r="C9" s="326">
        <v>1575000</v>
      </c>
      <c r="D9" s="326">
        <v>1575000</v>
      </c>
      <c r="E9" s="323"/>
      <c r="F9" s="327" t="s">
        <v>540</v>
      </c>
    </row>
    <row r="10" spans="1:6" ht="18" customHeight="1">
      <c r="A10" s="320" t="s">
        <v>70</v>
      </c>
      <c r="B10" s="328" t="s">
        <v>538</v>
      </c>
      <c r="C10" s="695">
        <v>1104000</v>
      </c>
      <c r="D10" s="695">
        <v>1104000</v>
      </c>
      <c r="E10" s="329"/>
      <c r="F10" s="330" t="s">
        <v>535</v>
      </c>
    </row>
    <row r="11" spans="1:6" ht="18" customHeight="1">
      <c r="A11" s="320" t="s">
        <v>72</v>
      </c>
      <c r="B11" s="328" t="s">
        <v>582</v>
      </c>
      <c r="C11" s="695">
        <v>12675000</v>
      </c>
      <c r="D11" s="695">
        <v>12675000</v>
      </c>
      <c r="E11" s="329"/>
      <c r="F11" s="330" t="s">
        <v>221</v>
      </c>
    </row>
    <row r="12" spans="1:6" ht="18" customHeight="1">
      <c r="A12" s="320" t="s">
        <v>74</v>
      </c>
      <c r="B12" s="328" t="s">
        <v>583</v>
      </c>
      <c r="C12" s="695">
        <v>3748000</v>
      </c>
      <c r="D12" s="695">
        <v>3748000</v>
      </c>
      <c r="E12" s="329"/>
      <c r="F12" s="330" t="s">
        <v>221</v>
      </c>
    </row>
    <row r="13" spans="1:6" ht="18" customHeight="1">
      <c r="A13" s="320" t="s">
        <v>76</v>
      </c>
      <c r="B13" s="328" t="s">
        <v>545</v>
      </c>
      <c r="C13" s="695">
        <f>96600000+20000000</f>
        <v>116600000</v>
      </c>
      <c r="D13" s="695">
        <f>96600000+20000000</f>
        <v>116600000</v>
      </c>
      <c r="E13" s="329"/>
      <c r="F13" s="330" t="s">
        <v>221</v>
      </c>
    </row>
    <row r="14" spans="1:6" ht="18" customHeight="1">
      <c r="A14" s="320" t="s">
        <v>88</v>
      </c>
      <c r="B14" s="328" t="s">
        <v>546</v>
      </c>
      <c r="C14" s="695">
        <v>390000</v>
      </c>
      <c r="D14" s="695"/>
      <c r="E14" s="329"/>
      <c r="F14" s="330" t="s">
        <v>221</v>
      </c>
    </row>
    <row r="15" spans="1:6" ht="18" customHeight="1">
      <c r="A15" s="320" t="s">
        <v>90</v>
      </c>
      <c r="B15" s="328" t="s">
        <v>547</v>
      </c>
      <c r="C15" s="695">
        <v>1500000</v>
      </c>
      <c r="D15" s="695"/>
      <c r="E15" s="329"/>
      <c r="F15" s="330" t="s">
        <v>221</v>
      </c>
    </row>
    <row r="16" spans="1:6" ht="18" customHeight="1">
      <c r="A16" s="320" t="s">
        <v>92</v>
      </c>
      <c r="B16" s="328" t="s">
        <v>548</v>
      </c>
      <c r="C16" s="695">
        <v>29147000</v>
      </c>
      <c r="D16" s="695">
        <v>29147000</v>
      </c>
      <c r="E16" s="329"/>
      <c r="F16" s="330" t="s">
        <v>221</v>
      </c>
    </row>
    <row r="17" spans="1:6" ht="18" customHeight="1">
      <c r="A17" s="320" t="s">
        <v>94</v>
      </c>
      <c r="B17" s="328" t="s">
        <v>549</v>
      </c>
      <c r="C17" s="695">
        <v>17273000</v>
      </c>
      <c r="D17" s="695">
        <v>17273000</v>
      </c>
      <c r="E17" s="329"/>
      <c r="F17" s="330" t="s">
        <v>221</v>
      </c>
    </row>
    <row r="18" spans="1:6" ht="18" customHeight="1">
      <c r="A18" s="320" t="s">
        <v>95</v>
      </c>
      <c r="B18" s="328" t="s">
        <v>571</v>
      </c>
      <c r="C18" s="695">
        <v>229255000</v>
      </c>
      <c r="D18" s="695">
        <v>229255000</v>
      </c>
      <c r="E18" s="329"/>
      <c r="F18" s="330" t="s">
        <v>221</v>
      </c>
    </row>
    <row r="19" spans="1:6" ht="18" customHeight="1">
      <c r="A19" s="320" t="s">
        <v>170</v>
      </c>
      <c r="B19" s="328" t="s">
        <v>572</v>
      </c>
      <c r="C19" s="695">
        <v>217568000</v>
      </c>
      <c r="D19" s="695">
        <v>217568000</v>
      </c>
      <c r="E19" s="329"/>
      <c r="F19" s="330" t="s">
        <v>221</v>
      </c>
    </row>
    <row r="20" spans="1:6" ht="18" customHeight="1">
      <c r="A20" s="320" t="s">
        <v>171</v>
      </c>
      <c r="B20" s="328" t="s">
        <v>573</v>
      </c>
      <c r="C20" s="695">
        <v>650000</v>
      </c>
      <c r="D20" s="695">
        <v>650000</v>
      </c>
      <c r="E20" s="329"/>
      <c r="F20" s="330" t="s">
        <v>221</v>
      </c>
    </row>
    <row r="21" spans="1:6" ht="18" customHeight="1">
      <c r="A21" s="320" t="s">
        <v>172</v>
      </c>
      <c r="B21" s="328" t="s">
        <v>574</v>
      </c>
      <c r="C21" s="695">
        <v>6722000</v>
      </c>
      <c r="D21" s="695">
        <v>6722000</v>
      </c>
      <c r="E21" s="329"/>
      <c r="F21" s="330" t="s">
        <v>221</v>
      </c>
    </row>
    <row r="22" spans="1:6" ht="18" customHeight="1">
      <c r="A22" s="320" t="s">
        <v>173</v>
      </c>
      <c r="B22" s="328" t="s">
        <v>575</v>
      </c>
      <c r="C22" s="695">
        <v>53402000</v>
      </c>
      <c r="D22" s="695">
        <v>53402000</v>
      </c>
      <c r="E22" s="329"/>
      <c r="F22" s="330" t="s">
        <v>221</v>
      </c>
    </row>
    <row r="23" spans="1:6" ht="18" customHeight="1">
      <c r="A23" s="320" t="s">
        <v>174</v>
      </c>
      <c r="B23" s="328" t="s">
        <v>576</v>
      </c>
      <c r="C23" s="695">
        <v>34865000</v>
      </c>
      <c r="D23" s="695">
        <v>34865000</v>
      </c>
      <c r="E23" s="329"/>
      <c r="F23" s="330" t="s">
        <v>221</v>
      </c>
    </row>
    <row r="24" spans="1:6" ht="18" customHeight="1">
      <c r="A24" s="320" t="s">
        <v>175</v>
      </c>
      <c r="B24" s="328" t="s">
        <v>577</v>
      </c>
      <c r="C24" s="695">
        <v>58715000</v>
      </c>
      <c r="D24" s="695">
        <v>58715000</v>
      </c>
      <c r="E24" s="329"/>
      <c r="F24" s="330" t="s">
        <v>221</v>
      </c>
    </row>
    <row r="25" spans="1:6" ht="18" customHeight="1">
      <c r="A25" s="320" t="s">
        <v>176</v>
      </c>
      <c r="B25" s="325" t="s">
        <v>578</v>
      </c>
      <c r="C25" s="712">
        <v>128600000</v>
      </c>
      <c r="D25" s="712">
        <v>128600000</v>
      </c>
      <c r="E25" s="323"/>
      <c r="F25" s="330" t="s">
        <v>221</v>
      </c>
    </row>
    <row r="26" spans="1:6" ht="18" customHeight="1">
      <c r="A26" s="320" t="s">
        <v>181</v>
      </c>
      <c r="B26" s="325" t="s">
        <v>579</v>
      </c>
      <c r="C26" s="712">
        <v>82855000</v>
      </c>
      <c r="D26" s="712">
        <v>82855000</v>
      </c>
      <c r="E26" s="323"/>
      <c r="F26" s="330" t="s">
        <v>221</v>
      </c>
    </row>
    <row r="27" spans="1:6" ht="18" customHeight="1">
      <c r="A27" s="320" t="s">
        <v>485</v>
      </c>
      <c r="B27" s="325" t="s">
        <v>580</v>
      </c>
      <c r="C27" s="712">
        <v>9226000</v>
      </c>
      <c r="D27" s="712">
        <v>9226000</v>
      </c>
      <c r="E27" s="323"/>
      <c r="F27" s="330" t="s">
        <v>221</v>
      </c>
    </row>
    <row r="28" spans="1:6" ht="18" customHeight="1">
      <c r="A28" s="320" t="s">
        <v>675</v>
      </c>
      <c r="B28" s="325" t="s">
        <v>581</v>
      </c>
      <c r="C28" s="712">
        <v>123830000</v>
      </c>
      <c r="D28" s="712">
        <v>0</v>
      </c>
      <c r="E28" s="323"/>
      <c r="F28" s="330" t="s">
        <v>221</v>
      </c>
    </row>
    <row r="29" spans="1:6" ht="18" customHeight="1" thickBot="1">
      <c r="A29" s="320" t="s">
        <v>676</v>
      </c>
      <c r="B29" s="816" t="s">
        <v>677</v>
      </c>
      <c r="C29" s="817"/>
      <c r="D29" s="817">
        <v>736600</v>
      </c>
      <c r="E29" s="708"/>
      <c r="F29" s="330" t="s">
        <v>221</v>
      </c>
    </row>
    <row r="30" spans="1:6" ht="18" customHeight="1" thickBot="1">
      <c r="A30" s="331"/>
      <c r="B30" s="315" t="s">
        <v>177</v>
      </c>
      <c r="C30" s="332">
        <f>SUM(C5:C28)</f>
        <v>1136330000</v>
      </c>
      <c r="D30" s="333">
        <f>SUM(D5:D29)</f>
        <v>1009046600</v>
      </c>
      <c r="E30" s="334">
        <f>SUM(E5:E25)</f>
        <v>0</v>
      </c>
      <c r="F30" s="335"/>
    </row>
    <row r="32" spans="1:6">
      <c r="B32" s="336"/>
    </row>
  </sheetData>
  <printOptions horizontalCentered="1"/>
  <pageMargins left="0.74803149606299213" right="0.74803149606299213" top="1.1811023622047245" bottom="1.0629921259842521" header="0.51181102362204722" footer="0.51181102362204722"/>
  <pageSetup paperSize="9" scale="69" orientation="portrait" useFirstPageNumber="1" horizontalDpi="300" r:id="rId1"/>
  <headerFooter alignWithMargins="0">
    <oddHeader>&amp;CÖnkormányzat felújítási kiadásainak 
előirányzata feladatonként&amp;R&amp;12 4. 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T33"/>
  <sheetViews>
    <sheetView topLeftCell="A4" workbookViewId="0">
      <selection activeCell="L33" sqref="L33"/>
    </sheetView>
  </sheetViews>
  <sheetFormatPr defaultColWidth="9.140625" defaultRowHeight="12"/>
  <cols>
    <col min="1" max="1" width="4.42578125" style="340" customWidth="1"/>
    <col min="2" max="2" width="31.140625" style="340" customWidth="1"/>
    <col min="3" max="5" width="13.7109375" style="340" customWidth="1"/>
    <col min="6" max="6" width="16" style="340" customWidth="1"/>
    <col min="7" max="7" width="13.7109375" style="340" bestFit="1" customWidth="1"/>
    <col min="8" max="46" width="9.140625" style="339"/>
    <col min="47" max="16384" width="9.140625" style="340"/>
  </cols>
  <sheetData>
    <row r="1" spans="1:46" ht="12.75" thickBot="1">
      <c r="A1" s="337"/>
      <c r="B1" s="337"/>
      <c r="C1" s="337"/>
      <c r="D1" s="337"/>
      <c r="E1" s="337"/>
      <c r="F1" s="337"/>
      <c r="G1" s="338" t="s">
        <v>1</v>
      </c>
    </row>
    <row r="2" spans="1:46" ht="24">
      <c r="A2" s="341" t="s">
        <v>178</v>
      </c>
      <c r="B2" s="342" t="s">
        <v>513</v>
      </c>
      <c r="C2" s="343" t="s">
        <v>6</v>
      </c>
      <c r="D2" s="344" t="s">
        <v>7</v>
      </c>
      <c r="E2" s="345" t="s">
        <v>8</v>
      </c>
      <c r="F2" s="346" t="s">
        <v>179</v>
      </c>
      <c r="G2" s="346" t="s">
        <v>180</v>
      </c>
    </row>
    <row r="3" spans="1:46" s="353" customFormat="1" ht="18" customHeight="1">
      <c r="A3" s="347" t="s">
        <v>10</v>
      </c>
      <c r="B3" s="348" t="s">
        <v>528</v>
      </c>
      <c r="C3" s="354">
        <v>300000</v>
      </c>
      <c r="D3" s="349"/>
      <c r="E3" s="350"/>
      <c r="F3" s="351" t="s">
        <v>212</v>
      </c>
      <c r="G3" s="352" t="s">
        <v>529</v>
      </c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</row>
    <row r="4" spans="1:46" s="353" customFormat="1" ht="18" customHeight="1">
      <c r="A4" s="347" t="s">
        <v>19</v>
      </c>
      <c r="B4" s="348" t="s">
        <v>530</v>
      </c>
      <c r="C4" s="354">
        <v>250000</v>
      </c>
      <c r="D4" s="349">
        <v>250000</v>
      </c>
      <c r="E4" s="350"/>
      <c r="F4" s="351" t="s">
        <v>212</v>
      </c>
      <c r="G4" s="352" t="s">
        <v>529</v>
      </c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AT4" s="339"/>
    </row>
    <row r="5" spans="1:46" s="353" customFormat="1" ht="18" customHeight="1">
      <c r="A5" s="347" t="s">
        <v>21</v>
      </c>
      <c r="B5" s="348" t="s">
        <v>532</v>
      </c>
      <c r="C5" s="354">
        <v>1500000</v>
      </c>
      <c r="D5" s="349">
        <v>1500000</v>
      </c>
      <c r="E5" s="350"/>
      <c r="F5" s="351" t="s">
        <v>212</v>
      </c>
      <c r="G5" s="352" t="s">
        <v>531</v>
      </c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39"/>
      <c r="AS5" s="339"/>
      <c r="AT5" s="339"/>
    </row>
    <row r="6" spans="1:46" s="353" customFormat="1" ht="18" customHeight="1">
      <c r="A6" s="347" t="s">
        <v>26</v>
      </c>
      <c r="B6" s="348" t="s">
        <v>534</v>
      </c>
      <c r="C6" s="354">
        <v>200000</v>
      </c>
      <c r="D6" s="744"/>
      <c r="E6" s="350"/>
      <c r="F6" s="351" t="s">
        <v>535</v>
      </c>
      <c r="G6" s="352" t="s">
        <v>529</v>
      </c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</row>
    <row r="7" spans="1:46" s="353" customFormat="1" ht="18" customHeight="1">
      <c r="A7" s="347" t="s">
        <v>29</v>
      </c>
      <c r="B7" s="348" t="s">
        <v>536</v>
      </c>
      <c r="C7" s="354">
        <v>150000</v>
      </c>
      <c r="D7" s="744"/>
      <c r="E7" s="350"/>
      <c r="F7" s="351" t="s">
        <v>535</v>
      </c>
      <c r="G7" s="352" t="s">
        <v>529</v>
      </c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39"/>
      <c r="AS7" s="339"/>
      <c r="AT7" s="339"/>
    </row>
    <row r="8" spans="1:46" s="353" customFormat="1" ht="18" customHeight="1">
      <c r="A8" s="347" t="s">
        <v>70</v>
      </c>
      <c r="B8" s="348" t="s">
        <v>537</v>
      </c>
      <c r="C8" s="354">
        <v>200000</v>
      </c>
      <c r="D8" s="744"/>
      <c r="E8" s="350"/>
      <c r="F8" s="351" t="s">
        <v>535</v>
      </c>
      <c r="G8" s="352" t="s">
        <v>529</v>
      </c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</row>
    <row r="9" spans="1:46" s="353" customFormat="1" ht="18" customHeight="1">
      <c r="A9" s="347" t="s">
        <v>72</v>
      </c>
      <c r="B9" s="348" t="s">
        <v>678</v>
      </c>
      <c r="C9" s="354"/>
      <c r="D9" s="744">
        <v>200000</v>
      </c>
      <c r="E9" s="350"/>
      <c r="F9" s="351" t="s">
        <v>535</v>
      </c>
      <c r="G9" s="352" t="s">
        <v>529</v>
      </c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</row>
    <row r="10" spans="1:46" s="353" customFormat="1" ht="18" customHeight="1">
      <c r="A10" s="347" t="s">
        <v>74</v>
      </c>
      <c r="B10" s="348" t="s">
        <v>679</v>
      </c>
      <c r="C10" s="354"/>
      <c r="D10" s="744">
        <v>250000</v>
      </c>
      <c r="E10" s="350"/>
      <c r="F10" s="351" t="s">
        <v>535</v>
      </c>
      <c r="G10" s="352" t="s">
        <v>529</v>
      </c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</row>
    <row r="11" spans="1:46" s="353" customFormat="1" ht="18" customHeight="1">
      <c r="A11" s="347" t="s">
        <v>76</v>
      </c>
      <c r="B11" s="348" t="s">
        <v>680</v>
      </c>
      <c r="C11" s="354"/>
      <c r="D11" s="744">
        <v>400000</v>
      </c>
      <c r="E11" s="350"/>
      <c r="F11" s="351" t="s">
        <v>535</v>
      </c>
      <c r="G11" s="352" t="s">
        <v>529</v>
      </c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</row>
    <row r="12" spans="1:46" s="353" customFormat="1" ht="18" customHeight="1">
      <c r="A12" s="347" t="s">
        <v>88</v>
      </c>
      <c r="B12" s="348" t="s">
        <v>681</v>
      </c>
      <c r="C12" s="354"/>
      <c r="D12" s="744">
        <v>400000</v>
      </c>
      <c r="E12" s="350"/>
      <c r="F12" s="351" t="s">
        <v>213</v>
      </c>
      <c r="G12" s="352" t="s">
        <v>682</v>
      </c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</row>
    <row r="13" spans="1:46" s="353" customFormat="1" ht="18" customHeight="1">
      <c r="A13" s="347" t="s">
        <v>90</v>
      </c>
      <c r="B13" s="348" t="s">
        <v>539</v>
      </c>
      <c r="C13" s="354">
        <v>2482000</v>
      </c>
      <c r="D13" s="744">
        <v>2482000</v>
      </c>
      <c r="E13" s="350"/>
      <c r="F13" s="351" t="s">
        <v>540</v>
      </c>
      <c r="G13" s="352" t="s">
        <v>529</v>
      </c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</row>
    <row r="14" spans="1:46" s="353" customFormat="1" ht="18" customHeight="1">
      <c r="A14" s="347" t="s">
        <v>92</v>
      </c>
      <c r="B14" s="348" t="s">
        <v>541</v>
      </c>
      <c r="C14" s="354">
        <v>2000000</v>
      </c>
      <c r="D14" s="744">
        <v>2000000</v>
      </c>
      <c r="E14" s="350"/>
      <c r="F14" s="351" t="s">
        <v>221</v>
      </c>
      <c r="G14" s="352" t="s">
        <v>542</v>
      </c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</row>
    <row r="15" spans="1:46" s="353" customFormat="1" ht="18" customHeight="1">
      <c r="A15" s="347" t="s">
        <v>94</v>
      </c>
      <c r="B15" s="348" t="s">
        <v>543</v>
      </c>
      <c r="C15" s="354">
        <v>1000000</v>
      </c>
      <c r="D15" s="744">
        <v>500000</v>
      </c>
      <c r="E15" s="350"/>
      <c r="F15" s="351" t="s">
        <v>221</v>
      </c>
      <c r="G15" s="352" t="s">
        <v>544</v>
      </c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</row>
    <row r="16" spans="1:46" s="353" customFormat="1" ht="18" customHeight="1">
      <c r="A16" s="347" t="s">
        <v>95</v>
      </c>
      <c r="B16" s="348" t="s">
        <v>556</v>
      </c>
      <c r="C16" s="354">
        <v>8004000</v>
      </c>
      <c r="D16" s="744">
        <v>8004000</v>
      </c>
      <c r="E16" s="350"/>
      <c r="F16" s="351" t="s">
        <v>221</v>
      </c>
      <c r="G16" s="352" t="s">
        <v>531</v>
      </c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</row>
    <row r="17" spans="1:46" s="353" customFormat="1" ht="18" customHeight="1">
      <c r="A17" s="347" t="s">
        <v>170</v>
      </c>
      <c r="B17" s="348" t="s">
        <v>557</v>
      </c>
      <c r="C17" s="354">
        <v>2680000</v>
      </c>
      <c r="D17" s="744">
        <v>2680000</v>
      </c>
      <c r="E17" s="350"/>
      <c r="F17" s="351" t="s">
        <v>221</v>
      </c>
      <c r="G17" s="352" t="s">
        <v>531</v>
      </c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</row>
    <row r="18" spans="1:46" s="353" customFormat="1" ht="18" customHeight="1">
      <c r="A18" s="347" t="s">
        <v>171</v>
      </c>
      <c r="B18" s="348" t="s">
        <v>558</v>
      </c>
      <c r="C18" s="354">
        <v>4500000</v>
      </c>
      <c r="D18" s="744">
        <v>4500000</v>
      </c>
      <c r="E18" s="350"/>
      <c r="F18" s="351" t="s">
        <v>221</v>
      </c>
      <c r="G18" s="352" t="s">
        <v>531</v>
      </c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</row>
    <row r="19" spans="1:46" s="353" customFormat="1" ht="18" customHeight="1">
      <c r="A19" s="347" t="s">
        <v>172</v>
      </c>
      <c r="B19" s="348" t="s">
        <v>559</v>
      </c>
      <c r="C19" s="354">
        <v>4864000</v>
      </c>
      <c r="D19" s="744">
        <v>4864000</v>
      </c>
      <c r="E19" s="350"/>
      <c r="F19" s="351" t="s">
        <v>221</v>
      </c>
      <c r="G19" s="352" t="s">
        <v>529</v>
      </c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</row>
    <row r="20" spans="1:46" s="353" customFormat="1" ht="18" customHeight="1">
      <c r="A20" s="347" t="s">
        <v>173</v>
      </c>
      <c r="B20" s="348" t="s">
        <v>560</v>
      </c>
      <c r="C20" s="354">
        <v>132214000</v>
      </c>
      <c r="D20" s="744">
        <v>132214000</v>
      </c>
      <c r="E20" s="350"/>
      <c r="F20" s="351" t="s">
        <v>221</v>
      </c>
      <c r="G20" s="352" t="s">
        <v>531</v>
      </c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39"/>
      <c r="AP20" s="339"/>
      <c r="AQ20" s="339"/>
      <c r="AR20" s="339"/>
      <c r="AS20" s="339"/>
      <c r="AT20" s="339"/>
    </row>
    <row r="21" spans="1:46" s="353" customFormat="1" ht="18" customHeight="1">
      <c r="A21" s="347" t="s">
        <v>174</v>
      </c>
      <c r="B21" s="348" t="s">
        <v>561</v>
      </c>
      <c r="C21" s="354">
        <v>10395000</v>
      </c>
      <c r="D21" s="744">
        <v>10395000</v>
      </c>
      <c r="E21" s="350"/>
      <c r="F21" s="351" t="s">
        <v>221</v>
      </c>
      <c r="G21" s="352" t="s">
        <v>529</v>
      </c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39"/>
      <c r="AS21" s="339"/>
      <c r="AT21" s="339"/>
    </row>
    <row r="22" spans="1:46" s="353" customFormat="1" ht="18" customHeight="1">
      <c r="A22" s="347" t="s">
        <v>175</v>
      </c>
      <c r="B22" s="348" t="s">
        <v>562</v>
      </c>
      <c r="C22" s="354">
        <v>7665000</v>
      </c>
      <c r="D22" s="744">
        <v>7665000</v>
      </c>
      <c r="E22" s="350"/>
      <c r="F22" s="351" t="s">
        <v>221</v>
      </c>
      <c r="G22" s="352" t="s">
        <v>531</v>
      </c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</row>
    <row r="23" spans="1:46" s="353" customFormat="1" ht="18" customHeight="1">
      <c r="A23" s="347" t="s">
        <v>176</v>
      </c>
      <c r="B23" s="348" t="s">
        <v>563</v>
      </c>
      <c r="C23" s="354">
        <v>2168000</v>
      </c>
      <c r="D23" s="744">
        <v>2168000</v>
      </c>
      <c r="E23" s="350"/>
      <c r="F23" s="351" t="s">
        <v>221</v>
      </c>
      <c r="G23" s="352" t="s">
        <v>531</v>
      </c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</row>
    <row r="24" spans="1:46" s="353" customFormat="1" ht="24">
      <c r="A24" s="347" t="s">
        <v>181</v>
      </c>
      <c r="B24" s="348" t="s">
        <v>564</v>
      </c>
      <c r="C24" s="354">
        <v>2192000</v>
      </c>
      <c r="D24" s="744">
        <v>2192000</v>
      </c>
      <c r="E24" s="350"/>
      <c r="F24" s="351" t="s">
        <v>221</v>
      </c>
      <c r="G24" s="352" t="s">
        <v>531</v>
      </c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39"/>
      <c r="AP24" s="339"/>
      <c r="AQ24" s="339"/>
      <c r="AR24" s="339"/>
      <c r="AS24" s="339"/>
      <c r="AT24" s="339"/>
    </row>
    <row r="25" spans="1:46" s="353" customFormat="1" ht="18" customHeight="1">
      <c r="A25" s="347" t="s">
        <v>485</v>
      </c>
      <c r="B25" s="348" t="s">
        <v>565</v>
      </c>
      <c r="C25" s="354">
        <v>771000</v>
      </c>
      <c r="D25" s="744">
        <v>771000</v>
      </c>
      <c r="E25" s="350"/>
      <c r="F25" s="351" t="s">
        <v>221</v>
      </c>
      <c r="G25" s="352" t="s">
        <v>531</v>
      </c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</row>
    <row r="26" spans="1:46" s="353" customFormat="1" ht="18" customHeight="1">
      <c r="A26" s="347" t="s">
        <v>675</v>
      </c>
      <c r="B26" s="348" t="s">
        <v>566</v>
      </c>
      <c r="C26" s="354">
        <v>328000</v>
      </c>
      <c r="D26" s="744">
        <v>328000</v>
      </c>
      <c r="E26" s="350"/>
      <c r="F26" s="351" t="s">
        <v>221</v>
      </c>
      <c r="G26" s="352" t="s">
        <v>529</v>
      </c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39"/>
    </row>
    <row r="27" spans="1:46" s="353" customFormat="1" ht="18" customHeight="1">
      <c r="A27" s="347" t="s">
        <v>676</v>
      </c>
      <c r="B27" s="348" t="s">
        <v>567</v>
      </c>
      <c r="C27" s="354">
        <v>46000</v>
      </c>
      <c r="D27" s="744">
        <v>46000</v>
      </c>
      <c r="E27" s="350"/>
      <c r="F27" s="351" t="s">
        <v>221</v>
      </c>
      <c r="G27" s="352" t="s">
        <v>529</v>
      </c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</row>
    <row r="28" spans="1:46" s="353" customFormat="1" ht="18" customHeight="1">
      <c r="A28" s="347" t="s">
        <v>686</v>
      </c>
      <c r="B28" s="348" t="s">
        <v>568</v>
      </c>
      <c r="C28" s="354">
        <v>503000</v>
      </c>
      <c r="D28" s="744">
        <v>503000</v>
      </c>
      <c r="E28" s="350"/>
      <c r="F28" s="351" t="s">
        <v>221</v>
      </c>
      <c r="G28" s="352" t="s">
        <v>544</v>
      </c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</row>
    <row r="29" spans="1:46" s="353" customFormat="1" ht="18" customHeight="1">
      <c r="A29" s="347" t="s">
        <v>687</v>
      </c>
      <c r="B29" s="820" t="s">
        <v>569</v>
      </c>
      <c r="C29" s="821">
        <v>10000000</v>
      </c>
      <c r="D29" s="822">
        <v>10000000</v>
      </c>
      <c r="E29" s="823"/>
      <c r="F29" s="351" t="s">
        <v>221</v>
      </c>
      <c r="G29" s="352" t="s">
        <v>544</v>
      </c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</row>
    <row r="30" spans="1:46" s="339" customFormat="1" ht="18" customHeight="1">
      <c r="A30" s="819" t="s">
        <v>688</v>
      </c>
      <c r="B30" s="348" t="s">
        <v>683</v>
      </c>
      <c r="C30" s="349"/>
      <c r="D30" s="349">
        <v>9613144</v>
      </c>
      <c r="E30" s="349"/>
      <c r="F30" s="351" t="s">
        <v>221</v>
      </c>
      <c r="G30" s="352" t="s">
        <v>529</v>
      </c>
    </row>
    <row r="31" spans="1:46" s="339" customFormat="1" ht="18" customHeight="1">
      <c r="A31" s="819" t="s">
        <v>689</v>
      </c>
      <c r="B31" s="348" t="s">
        <v>684</v>
      </c>
      <c r="C31" s="349"/>
      <c r="D31" s="349">
        <v>1500000</v>
      </c>
      <c r="E31" s="349"/>
      <c r="F31" s="351" t="s">
        <v>221</v>
      </c>
      <c r="G31" s="352" t="s">
        <v>529</v>
      </c>
    </row>
    <row r="32" spans="1:46" s="339" customFormat="1" ht="18" customHeight="1" thickBot="1">
      <c r="A32" s="347" t="s">
        <v>690</v>
      </c>
      <c r="B32" s="348" t="s">
        <v>685</v>
      </c>
      <c r="C32" s="349"/>
      <c r="D32" s="349">
        <v>123830000</v>
      </c>
      <c r="E32" s="349"/>
      <c r="F32" s="351" t="s">
        <v>221</v>
      </c>
      <c r="G32" s="352" t="s">
        <v>529</v>
      </c>
    </row>
    <row r="33" spans="1:7" ht="18" customHeight="1" thickBot="1">
      <c r="A33" s="347"/>
      <c r="B33" s="355"/>
      <c r="C33" s="825">
        <f>SUM(C3:C29)</f>
        <v>194412000</v>
      </c>
      <c r="D33" s="825">
        <f>SUM(D3:D32)</f>
        <v>329255144</v>
      </c>
      <c r="E33" s="352">
        <f>SUM(E3:E29)</f>
        <v>0</v>
      </c>
      <c r="F33" s="824"/>
      <c r="G33" s="824"/>
    </row>
  </sheetData>
  <pageMargins left="0.35433070866141736" right="0.35433070866141736" top="0.98425196850393704" bottom="1.0629921259842521" header="0.51181102362204722" footer="0.51181102362204722"/>
  <pageSetup paperSize="9" scale="90" orientation="portrait" useFirstPageNumber="1" horizontalDpi="300" r:id="rId1"/>
  <headerFooter alignWithMargins="0">
    <oddHeader>&amp;CÖnkormányzat felhalmozási kiadásainak feladatonkénti előirányzatai&amp;R&amp;12 5.sz.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E100" sqref="E35:E100"/>
    </sheetView>
  </sheetViews>
  <sheetFormatPr defaultRowHeight="12.75"/>
  <cols>
    <col min="1" max="1" width="51.140625" customWidth="1"/>
    <col min="2" max="2" width="21.7109375" customWidth="1"/>
    <col min="257" max="257" width="51.140625" customWidth="1"/>
    <col min="258" max="258" width="21.7109375" customWidth="1"/>
    <col min="513" max="513" width="51.140625" customWidth="1"/>
    <col min="514" max="514" width="21.7109375" customWidth="1"/>
    <col min="769" max="769" width="51.140625" customWidth="1"/>
    <col min="770" max="770" width="21.7109375" customWidth="1"/>
    <col min="1025" max="1025" width="51.140625" customWidth="1"/>
    <col min="1026" max="1026" width="21.7109375" customWidth="1"/>
    <col min="1281" max="1281" width="51.140625" customWidth="1"/>
    <col min="1282" max="1282" width="21.7109375" customWidth="1"/>
    <col min="1537" max="1537" width="51.140625" customWidth="1"/>
    <col min="1538" max="1538" width="21.7109375" customWidth="1"/>
    <col min="1793" max="1793" width="51.140625" customWidth="1"/>
    <col min="1794" max="1794" width="21.7109375" customWidth="1"/>
    <col min="2049" max="2049" width="51.140625" customWidth="1"/>
    <col min="2050" max="2050" width="21.7109375" customWidth="1"/>
    <col min="2305" max="2305" width="51.140625" customWidth="1"/>
    <col min="2306" max="2306" width="21.7109375" customWidth="1"/>
    <col min="2561" max="2561" width="51.140625" customWidth="1"/>
    <col min="2562" max="2562" width="21.7109375" customWidth="1"/>
    <col min="2817" max="2817" width="51.140625" customWidth="1"/>
    <col min="2818" max="2818" width="21.7109375" customWidth="1"/>
    <col min="3073" max="3073" width="51.140625" customWidth="1"/>
    <col min="3074" max="3074" width="21.7109375" customWidth="1"/>
    <col min="3329" max="3329" width="51.140625" customWidth="1"/>
    <col min="3330" max="3330" width="21.7109375" customWidth="1"/>
    <col min="3585" max="3585" width="51.140625" customWidth="1"/>
    <col min="3586" max="3586" width="21.7109375" customWidth="1"/>
    <col min="3841" max="3841" width="51.140625" customWidth="1"/>
    <col min="3842" max="3842" width="21.7109375" customWidth="1"/>
    <col min="4097" max="4097" width="51.140625" customWidth="1"/>
    <col min="4098" max="4098" width="21.7109375" customWidth="1"/>
    <col min="4353" max="4353" width="51.140625" customWidth="1"/>
    <col min="4354" max="4354" width="21.7109375" customWidth="1"/>
    <col min="4609" max="4609" width="51.140625" customWidth="1"/>
    <col min="4610" max="4610" width="21.7109375" customWidth="1"/>
    <col min="4865" max="4865" width="51.140625" customWidth="1"/>
    <col min="4866" max="4866" width="21.7109375" customWidth="1"/>
    <col min="5121" max="5121" width="51.140625" customWidth="1"/>
    <col min="5122" max="5122" width="21.7109375" customWidth="1"/>
    <col min="5377" max="5377" width="51.140625" customWidth="1"/>
    <col min="5378" max="5378" width="21.7109375" customWidth="1"/>
    <col min="5633" max="5633" width="51.140625" customWidth="1"/>
    <col min="5634" max="5634" width="21.7109375" customWidth="1"/>
    <col min="5889" max="5889" width="51.140625" customWidth="1"/>
    <col min="5890" max="5890" width="21.7109375" customWidth="1"/>
    <col min="6145" max="6145" width="51.140625" customWidth="1"/>
    <col min="6146" max="6146" width="21.7109375" customWidth="1"/>
    <col min="6401" max="6401" width="51.140625" customWidth="1"/>
    <col min="6402" max="6402" width="21.7109375" customWidth="1"/>
    <col min="6657" max="6657" width="51.140625" customWidth="1"/>
    <col min="6658" max="6658" width="21.7109375" customWidth="1"/>
    <col min="6913" max="6913" width="51.140625" customWidth="1"/>
    <col min="6914" max="6914" width="21.7109375" customWidth="1"/>
    <col min="7169" max="7169" width="51.140625" customWidth="1"/>
    <col min="7170" max="7170" width="21.7109375" customWidth="1"/>
    <col min="7425" max="7425" width="51.140625" customWidth="1"/>
    <col min="7426" max="7426" width="21.7109375" customWidth="1"/>
    <col min="7681" max="7681" width="51.140625" customWidth="1"/>
    <col min="7682" max="7682" width="21.7109375" customWidth="1"/>
    <col min="7937" max="7937" width="51.140625" customWidth="1"/>
    <col min="7938" max="7938" width="21.7109375" customWidth="1"/>
    <col min="8193" max="8193" width="51.140625" customWidth="1"/>
    <col min="8194" max="8194" width="21.7109375" customWidth="1"/>
    <col min="8449" max="8449" width="51.140625" customWidth="1"/>
    <col min="8450" max="8450" width="21.7109375" customWidth="1"/>
    <col min="8705" max="8705" width="51.140625" customWidth="1"/>
    <col min="8706" max="8706" width="21.7109375" customWidth="1"/>
    <col min="8961" max="8961" width="51.140625" customWidth="1"/>
    <col min="8962" max="8962" width="21.7109375" customWidth="1"/>
    <col min="9217" max="9217" width="51.140625" customWidth="1"/>
    <col min="9218" max="9218" width="21.7109375" customWidth="1"/>
    <col min="9473" max="9473" width="51.140625" customWidth="1"/>
    <col min="9474" max="9474" width="21.7109375" customWidth="1"/>
    <col min="9729" max="9729" width="51.140625" customWidth="1"/>
    <col min="9730" max="9730" width="21.7109375" customWidth="1"/>
    <col min="9985" max="9985" width="51.140625" customWidth="1"/>
    <col min="9986" max="9986" width="21.7109375" customWidth="1"/>
    <col min="10241" max="10241" width="51.140625" customWidth="1"/>
    <col min="10242" max="10242" width="21.7109375" customWidth="1"/>
    <col min="10497" max="10497" width="51.140625" customWidth="1"/>
    <col min="10498" max="10498" width="21.7109375" customWidth="1"/>
    <col min="10753" max="10753" width="51.140625" customWidth="1"/>
    <col min="10754" max="10754" width="21.7109375" customWidth="1"/>
    <col min="11009" max="11009" width="51.140625" customWidth="1"/>
    <col min="11010" max="11010" width="21.7109375" customWidth="1"/>
    <col min="11265" max="11265" width="51.140625" customWidth="1"/>
    <col min="11266" max="11266" width="21.7109375" customWidth="1"/>
    <col min="11521" max="11521" width="51.140625" customWidth="1"/>
    <col min="11522" max="11522" width="21.7109375" customWidth="1"/>
    <col min="11777" max="11777" width="51.140625" customWidth="1"/>
    <col min="11778" max="11778" width="21.7109375" customWidth="1"/>
    <col min="12033" max="12033" width="51.140625" customWidth="1"/>
    <col min="12034" max="12034" width="21.7109375" customWidth="1"/>
    <col min="12289" max="12289" width="51.140625" customWidth="1"/>
    <col min="12290" max="12290" width="21.7109375" customWidth="1"/>
    <col min="12545" max="12545" width="51.140625" customWidth="1"/>
    <col min="12546" max="12546" width="21.7109375" customWidth="1"/>
    <col min="12801" max="12801" width="51.140625" customWidth="1"/>
    <col min="12802" max="12802" width="21.7109375" customWidth="1"/>
    <col min="13057" max="13057" width="51.140625" customWidth="1"/>
    <col min="13058" max="13058" width="21.7109375" customWidth="1"/>
    <col min="13313" max="13313" width="51.140625" customWidth="1"/>
    <col min="13314" max="13314" width="21.7109375" customWidth="1"/>
    <col min="13569" max="13569" width="51.140625" customWidth="1"/>
    <col min="13570" max="13570" width="21.7109375" customWidth="1"/>
    <col min="13825" max="13825" width="51.140625" customWidth="1"/>
    <col min="13826" max="13826" width="21.7109375" customWidth="1"/>
    <col min="14081" max="14081" width="51.140625" customWidth="1"/>
    <col min="14082" max="14082" width="21.7109375" customWidth="1"/>
    <col min="14337" max="14337" width="51.140625" customWidth="1"/>
    <col min="14338" max="14338" width="21.7109375" customWidth="1"/>
    <col min="14593" max="14593" width="51.140625" customWidth="1"/>
    <col min="14594" max="14594" width="21.7109375" customWidth="1"/>
    <col min="14849" max="14849" width="51.140625" customWidth="1"/>
    <col min="14850" max="14850" width="21.7109375" customWidth="1"/>
    <col min="15105" max="15105" width="51.140625" customWidth="1"/>
    <col min="15106" max="15106" width="21.7109375" customWidth="1"/>
    <col min="15361" max="15361" width="51.140625" customWidth="1"/>
    <col min="15362" max="15362" width="21.7109375" customWidth="1"/>
    <col min="15617" max="15617" width="51.140625" customWidth="1"/>
    <col min="15618" max="15618" width="21.7109375" customWidth="1"/>
    <col min="15873" max="15873" width="51.140625" customWidth="1"/>
    <col min="15874" max="15874" width="21.7109375" customWidth="1"/>
    <col min="16129" max="16129" width="51.140625" customWidth="1"/>
    <col min="16130" max="16130" width="21.7109375" customWidth="1"/>
  </cols>
  <sheetData>
    <row r="1" spans="1:2">
      <c r="B1" s="449" t="s">
        <v>222</v>
      </c>
    </row>
    <row r="3" spans="1:2" ht="41.25" customHeight="1">
      <c r="A3" s="764" t="s">
        <v>223</v>
      </c>
      <c r="B3" s="764"/>
    </row>
    <row r="4" spans="1:2" ht="15" customHeight="1">
      <c r="A4" s="450"/>
      <c r="B4" s="450"/>
    </row>
    <row r="5" spans="1:2">
      <c r="B5" s="449" t="s">
        <v>1</v>
      </c>
    </row>
    <row r="6" spans="1:2" ht="38.25">
      <c r="A6" s="451" t="s">
        <v>224</v>
      </c>
      <c r="B6" s="452" t="s">
        <v>225</v>
      </c>
    </row>
    <row r="7" spans="1:2" s="455" customFormat="1" ht="25.5">
      <c r="A7" s="458" t="s">
        <v>651</v>
      </c>
      <c r="B7" s="454">
        <v>17462000</v>
      </c>
    </row>
    <row r="8" spans="1:2" s="455" customFormat="1">
      <c r="A8" s="453"/>
      <c r="B8" s="454"/>
    </row>
    <row r="9" spans="1:2">
      <c r="A9" s="456" t="s">
        <v>226</v>
      </c>
      <c r="B9" s="457">
        <f>SUM(B7:B8)</f>
        <v>17462000</v>
      </c>
    </row>
  </sheetData>
  <mergeCells count="1">
    <mergeCell ref="A3:B3"/>
  </mergeCells>
  <pageMargins left="0.75" right="0.75" top="1" bottom="1" header="0.5" footer="0.5"/>
  <pageSetup paperSize="9" orientation="portrait" horizont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B11" sqref="B11"/>
    </sheetView>
  </sheetViews>
  <sheetFormatPr defaultColWidth="9.140625" defaultRowHeight="12.75"/>
  <cols>
    <col min="1" max="1" width="48.7109375" style="309" customWidth="1"/>
    <col min="2" max="2" width="13.7109375" style="309" bestFit="1" customWidth="1"/>
    <col min="3" max="3" width="9.28515625" style="356" customWidth="1"/>
    <col min="4" max="4" width="13.28515625" style="309" customWidth="1"/>
    <col min="5" max="5" width="15.42578125" style="309" bestFit="1" customWidth="1"/>
    <col min="6" max="16384" width="9.140625" style="309"/>
  </cols>
  <sheetData>
    <row r="1" spans="1:5" ht="13.5" thickBot="1">
      <c r="E1" s="310" t="s">
        <v>1</v>
      </c>
    </row>
    <row r="2" spans="1:5" s="362" customFormat="1" ht="36.75" customHeight="1" thickBot="1">
      <c r="A2" s="357" t="s">
        <v>182</v>
      </c>
      <c r="B2" s="358" t="s">
        <v>6</v>
      </c>
      <c r="C2" s="359" t="s">
        <v>183</v>
      </c>
      <c r="D2" s="360" t="s">
        <v>184</v>
      </c>
      <c r="E2" s="361" t="s">
        <v>185</v>
      </c>
    </row>
    <row r="3" spans="1:5" ht="18" customHeight="1" thickBot="1">
      <c r="A3" s="765" t="s">
        <v>186</v>
      </c>
      <c r="B3" s="766"/>
      <c r="C3" s="766"/>
      <c r="D3" s="766"/>
      <c r="E3" s="767"/>
    </row>
    <row r="4" spans="1:5" ht="18" customHeight="1" thickBot="1">
      <c r="A4" s="363" t="s">
        <v>187</v>
      </c>
      <c r="B4" s="364">
        <v>800000</v>
      </c>
      <c r="C4" s="365">
        <v>0</v>
      </c>
      <c r="D4" s="366">
        <f>B4*C4</f>
        <v>0</v>
      </c>
      <c r="E4" s="367">
        <f>B4-D4</f>
        <v>800000</v>
      </c>
    </row>
    <row r="5" spans="1:5" ht="18" customHeight="1" thickBot="1">
      <c r="A5" s="368" t="s">
        <v>188</v>
      </c>
      <c r="B5" s="369">
        <f>SUM(B4:B4)</f>
        <v>800000</v>
      </c>
      <c r="C5" s="370"/>
      <c r="D5" s="371">
        <f>SUM(D4:D4)</f>
        <v>0</v>
      </c>
      <c r="E5" s="372">
        <f>SUM(E4:E4)</f>
        <v>800000</v>
      </c>
    </row>
    <row r="6" spans="1:5" ht="18" customHeight="1" thickBot="1">
      <c r="A6" s="373" t="s">
        <v>189</v>
      </c>
      <c r="B6" s="374"/>
      <c r="C6" s="375"/>
      <c r="D6" s="376"/>
      <c r="E6" s="377"/>
    </row>
    <row r="7" spans="1:5" ht="18" customHeight="1" thickBot="1">
      <c r="A7" s="378" t="s">
        <v>190</v>
      </c>
      <c r="B7" s="379">
        <v>3000000</v>
      </c>
      <c r="C7" s="380">
        <v>0</v>
      </c>
      <c r="D7" s="366">
        <f>B7*C7</f>
        <v>0</v>
      </c>
      <c r="E7" s="367">
        <f>B7-D7</f>
        <v>3000000</v>
      </c>
    </row>
    <row r="8" spans="1:5" ht="18" customHeight="1" thickBot="1">
      <c r="A8" s="446" t="s">
        <v>216</v>
      </c>
      <c r="B8" s="364">
        <v>100000</v>
      </c>
      <c r="C8" s="447">
        <v>0</v>
      </c>
      <c r="D8" s="366"/>
      <c r="E8" s="367">
        <f>B8-D8</f>
        <v>100000</v>
      </c>
    </row>
    <row r="9" spans="1:5" ht="18" customHeight="1" thickBot="1">
      <c r="A9" s="381" t="s">
        <v>191</v>
      </c>
      <c r="B9" s="364">
        <v>4500000</v>
      </c>
      <c r="C9" s="382">
        <v>0</v>
      </c>
      <c r="D9" s="366">
        <f>B9*C9</f>
        <v>0</v>
      </c>
      <c r="E9" s="367">
        <f>B9-D9</f>
        <v>4500000</v>
      </c>
    </row>
    <row r="10" spans="1:5" s="387" customFormat="1" ht="18" customHeight="1" thickBot="1">
      <c r="A10" s="368" t="s">
        <v>192</v>
      </c>
      <c r="B10" s="383">
        <f>SUM(B7:B9)</f>
        <v>7600000</v>
      </c>
      <c r="C10" s="384"/>
      <c r="D10" s="385"/>
      <c r="E10" s="386">
        <f>SUM(E7:E9)</f>
        <v>7600000</v>
      </c>
    </row>
    <row r="11" spans="1:5" ht="18" customHeight="1" thickBot="1">
      <c r="A11" s="368" t="s">
        <v>193</v>
      </c>
      <c r="B11" s="388">
        <f>B5+B10</f>
        <v>8400000</v>
      </c>
      <c r="C11" s="388"/>
      <c r="D11" s="388">
        <f>D5+D10</f>
        <v>0</v>
      </c>
      <c r="E11" s="389">
        <f>E10+E5</f>
        <v>8400000</v>
      </c>
    </row>
    <row r="12" spans="1:5">
      <c r="E12" s="390"/>
    </row>
  </sheetData>
  <mergeCells count="1">
    <mergeCell ref="A3:E3"/>
  </mergeCells>
  <printOptions horizontalCentered="1"/>
  <pageMargins left="0.74803149606299213" right="0.74803149606299213" top="1.1811023622047245" bottom="1.0629921259842521" header="0.51181102362204722" footer="0.51181102362204722"/>
  <pageSetup paperSize="9" scale="87" orientation="portrait" useFirstPageNumber="1" horizontalDpi="300" r:id="rId1"/>
  <headerFooter alignWithMargins="0">
    <oddHeader>&amp;CPénzben és természetben nyújtott szociális ellátások 
előirányzata feladatonként&amp;R&amp;12 7. sz.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G17" sqref="G17"/>
    </sheetView>
  </sheetViews>
  <sheetFormatPr defaultRowHeight="12.75"/>
  <cols>
    <col min="1" max="1" width="34.7109375" style="461" customWidth="1"/>
    <col min="2" max="2" width="17.28515625" style="461" customWidth="1"/>
    <col min="3" max="3" width="18.42578125" style="461" bestFit="1" customWidth="1"/>
    <col min="4" max="4" width="12.5703125" style="461" bestFit="1" customWidth="1"/>
    <col min="5" max="5" width="34.7109375" style="461" customWidth="1"/>
    <col min="6" max="6" width="16.28515625" style="461" customWidth="1"/>
    <col min="7" max="7" width="16.28515625" style="461" bestFit="1" customWidth="1"/>
    <col min="8" max="8" width="11.85546875" style="461" customWidth="1"/>
    <col min="9" max="10" width="9.140625" style="461"/>
    <col min="11" max="11" width="11.5703125" style="461" bestFit="1" customWidth="1"/>
    <col min="12" max="256" width="9.140625" style="461"/>
    <col min="257" max="257" width="34.7109375" style="461" customWidth="1"/>
    <col min="258" max="258" width="17.28515625" style="461" customWidth="1"/>
    <col min="259" max="259" width="16.28515625" style="461" bestFit="1" customWidth="1"/>
    <col min="260" max="260" width="12.5703125" style="461" bestFit="1" customWidth="1"/>
    <col min="261" max="261" width="34.7109375" style="461" customWidth="1"/>
    <col min="262" max="262" width="16.28515625" style="461" customWidth="1"/>
    <col min="263" max="263" width="16.28515625" style="461" bestFit="1" customWidth="1"/>
    <col min="264" max="264" width="11.85546875" style="461" customWidth="1"/>
    <col min="265" max="266" width="9.140625" style="461"/>
    <col min="267" max="267" width="11.5703125" style="461" bestFit="1" customWidth="1"/>
    <col min="268" max="512" width="9.140625" style="461"/>
    <col min="513" max="513" width="34.7109375" style="461" customWidth="1"/>
    <col min="514" max="514" width="17.28515625" style="461" customWidth="1"/>
    <col min="515" max="515" width="16.28515625" style="461" bestFit="1" customWidth="1"/>
    <col min="516" max="516" width="12.5703125" style="461" bestFit="1" customWidth="1"/>
    <col min="517" max="517" width="34.7109375" style="461" customWidth="1"/>
    <col min="518" max="518" width="16.28515625" style="461" customWidth="1"/>
    <col min="519" max="519" width="16.28515625" style="461" bestFit="1" customWidth="1"/>
    <col min="520" max="520" width="11.85546875" style="461" customWidth="1"/>
    <col min="521" max="522" width="9.140625" style="461"/>
    <col min="523" max="523" width="11.5703125" style="461" bestFit="1" customWidth="1"/>
    <col min="524" max="768" width="9.140625" style="461"/>
    <col min="769" max="769" width="34.7109375" style="461" customWidth="1"/>
    <col min="770" max="770" width="17.28515625" style="461" customWidth="1"/>
    <col min="771" max="771" width="16.28515625" style="461" bestFit="1" customWidth="1"/>
    <col min="772" max="772" width="12.5703125" style="461" bestFit="1" customWidth="1"/>
    <col min="773" max="773" width="34.7109375" style="461" customWidth="1"/>
    <col min="774" max="774" width="16.28515625" style="461" customWidth="1"/>
    <col min="775" max="775" width="16.28515625" style="461" bestFit="1" customWidth="1"/>
    <col min="776" max="776" width="11.85546875" style="461" customWidth="1"/>
    <col min="777" max="778" width="9.140625" style="461"/>
    <col min="779" max="779" width="11.5703125" style="461" bestFit="1" customWidth="1"/>
    <col min="780" max="1024" width="9.140625" style="461"/>
    <col min="1025" max="1025" width="34.7109375" style="461" customWidth="1"/>
    <col min="1026" max="1026" width="17.28515625" style="461" customWidth="1"/>
    <col min="1027" max="1027" width="16.28515625" style="461" bestFit="1" customWidth="1"/>
    <col min="1028" max="1028" width="12.5703125" style="461" bestFit="1" customWidth="1"/>
    <col min="1029" max="1029" width="34.7109375" style="461" customWidth="1"/>
    <col min="1030" max="1030" width="16.28515625" style="461" customWidth="1"/>
    <col min="1031" max="1031" width="16.28515625" style="461" bestFit="1" customWidth="1"/>
    <col min="1032" max="1032" width="11.85546875" style="461" customWidth="1"/>
    <col min="1033" max="1034" width="9.140625" style="461"/>
    <col min="1035" max="1035" width="11.5703125" style="461" bestFit="1" customWidth="1"/>
    <col min="1036" max="1280" width="9.140625" style="461"/>
    <col min="1281" max="1281" width="34.7109375" style="461" customWidth="1"/>
    <col min="1282" max="1282" width="17.28515625" style="461" customWidth="1"/>
    <col min="1283" max="1283" width="16.28515625" style="461" bestFit="1" customWidth="1"/>
    <col min="1284" max="1284" width="12.5703125" style="461" bestFit="1" customWidth="1"/>
    <col min="1285" max="1285" width="34.7109375" style="461" customWidth="1"/>
    <col min="1286" max="1286" width="16.28515625" style="461" customWidth="1"/>
    <col min="1287" max="1287" width="16.28515625" style="461" bestFit="1" customWidth="1"/>
    <col min="1288" max="1288" width="11.85546875" style="461" customWidth="1"/>
    <col min="1289" max="1290" width="9.140625" style="461"/>
    <col min="1291" max="1291" width="11.5703125" style="461" bestFit="1" customWidth="1"/>
    <col min="1292" max="1536" width="9.140625" style="461"/>
    <col min="1537" max="1537" width="34.7109375" style="461" customWidth="1"/>
    <col min="1538" max="1538" width="17.28515625" style="461" customWidth="1"/>
    <col min="1539" max="1539" width="16.28515625" style="461" bestFit="1" customWidth="1"/>
    <col min="1540" max="1540" width="12.5703125" style="461" bestFit="1" customWidth="1"/>
    <col min="1541" max="1541" width="34.7109375" style="461" customWidth="1"/>
    <col min="1542" max="1542" width="16.28515625" style="461" customWidth="1"/>
    <col min="1543" max="1543" width="16.28515625" style="461" bestFit="1" customWidth="1"/>
    <col min="1544" max="1544" width="11.85546875" style="461" customWidth="1"/>
    <col min="1545" max="1546" width="9.140625" style="461"/>
    <col min="1547" max="1547" width="11.5703125" style="461" bestFit="1" customWidth="1"/>
    <col min="1548" max="1792" width="9.140625" style="461"/>
    <col min="1793" max="1793" width="34.7109375" style="461" customWidth="1"/>
    <col min="1794" max="1794" width="17.28515625" style="461" customWidth="1"/>
    <col min="1795" max="1795" width="16.28515625" style="461" bestFit="1" customWidth="1"/>
    <col min="1796" max="1796" width="12.5703125" style="461" bestFit="1" customWidth="1"/>
    <col min="1797" max="1797" width="34.7109375" style="461" customWidth="1"/>
    <col min="1798" max="1798" width="16.28515625" style="461" customWidth="1"/>
    <col min="1799" max="1799" width="16.28515625" style="461" bestFit="1" customWidth="1"/>
    <col min="1800" max="1800" width="11.85546875" style="461" customWidth="1"/>
    <col min="1801" max="1802" width="9.140625" style="461"/>
    <col min="1803" max="1803" width="11.5703125" style="461" bestFit="1" customWidth="1"/>
    <col min="1804" max="2048" width="9.140625" style="461"/>
    <col min="2049" max="2049" width="34.7109375" style="461" customWidth="1"/>
    <col min="2050" max="2050" width="17.28515625" style="461" customWidth="1"/>
    <col min="2051" max="2051" width="16.28515625" style="461" bestFit="1" customWidth="1"/>
    <col min="2052" max="2052" width="12.5703125" style="461" bestFit="1" customWidth="1"/>
    <col min="2053" max="2053" width="34.7109375" style="461" customWidth="1"/>
    <col min="2054" max="2054" width="16.28515625" style="461" customWidth="1"/>
    <col min="2055" max="2055" width="16.28515625" style="461" bestFit="1" customWidth="1"/>
    <col min="2056" max="2056" width="11.85546875" style="461" customWidth="1"/>
    <col min="2057" max="2058" width="9.140625" style="461"/>
    <col min="2059" max="2059" width="11.5703125" style="461" bestFit="1" customWidth="1"/>
    <col min="2060" max="2304" width="9.140625" style="461"/>
    <col min="2305" max="2305" width="34.7109375" style="461" customWidth="1"/>
    <col min="2306" max="2306" width="17.28515625" style="461" customWidth="1"/>
    <col min="2307" max="2307" width="16.28515625" style="461" bestFit="1" customWidth="1"/>
    <col min="2308" max="2308" width="12.5703125" style="461" bestFit="1" customWidth="1"/>
    <col min="2309" max="2309" width="34.7109375" style="461" customWidth="1"/>
    <col min="2310" max="2310" width="16.28515625" style="461" customWidth="1"/>
    <col min="2311" max="2311" width="16.28515625" style="461" bestFit="1" customWidth="1"/>
    <col min="2312" max="2312" width="11.85546875" style="461" customWidth="1"/>
    <col min="2313" max="2314" width="9.140625" style="461"/>
    <col min="2315" max="2315" width="11.5703125" style="461" bestFit="1" customWidth="1"/>
    <col min="2316" max="2560" width="9.140625" style="461"/>
    <col min="2561" max="2561" width="34.7109375" style="461" customWidth="1"/>
    <col min="2562" max="2562" width="17.28515625" style="461" customWidth="1"/>
    <col min="2563" max="2563" width="16.28515625" style="461" bestFit="1" customWidth="1"/>
    <col min="2564" max="2564" width="12.5703125" style="461" bestFit="1" customWidth="1"/>
    <col min="2565" max="2565" width="34.7109375" style="461" customWidth="1"/>
    <col min="2566" max="2566" width="16.28515625" style="461" customWidth="1"/>
    <col min="2567" max="2567" width="16.28515625" style="461" bestFit="1" customWidth="1"/>
    <col min="2568" max="2568" width="11.85546875" style="461" customWidth="1"/>
    <col min="2569" max="2570" width="9.140625" style="461"/>
    <col min="2571" max="2571" width="11.5703125" style="461" bestFit="1" customWidth="1"/>
    <col min="2572" max="2816" width="9.140625" style="461"/>
    <col min="2817" max="2817" width="34.7109375" style="461" customWidth="1"/>
    <col min="2818" max="2818" width="17.28515625" style="461" customWidth="1"/>
    <col min="2819" max="2819" width="16.28515625" style="461" bestFit="1" customWidth="1"/>
    <col min="2820" max="2820" width="12.5703125" style="461" bestFit="1" customWidth="1"/>
    <col min="2821" max="2821" width="34.7109375" style="461" customWidth="1"/>
    <col min="2822" max="2822" width="16.28515625" style="461" customWidth="1"/>
    <col min="2823" max="2823" width="16.28515625" style="461" bestFit="1" customWidth="1"/>
    <col min="2824" max="2824" width="11.85546875" style="461" customWidth="1"/>
    <col min="2825" max="2826" width="9.140625" style="461"/>
    <col min="2827" max="2827" width="11.5703125" style="461" bestFit="1" customWidth="1"/>
    <col min="2828" max="3072" width="9.140625" style="461"/>
    <col min="3073" max="3073" width="34.7109375" style="461" customWidth="1"/>
    <col min="3074" max="3074" width="17.28515625" style="461" customWidth="1"/>
    <col min="3075" max="3075" width="16.28515625" style="461" bestFit="1" customWidth="1"/>
    <col min="3076" max="3076" width="12.5703125" style="461" bestFit="1" customWidth="1"/>
    <col min="3077" max="3077" width="34.7109375" style="461" customWidth="1"/>
    <col min="3078" max="3078" width="16.28515625" style="461" customWidth="1"/>
    <col min="3079" max="3079" width="16.28515625" style="461" bestFit="1" customWidth="1"/>
    <col min="3080" max="3080" width="11.85546875" style="461" customWidth="1"/>
    <col min="3081" max="3082" width="9.140625" style="461"/>
    <col min="3083" max="3083" width="11.5703125" style="461" bestFit="1" customWidth="1"/>
    <col min="3084" max="3328" width="9.140625" style="461"/>
    <col min="3329" max="3329" width="34.7109375" style="461" customWidth="1"/>
    <col min="3330" max="3330" width="17.28515625" style="461" customWidth="1"/>
    <col min="3331" max="3331" width="16.28515625" style="461" bestFit="1" customWidth="1"/>
    <col min="3332" max="3332" width="12.5703125" style="461" bestFit="1" customWidth="1"/>
    <col min="3333" max="3333" width="34.7109375" style="461" customWidth="1"/>
    <col min="3334" max="3334" width="16.28515625" style="461" customWidth="1"/>
    <col min="3335" max="3335" width="16.28515625" style="461" bestFit="1" customWidth="1"/>
    <col min="3336" max="3336" width="11.85546875" style="461" customWidth="1"/>
    <col min="3337" max="3338" width="9.140625" style="461"/>
    <col min="3339" max="3339" width="11.5703125" style="461" bestFit="1" customWidth="1"/>
    <col min="3340" max="3584" width="9.140625" style="461"/>
    <col min="3585" max="3585" width="34.7109375" style="461" customWidth="1"/>
    <col min="3586" max="3586" width="17.28515625" style="461" customWidth="1"/>
    <col min="3587" max="3587" width="16.28515625" style="461" bestFit="1" customWidth="1"/>
    <col min="3588" max="3588" width="12.5703125" style="461" bestFit="1" customWidth="1"/>
    <col min="3589" max="3589" width="34.7109375" style="461" customWidth="1"/>
    <col min="3590" max="3590" width="16.28515625" style="461" customWidth="1"/>
    <col min="3591" max="3591" width="16.28515625" style="461" bestFit="1" customWidth="1"/>
    <col min="3592" max="3592" width="11.85546875" style="461" customWidth="1"/>
    <col min="3593" max="3594" width="9.140625" style="461"/>
    <col min="3595" max="3595" width="11.5703125" style="461" bestFit="1" customWidth="1"/>
    <col min="3596" max="3840" width="9.140625" style="461"/>
    <col min="3841" max="3841" width="34.7109375" style="461" customWidth="1"/>
    <col min="3842" max="3842" width="17.28515625" style="461" customWidth="1"/>
    <col min="3843" max="3843" width="16.28515625" style="461" bestFit="1" customWidth="1"/>
    <col min="3844" max="3844" width="12.5703125" style="461" bestFit="1" customWidth="1"/>
    <col min="3845" max="3845" width="34.7109375" style="461" customWidth="1"/>
    <col min="3846" max="3846" width="16.28515625" style="461" customWidth="1"/>
    <col min="3847" max="3847" width="16.28515625" style="461" bestFit="1" customWidth="1"/>
    <col min="3848" max="3848" width="11.85546875" style="461" customWidth="1"/>
    <col min="3849" max="3850" width="9.140625" style="461"/>
    <col min="3851" max="3851" width="11.5703125" style="461" bestFit="1" customWidth="1"/>
    <col min="3852" max="4096" width="9.140625" style="461"/>
    <col min="4097" max="4097" width="34.7109375" style="461" customWidth="1"/>
    <col min="4098" max="4098" width="17.28515625" style="461" customWidth="1"/>
    <col min="4099" max="4099" width="16.28515625" style="461" bestFit="1" customWidth="1"/>
    <col min="4100" max="4100" width="12.5703125" style="461" bestFit="1" customWidth="1"/>
    <col min="4101" max="4101" width="34.7109375" style="461" customWidth="1"/>
    <col min="4102" max="4102" width="16.28515625" style="461" customWidth="1"/>
    <col min="4103" max="4103" width="16.28515625" style="461" bestFit="1" customWidth="1"/>
    <col min="4104" max="4104" width="11.85546875" style="461" customWidth="1"/>
    <col min="4105" max="4106" width="9.140625" style="461"/>
    <col min="4107" max="4107" width="11.5703125" style="461" bestFit="1" customWidth="1"/>
    <col min="4108" max="4352" width="9.140625" style="461"/>
    <col min="4353" max="4353" width="34.7109375" style="461" customWidth="1"/>
    <col min="4354" max="4354" width="17.28515625" style="461" customWidth="1"/>
    <col min="4355" max="4355" width="16.28515625" style="461" bestFit="1" customWidth="1"/>
    <col min="4356" max="4356" width="12.5703125" style="461" bestFit="1" customWidth="1"/>
    <col min="4357" max="4357" width="34.7109375" style="461" customWidth="1"/>
    <col min="4358" max="4358" width="16.28515625" style="461" customWidth="1"/>
    <col min="4359" max="4359" width="16.28515625" style="461" bestFit="1" customWidth="1"/>
    <col min="4360" max="4360" width="11.85546875" style="461" customWidth="1"/>
    <col min="4361" max="4362" width="9.140625" style="461"/>
    <col min="4363" max="4363" width="11.5703125" style="461" bestFit="1" customWidth="1"/>
    <col min="4364" max="4608" width="9.140625" style="461"/>
    <col min="4609" max="4609" width="34.7109375" style="461" customWidth="1"/>
    <col min="4610" max="4610" width="17.28515625" style="461" customWidth="1"/>
    <col min="4611" max="4611" width="16.28515625" style="461" bestFit="1" customWidth="1"/>
    <col min="4612" max="4612" width="12.5703125" style="461" bestFit="1" customWidth="1"/>
    <col min="4613" max="4613" width="34.7109375" style="461" customWidth="1"/>
    <col min="4614" max="4614" width="16.28515625" style="461" customWidth="1"/>
    <col min="4615" max="4615" width="16.28515625" style="461" bestFit="1" customWidth="1"/>
    <col min="4616" max="4616" width="11.85546875" style="461" customWidth="1"/>
    <col min="4617" max="4618" width="9.140625" style="461"/>
    <col min="4619" max="4619" width="11.5703125" style="461" bestFit="1" customWidth="1"/>
    <col min="4620" max="4864" width="9.140625" style="461"/>
    <col min="4865" max="4865" width="34.7109375" style="461" customWidth="1"/>
    <col min="4866" max="4866" width="17.28515625" style="461" customWidth="1"/>
    <col min="4867" max="4867" width="16.28515625" style="461" bestFit="1" customWidth="1"/>
    <col min="4868" max="4868" width="12.5703125" style="461" bestFit="1" customWidth="1"/>
    <col min="4869" max="4869" width="34.7109375" style="461" customWidth="1"/>
    <col min="4870" max="4870" width="16.28515625" style="461" customWidth="1"/>
    <col min="4871" max="4871" width="16.28515625" style="461" bestFit="1" customWidth="1"/>
    <col min="4872" max="4872" width="11.85546875" style="461" customWidth="1"/>
    <col min="4873" max="4874" width="9.140625" style="461"/>
    <col min="4875" max="4875" width="11.5703125" style="461" bestFit="1" customWidth="1"/>
    <col min="4876" max="5120" width="9.140625" style="461"/>
    <col min="5121" max="5121" width="34.7109375" style="461" customWidth="1"/>
    <col min="5122" max="5122" width="17.28515625" style="461" customWidth="1"/>
    <col min="5123" max="5123" width="16.28515625" style="461" bestFit="1" customWidth="1"/>
    <col min="5124" max="5124" width="12.5703125" style="461" bestFit="1" customWidth="1"/>
    <col min="5125" max="5125" width="34.7109375" style="461" customWidth="1"/>
    <col min="5126" max="5126" width="16.28515625" style="461" customWidth="1"/>
    <col min="5127" max="5127" width="16.28515625" style="461" bestFit="1" customWidth="1"/>
    <col min="5128" max="5128" width="11.85546875" style="461" customWidth="1"/>
    <col min="5129" max="5130" width="9.140625" style="461"/>
    <col min="5131" max="5131" width="11.5703125" style="461" bestFit="1" customWidth="1"/>
    <col min="5132" max="5376" width="9.140625" style="461"/>
    <col min="5377" max="5377" width="34.7109375" style="461" customWidth="1"/>
    <col min="5378" max="5378" width="17.28515625" style="461" customWidth="1"/>
    <col min="5379" max="5379" width="16.28515625" style="461" bestFit="1" customWidth="1"/>
    <col min="5380" max="5380" width="12.5703125" style="461" bestFit="1" customWidth="1"/>
    <col min="5381" max="5381" width="34.7109375" style="461" customWidth="1"/>
    <col min="5382" max="5382" width="16.28515625" style="461" customWidth="1"/>
    <col min="5383" max="5383" width="16.28515625" style="461" bestFit="1" customWidth="1"/>
    <col min="5384" max="5384" width="11.85546875" style="461" customWidth="1"/>
    <col min="5385" max="5386" width="9.140625" style="461"/>
    <col min="5387" max="5387" width="11.5703125" style="461" bestFit="1" customWidth="1"/>
    <col min="5388" max="5632" width="9.140625" style="461"/>
    <col min="5633" max="5633" width="34.7109375" style="461" customWidth="1"/>
    <col min="5634" max="5634" width="17.28515625" style="461" customWidth="1"/>
    <col min="5635" max="5635" width="16.28515625" style="461" bestFit="1" customWidth="1"/>
    <col min="5636" max="5636" width="12.5703125" style="461" bestFit="1" customWidth="1"/>
    <col min="5637" max="5637" width="34.7109375" style="461" customWidth="1"/>
    <col min="5638" max="5638" width="16.28515625" style="461" customWidth="1"/>
    <col min="5639" max="5639" width="16.28515625" style="461" bestFit="1" customWidth="1"/>
    <col min="5640" max="5640" width="11.85546875" style="461" customWidth="1"/>
    <col min="5641" max="5642" width="9.140625" style="461"/>
    <col min="5643" max="5643" width="11.5703125" style="461" bestFit="1" customWidth="1"/>
    <col min="5644" max="5888" width="9.140625" style="461"/>
    <col min="5889" max="5889" width="34.7109375" style="461" customWidth="1"/>
    <col min="5890" max="5890" width="17.28515625" style="461" customWidth="1"/>
    <col min="5891" max="5891" width="16.28515625" style="461" bestFit="1" customWidth="1"/>
    <col min="5892" max="5892" width="12.5703125" style="461" bestFit="1" customWidth="1"/>
    <col min="5893" max="5893" width="34.7109375" style="461" customWidth="1"/>
    <col min="5894" max="5894" width="16.28515625" style="461" customWidth="1"/>
    <col min="5895" max="5895" width="16.28515625" style="461" bestFit="1" customWidth="1"/>
    <col min="5896" max="5896" width="11.85546875" style="461" customWidth="1"/>
    <col min="5897" max="5898" width="9.140625" style="461"/>
    <col min="5899" max="5899" width="11.5703125" style="461" bestFit="1" customWidth="1"/>
    <col min="5900" max="6144" width="9.140625" style="461"/>
    <col min="6145" max="6145" width="34.7109375" style="461" customWidth="1"/>
    <col min="6146" max="6146" width="17.28515625" style="461" customWidth="1"/>
    <col min="6147" max="6147" width="16.28515625" style="461" bestFit="1" customWidth="1"/>
    <col min="6148" max="6148" width="12.5703125" style="461" bestFit="1" customWidth="1"/>
    <col min="6149" max="6149" width="34.7109375" style="461" customWidth="1"/>
    <col min="6150" max="6150" width="16.28515625" style="461" customWidth="1"/>
    <col min="6151" max="6151" width="16.28515625" style="461" bestFit="1" customWidth="1"/>
    <col min="6152" max="6152" width="11.85546875" style="461" customWidth="1"/>
    <col min="6153" max="6154" width="9.140625" style="461"/>
    <col min="6155" max="6155" width="11.5703125" style="461" bestFit="1" customWidth="1"/>
    <col min="6156" max="6400" width="9.140625" style="461"/>
    <col min="6401" max="6401" width="34.7109375" style="461" customWidth="1"/>
    <col min="6402" max="6402" width="17.28515625" style="461" customWidth="1"/>
    <col min="6403" max="6403" width="16.28515625" style="461" bestFit="1" customWidth="1"/>
    <col min="6404" max="6404" width="12.5703125" style="461" bestFit="1" customWidth="1"/>
    <col min="6405" max="6405" width="34.7109375" style="461" customWidth="1"/>
    <col min="6406" max="6406" width="16.28515625" style="461" customWidth="1"/>
    <col min="6407" max="6407" width="16.28515625" style="461" bestFit="1" customWidth="1"/>
    <col min="6408" max="6408" width="11.85546875" style="461" customWidth="1"/>
    <col min="6409" max="6410" width="9.140625" style="461"/>
    <col min="6411" max="6411" width="11.5703125" style="461" bestFit="1" customWidth="1"/>
    <col min="6412" max="6656" width="9.140625" style="461"/>
    <col min="6657" max="6657" width="34.7109375" style="461" customWidth="1"/>
    <col min="6658" max="6658" width="17.28515625" style="461" customWidth="1"/>
    <col min="6659" max="6659" width="16.28515625" style="461" bestFit="1" customWidth="1"/>
    <col min="6660" max="6660" width="12.5703125" style="461" bestFit="1" customWidth="1"/>
    <col min="6661" max="6661" width="34.7109375" style="461" customWidth="1"/>
    <col min="6662" max="6662" width="16.28515625" style="461" customWidth="1"/>
    <col min="6663" max="6663" width="16.28515625" style="461" bestFit="1" customWidth="1"/>
    <col min="6664" max="6664" width="11.85546875" style="461" customWidth="1"/>
    <col min="6665" max="6666" width="9.140625" style="461"/>
    <col min="6667" max="6667" width="11.5703125" style="461" bestFit="1" customWidth="1"/>
    <col min="6668" max="6912" width="9.140625" style="461"/>
    <col min="6913" max="6913" width="34.7109375" style="461" customWidth="1"/>
    <col min="6914" max="6914" width="17.28515625" style="461" customWidth="1"/>
    <col min="6915" max="6915" width="16.28515625" style="461" bestFit="1" customWidth="1"/>
    <col min="6916" max="6916" width="12.5703125" style="461" bestFit="1" customWidth="1"/>
    <col min="6917" max="6917" width="34.7109375" style="461" customWidth="1"/>
    <col min="6918" max="6918" width="16.28515625" style="461" customWidth="1"/>
    <col min="6919" max="6919" width="16.28515625" style="461" bestFit="1" customWidth="1"/>
    <col min="6920" max="6920" width="11.85546875" style="461" customWidth="1"/>
    <col min="6921" max="6922" width="9.140625" style="461"/>
    <col min="6923" max="6923" width="11.5703125" style="461" bestFit="1" customWidth="1"/>
    <col min="6924" max="7168" width="9.140625" style="461"/>
    <col min="7169" max="7169" width="34.7109375" style="461" customWidth="1"/>
    <col min="7170" max="7170" width="17.28515625" style="461" customWidth="1"/>
    <col min="7171" max="7171" width="16.28515625" style="461" bestFit="1" customWidth="1"/>
    <col min="7172" max="7172" width="12.5703125" style="461" bestFit="1" customWidth="1"/>
    <col min="7173" max="7173" width="34.7109375" style="461" customWidth="1"/>
    <col min="7174" max="7174" width="16.28515625" style="461" customWidth="1"/>
    <col min="7175" max="7175" width="16.28515625" style="461" bestFit="1" customWidth="1"/>
    <col min="7176" max="7176" width="11.85546875" style="461" customWidth="1"/>
    <col min="7177" max="7178" width="9.140625" style="461"/>
    <col min="7179" max="7179" width="11.5703125" style="461" bestFit="1" customWidth="1"/>
    <col min="7180" max="7424" width="9.140625" style="461"/>
    <col min="7425" max="7425" width="34.7109375" style="461" customWidth="1"/>
    <col min="7426" max="7426" width="17.28515625" style="461" customWidth="1"/>
    <col min="7427" max="7427" width="16.28515625" style="461" bestFit="1" customWidth="1"/>
    <col min="7428" max="7428" width="12.5703125" style="461" bestFit="1" customWidth="1"/>
    <col min="7429" max="7429" width="34.7109375" style="461" customWidth="1"/>
    <col min="7430" max="7430" width="16.28515625" style="461" customWidth="1"/>
    <col min="7431" max="7431" width="16.28515625" style="461" bestFit="1" customWidth="1"/>
    <col min="7432" max="7432" width="11.85546875" style="461" customWidth="1"/>
    <col min="7433" max="7434" width="9.140625" style="461"/>
    <col min="7435" max="7435" width="11.5703125" style="461" bestFit="1" customWidth="1"/>
    <col min="7436" max="7680" width="9.140625" style="461"/>
    <col min="7681" max="7681" width="34.7109375" style="461" customWidth="1"/>
    <col min="7682" max="7682" width="17.28515625" style="461" customWidth="1"/>
    <col min="7683" max="7683" width="16.28515625" style="461" bestFit="1" customWidth="1"/>
    <col min="7684" max="7684" width="12.5703125" style="461" bestFit="1" customWidth="1"/>
    <col min="7685" max="7685" width="34.7109375" style="461" customWidth="1"/>
    <col min="7686" max="7686" width="16.28515625" style="461" customWidth="1"/>
    <col min="7687" max="7687" width="16.28515625" style="461" bestFit="1" customWidth="1"/>
    <col min="7688" max="7688" width="11.85546875" style="461" customWidth="1"/>
    <col min="7689" max="7690" width="9.140625" style="461"/>
    <col min="7691" max="7691" width="11.5703125" style="461" bestFit="1" customWidth="1"/>
    <col min="7692" max="7936" width="9.140625" style="461"/>
    <col min="7937" max="7937" width="34.7109375" style="461" customWidth="1"/>
    <col min="7938" max="7938" width="17.28515625" style="461" customWidth="1"/>
    <col min="7939" max="7939" width="16.28515625" style="461" bestFit="1" customWidth="1"/>
    <col min="7940" max="7940" width="12.5703125" style="461" bestFit="1" customWidth="1"/>
    <col min="7941" max="7941" width="34.7109375" style="461" customWidth="1"/>
    <col min="7942" max="7942" width="16.28515625" style="461" customWidth="1"/>
    <col min="7943" max="7943" width="16.28515625" style="461" bestFit="1" customWidth="1"/>
    <col min="7944" max="7944" width="11.85546875" style="461" customWidth="1"/>
    <col min="7945" max="7946" width="9.140625" style="461"/>
    <col min="7947" max="7947" width="11.5703125" style="461" bestFit="1" customWidth="1"/>
    <col min="7948" max="8192" width="9.140625" style="461"/>
    <col min="8193" max="8193" width="34.7109375" style="461" customWidth="1"/>
    <col min="8194" max="8194" width="17.28515625" style="461" customWidth="1"/>
    <col min="8195" max="8195" width="16.28515625" style="461" bestFit="1" customWidth="1"/>
    <col min="8196" max="8196" width="12.5703125" style="461" bestFit="1" customWidth="1"/>
    <col min="8197" max="8197" width="34.7109375" style="461" customWidth="1"/>
    <col min="8198" max="8198" width="16.28515625" style="461" customWidth="1"/>
    <col min="8199" max="8199" width="16.28515625" style="461" bestFit="1" customWidth="1"/>
    <col min="8200" max="8200" width="11.85546875" style="461" customWidth="1"/>
    <col min="8201" max="8202" width="9.140625" style="461"/>
    <col min="8203" max="8203" width="11.5703125" style="461" bestFit="1" customWidth="1"/>
    <col min="8204" max="8448" width="9.140625" style="461"/>
    <col min="8449" max="8449" width="34.7109375" style="461" customWidth="1"/>
    <col min="8450" max="8450" width="17.28515625" style="461" customWidth="1"/>
    <col min="8451" max="8451" width="16.28515625" style="461" bestFit="1" customWidth="1"/>
    <col min="8452" max="8452" width="12.5703125" style="461" bestFit="1" customWidth="1"/>
    <col min="8453" max="8453" width="34.7109375" style="461" customWidth="1"/>
    <col min="8454" max="8454" width="16.28515625" style="461" customWidth="1"/>
    <col min="8455" max="8455" width="16.28515625" style="461" bestFit="1" customWidth="1"/>
    <col min="8456" max="8456" width="11.85546875" style="461" customWidth="1"/>
    <col min="8457" max="8458" width="9.140625" style="461"/>
    <col min="8459" max="8459" width="11.5703125" style="461" bestFit="1" customWidth="1"/>
    <col min="8460" max="8704" width="9.140625" style="461"/>
    <col min="8705" max="8705" width="34.7109375" style="461" customWidth="1"/>
    <col min="8706" max="8706" width="17.28515625" style="461" customWidth="1"/>
    <col min="8707" max="8707" width="16.28515625" style="461" bestFit="1" customWidth="1"/>
    <col min="8708" max="8708" width="12.5703125" style="461" bestFit="1" customWidth="1"/>
    <col min="8709" max="8709" width="34.7109375" style="461" customWidth="1"/>
    <col min="8710" max="8710" width="16.28515625" style="461" customWidth="1"/>
    <col min="8711" max="8711" width="16.28515625" style="461" bestFit="1" customWidth="1"/>
    <col min="8712" max="8712" width="11.85546875" style="461" customWidth="1"/>
    <col min="8713" max="8714" width="9.140625" style="461"/>
    <col min="8715" max="8715" width="11.5703125" style="461" bestFit="1" customWidth="1"/>
    <col min="8716" max="8960" width="9.140625" style="461"/>
    <col min="8961" max="8961" width="34.7109375" style="461" customWidth="1"/>
    <col min="8962" max="8962" width="17.28515625" style="461" customWidth="1"/>
    <col min="8963" max="8963" width="16.28515625" style="461" bestFit="1" customWidth="1"/>
    <col min="8964" max="8964" width="12.5703125" style="461" bestFit="1" customWidth="1"/>
    <col min="8965" max="8965" width="34.7109375" style="461" customWidth="1"/>
    <col min="8966" max="8966" width="16.28515625" style="461" customWidth="1"/>
    <col min="8967" max="8967" width="16.28515625" style="461" bestFit="1" customWidth="1"/>
    <col min="8968" max="8968" width="11.85546875" style="461" customWidth="1"/>
    <col min="8969" max="8970" width="9.140625" style="461"/>
    <col min="8971" max="8971" width="11.5703125" style="461" bestFit="1" customWidth="1"/>
    <col min="8972" max="9216" width="9.140625" style="461"/>
    <col min="9217" max="9217" width="34.7109375" style="461" customWidth="1"/>
    <col min="9218" max="9218" width="17.28515625" style="461" customWidth="1"/>
    <col min="9219" max="9219" width="16.28515625" style="461" bestFit="1" customWidth="1"/>
    <col min="9220" max="9220" width="12.5703125" style="461" bestFit="1" customWidth="1"/>
    <col min="9221" max="9221" width="34.7109375" style="461" customWidth="1"/>
    <col min="9222" max="9222" width="16.28515625" style="461" customWidth="1"/>
    <col min="9223" max="9223" width="16.28515625" style="461" bestFit="1" customWidth="1"/>
    <col min="9224" max="9224" width="11.85546875" style="461" customWidth="1"/>
    <col min="9225" max="9226" width="9.140625" style="461"/>
    <col min="9227" max="9227" width="11.5703125" style="461" bestFit="1" customWidth="1"/>
    <col min="9228" max="9472" width="9.140625" style="461"/>
    <col min="9473" max="9473" width="34.7109375" style="461" customWidth="1"/>
    <col min="9474" max="9474" width="17.28515625" style="461" customWidth="1"/>
    <col min="9475" max="9475" width="16.28515625" style="461" bestFit="1" customWidth="1"/>
    <col min="9476" max="9476" width="12.5703125" style="461" bestFit="1" customWidth="1"/>
    <col min="9477" max="9477" width="34.7109375" style="461" customWidth="1"/>
    <col min="9478" max="9478" width="16.28515625" style="461" customWidth="1"/>
    <col min="9479" max="9479" width="16.28515625" style="461" bestFit="1" customWidth="1"/>
    <col min="9480" max="9480" width="11.85546875" style="461" customWidth="1"/>
    <col min="9481" max="9482" width="9.140625" style="461"/>
    <col min="9483" max="9483" width="11.5703125" style="461" bestFit="1" customWidth="1"/>
    <col min="9484" max="9728" width="9.140625" style="461"/>
    <col min="9729" max="9729" width="34.7109375" style="461" customWidth="1"/>
    <col min="9730" max="9730" width="17.28515625" style="461" customWidth="1"/>
    <col min="9731" max="9731" width="16.28515625" style="461" bestFit="1" customWidth="1"/>
    <col min="9732" max="9732" width="12.5703125" style="461" bestFit="1" customWidth="1"/>
    <col min="9733" max="9733" width="34.7109375" style="461" customWidth="1"/>
    <col min="9734" max="9734" width="16.28515625" style="461" customWidth="1"/>
    <col min="9735" max="9735" width="16.28515625" style="461" bestFit="1" customWidth="1"/>
    <col min="9736" max="9736" width="11.85546875" style="461" customWidth="1"/>
    <col min="9737" max="9738" width="9.140625" style="461"/>
    <col min="9739" max="9739" width="11.5703125" style="461" bestFit="1" customWidth="1"/>
    <col min="9740" max="9984" width="9.140625" style="461"/>
    <col min="9985" max="9985" width="34.7109375" style="461" customWidth="1"/>
    <col min="9986" max="9986" width="17.28515625" style="461" customWidth="1"/>
    <col min="9987" max="9987" width="16.28515625" style="461" bestFit="1" customWidth="1"/>
    <col min="9988" max="9988" width="12.5703125" style="461" bestFit="1" customWidth="1"/>
    <col min="9989" max="9989" width="34.7109375" style="461" customWidth="1"/>
    <col min="9990" max="9990" width="16.28515625" style="461" customWidth="1"/>
    <col min="9991" max="9991" width="16.28515625" style="461" bestFit="1" customWidth="1"/>
    <col min="9992" max="9992" width="11.85546875" style="461" customWidth="1"/>
    <col min="9993" max="9994" width="9.140625" style="461"/>
    <col min="9995" max="9995" width="11.5703125" style="461" bestFit="1" customWidth="1"/>
    <col min="9996" max="10240" width="9.140625" style="461"/>
    <col min="10241" max="10241" width="34.7109375" style="461" customWidth="1"/>
    <col min="10242" max="10242" width="17.28515625" style="461" customWidth="1"/>
    <col min="10243" max="10243" width="16.28515625" style="461" bestFit="1" customWidth="1"/>
    <col min="10244" max="10244" width="12.5703125" style="461" bestFit="1" customWidth="1"/>
    <col min="10245" max="10245" width="34.7109375" style="461" customWidth="1"/>
    <col min="10246" max="10246" width="16.28515625" style="461" customWidth="1"/>
    <col min="10247" max="10247" width="16.28515625" style="461" bestFit="1" customWidth="1"/>
    <col min="10248" max="10248" width="11.85546875" style="461" customWidth="1"/>
    <col min="10249" max="10250" width="9.140625" style="461"/>
    <col min="10251" max="10251" width="11.5703125" style="461" bestFit="1" customWidth="1"/>
    <col min="10252" max="10496" width="9.140625" style="461"/>
    <col min="10497" max="10497" width="34.7109375" style="461" customWidth="1"/>
    <col min="10498" max="10498" width="17.28515625" style="461" customWidth="1"/>
    <col min="10499" max="10499" width="16.28515625" style="461" bestFit="1" customWidth="1"/>
    <col min="10500" max="10500" width="12.5703125" style="461" bestFit="1" customWidth="1"/>
    <col min="10501" max="10501" width="34.7109375" style="461" customWidth="1"/>
    <col min="10502" max="10502" width="16.28515625" style="461" customWidth="1"/>
    <col min="10503" max="10503" width="16.28515625" style="461" bestFit="1" customWidth="1"/>
    <col min="10504" max="10504" width="11.85546875" style="461" customWidth="1"/>
    <col min="10505" max="10506" width="9.140625" style="461"/>
    <col min="10507" max="10507" width="11.5703125" style="461" bestFit="1" customWidth="1"/>
    <col min="10508" max="10752" width="9.140625" style="461"/>
    <col min="10753" max="10753" width="34.7109375" style="461" customWidth="1"/>
    <col min="10754" max="10754" width="17.28515625" style="461" customWidth="1"/>
    <col min="10755" max="10755" width="16.28515625" style="461" bestFit="1" customWidth="1"/>
    <col min="10756" max="10756" width="12.5703125" style="461" bestFit="1" customWidth="1"/>
    <col min="10757" max="10757" width="34.7109375" style="461" customWidth="1"/>
    <col min="10758" max="10758" width="16.28515625" style="461" customWidth="1"/>
    <col min="10759" max="10759" width="16.28515625" style="461" bestFit="1" customWidth="1"/>
    <col min="10760" max="10760" width="11.85546875" style="461" customWidth="1"/>
    <col min="10761" max="10762" width="9.140625" style="461"/>
    <col min="10763" max="10763" width="11.5703125" style="461" bestFit="1" customWidth="1"/>
    <col min="10764" max="11008" width="9.140625" style="461"/>
    <col min="11009" max="11009" width="34.7109375" style="461" customWidth="1"/>
    <col min="11010" max="11010" width="17.28515625" style="461" customWidth="1"/>
    <col min="11011" max="11011" width="16.28515625" style="461" bestFit="1" customWidth="1"/>
    <col min="11012" max="11012" width="12.5703125" style="461" bestFit="1" customWidth="1"/>
    <col min="11013" max="11013" width="34.7109375" style="461" customWidth="1"/>
    <col min="11014" max="11014" width="16.28515625" style="461" customWidth="1"/>
    <col min="11015" max="11015" width="16.28515625" style="461" bestFit="1" customWidth="1"/>
    <col min="11016" max="11016" width="11.85546875" style="461" customWidth="1"/>
    <col min="11017" max="11018" width="9.140625" style="461"/>
    <col min="11019" max="11019" width="11.5703125" style="461" bestFit="1" customWidth="1"/>
    <col min="11020" max="11264" width="9.140625" style="461"/>
    <col min="11265" max="11265" width="34.7109375" style="461" customWidth="1"/>
    <col min="11266" max="11266" width="17.28515625" style="461" customWidth="1"/>
    <col min="11267" max="11267" width="16.28515625" style="461" bestFit="1" customWidth="1"/>
    <col min="11268" max="11268" width="12.5703125" style="461" bestFit="1" customWidth="1"/>
    <col min="11269" max="11269" width="34.7109375" style="461" customWidth="1"/>
    <col min="11270" max="11270" width="16.28515625" style="461" customWidth="1"/>
    <col min="11271" max="11271" width="16.28515625" style="461" bestFit="1" customWidth="1"/>
    <col min="11272" max="11272" width="11.85546875" style="461" customWidth="1"/>
    <col min="11273" max="11274" width="9.140625" style="461"/>
    <col min="11275" max="11275" width="11.5703125" style="461" bestFit="1" customWidth="1"/>
    <col min="11276" max="11520" width="9.140625" style="461"/>
    <col min="11521" max="11521" width="34.7109375" style="461" customWidth="1"/>
    <col min="11522" max="11522" width="17.28515625" style="461" customWidth="1"/>
    <col min="11523" max="11523" width="16.28515625" style="461" bestFit="1" customWidth="1"/>
    <col min="11524" max="11524" width="12.5703125" style="461" bestFit="1" customWidth="1"/>
    <col min="11525" max="11525" width="34.7109375" style="461" customWidth="1"/>
    <col min="11526" max="11526" width="16.28515625" style="461" customWidth="1"/>
    <col min="11527" max="11527" width="16.28515625" style="461" bestFit="1" customWidth="1"/>
    <col min="11528" max="11528" width="11.85546875" style="461" customWidth="1"/>
    <col min="11529" max="11530" width="9.140625" style="461"/>
    <col min="11531" max="11531" width="11.5703125" style="461" bestFit="1" customWidth="1"/>
    <col min="11532" max="11776" width="9.140625" style="461"/>
    <col min="11777" max="11777" width="34.7109375" style="461" customWidth="1"/>
    <col min="11778" max="11778" width="17.28515625" style="461" customWidth="1"/>
    <col min="11779" max="11779" width="16.28515625" style="461" bestFit="1" customWidth="1"/>
    <col min="11780" max="11780" width="12.5703125" style="461" bestFit="1" customWidth="1"/>
    <col min="11781" max="11781" width="34.7109375" style="461" customWidth="1"/>
    <col min="11782" max="11782" width="16.28515625" style="461" customWidth="1"/>
    <col min="11783" max="11783" width="16.28515625" style="461" bestFit="1" customWidth="1"/>
    <col min="11784" max="11784" width="11.85546875" style="461" customWidth="1"/>
    <col min="11785" max="11786" width="9.140625" style="461"/>
    <col min="11787" max="11787" width="11.5703125" style="461" bestFit="1" customWidth="1"/>
    <col min="11788" max="12032" width="9.140625" style="461"/>
    <col min="12033" max="12033" width="34.7109375" style="461" customWidth="1"/>
    <col min="12034" max="12034" width="17.28515625" style="461" customWidth="1"/>
    <col min="12035" max="12035" width="16.28515625" style="461" bestFit="1" customWidth="1"/>
    <col min="12036" max="12036" width="12.5703125" style="461" bestFit="1" customWidth="1"/>
    <col min="12037" max="12037" width="34.7109375" style="461" customWidth="1"/>
    <col min="12038" max="12038" width="16.28515625" style="461" customWidth="1"/>
    <col min="12039" max="12039" width="16.28515625" style="461" bestFit="1" customWidth="1"/>
    <col min="12040" max="12040" width="11.85546875" style="461" customWidth="1"/>
    <col min="12041" max="12042" width="9.140625" style="461"/>
    <col min="12043" max="12043" width="11.5703125" style="461" bestFit="1" customWidth="1"/>
    <col min="12044" max="12288" width="9.140625" style="461"/>
    <col min="12289" max="12289" width="34.7109375" style="461" customWidth="1"/>
    <col min="12290" max="12290" width="17.28515625" style="461" customWidth="1"/>
    <col min="12291" max="12291" width="16.28515625" style="461" bestFit="1" customWidth="1"/>
    <col min="12292" max="12292" width="12.5703125" style="461" bestFit="1" customWidth="1"/>
    <col min="12293" max="12293" width="34.7109375" style="461" customWidth="1"/>
    <col min="12294" max="12294" width="16.28515625" style="461" customWidth="1"/>
    <col min="12295" max="12295" width="16.28515625" style="461" bestFit="1" customWidth="1"/>
    <col min="12296" max="12296" width="11.85546875" style="461" customWidth="1"/>
    <col min="12297" max="12298" width="9.140625" style="461"/>
    <col min="12299" max="12299" width="11.5703125" style="461" bestFit="1" customWidth="1"/>
    <col min="12300" max="12544" width="9.140625" style="461"/>
    <col min="12545" max="12545" width="34.7109375" style="461" customWidth="1"/>
    <col min="12546" max="12546" width="17.28515625" style="461" customWidth="1"/>
    <col min="12547" max="12547" width="16.28515625" style="461" bestFit="1" customWidth="1"/>
    <col min="12548" max="12548" width="12.5703125" style="461" bestFit="1" customWidth="1"/>
    <col min="12549" max="12549" width="34.7109375" style="461" customWidth="1"/>
    <col min="12550" max="12550" width="16.28515625" style="461" customWidth="1"/>
    <col min="12551" max="12551" width="16.28515625" style="461" bestFit="1" customWidth="1"/>
    <col min="12552" max="12552" width="11.85546875" style="461" customWidth="1"/>
    <col min="12553" max="12554" width="9.140625" style="461"/>
    <col min="12555" max="12555" width="11.5703125" style="461" bestFit="1" customWidth="1"/>
    <col min="12556" max="12800" width="9.140625" style="461"/>
    <col min="12801" max="12801" width="34.7109375" style="461" customWidth="1"/>
    <col min="12802" max="12802" width="17.28515625" style="461" customWidth="1"/>
    <col min="12803" max="12803" width="16.28515625" style="461" bestFit="1" customWidth="1"/>
    <col min="12804" max="12804" width="12.5703125" style="461" bestFit="1" customWidth="1"/>
    <col min="12805" max="12805" width="34.7109375" style="461" customWidth="1"/>
    <col min="12806" max="12806" width="16.28515625" style="461" customWidth="1"/>
    <col min="12807" max="12807" width="16.28515625" style="461" bestFit="1" customWidth="1"/>
    <col min="12808" max="12808" width="11.85546875" style="461" customWidth="1"/>
    <col min="12809" max="12810" width="9.140625" style="461"/>
    <col min="12811" max="12811" width="11.5703125" style="461" bestFit="1" customWidth="1"/>
    <col min="12812" max="13056" width="9.140625" style="461"/>
    <col min="13057" max="13057" width="34.7109375" style="461" customWidth="1"/>
    <col min="13058" max="13058" width="17.28515625" style="461" customWidth="1"/>
    <col min="13059" max="13059" width="16.28515625" style="461" bestFit="1" customWidth="1"/>
    <col min="13060" max="13060" width="12.5703125" style="461" bestFit="1" customWidth="1"/>
    <col min="13061" max="13061" width="34.7109375" style="461" customWidth="1"/>
    <col min="13062" max="13062" width="16.28515625" style="461" customWidth="1"/>
    <col min="13063" max="13063" width="16.28515625" style="461" bestFit="1" customWidth="1"/>
    <col min="13064" max="13064" width="11.85546875" style="461" customWidth="1"/>
    <col min="13065" max="13066" width="9.140625" style="461"/>
    <col min="13067" max="13067" width="11.5703125" style="461" bestFit="1" customWidth="1"/>
    <col min="13068" max="13312" width="9.140625" style="461"/>
    <col min="13313" max="13313" width="34.7109375" style="461" customWidth="1"/>
    <col min="13314" max="13314" width="17.28515625" style="461" customWidth="1"/>
    <col min="13315" max="13315" width="16.28515625" style="461" bestFit="1" customWidth="1"/>
    <col min="13316" max="13316" width="12.5703125" style="461" bestFit="1" customWidth="1"/>
    <col min="13317" max="13317" width="34.7109375" style="461" customWidth="1"/>
    <col min="13318" max="13318" width="16.28515625" style="461" customWidth="1"/>
    <col min="13319" max="13319" width="16.28515625" style="461" bestFit="1" customWidth="1"/>
    <col min="13320" max="13320" width="11.85546875" style="461" customWidth="1"/>
    <col min="13321" max="13322" width="9.140625" style="461"/>
    <col min="13323" max="13323" width="11.5703125" style="461" bestFit="1" customWidth="1"/>
    <col min="13324" max="13568" width="9.140625" style="461"/>
    <col min="13569" max="13569" width="34.7109375" style="461" customWidth="1"/>
    <col min="13570" max="13570" width="17.28515625" style="461" customWidth="1"/>
    <col min="13571" max="13571" width="16.28515625" style="461" bestFit="1" customWidth="1"/>
    <col min="13572" max="13572" width="12.5703125" style="461" bestFit="1" customWidth="1"/>
    <col min="13573" max="13573" width="34.7109375" style="461" customWidth="1"/>
    <col min="13574" max="13574" width="16.28515625" style="461" customWidth="1"/>
    <col min="13575" max="13575" width="16.28515625" style="461" bestFit="1" customWidth="1"/>
    <col min="13576" max="13576" width="11.85546875" style="461" customWidth="1"/>
    <col min="13577" max="13578" width="9.140625" style="461"/>
    <col min="13579" max="13579" width="11.5703125" style="461" bestFit="1" customWidth="1"/>
    <col min="13580" max="13824" width="9.140625" style="461"/>
    <col min="13825" max="13825" width="34.7109375" style="461" customWidth="1"/>
    <col min="13826" max="13826" width="17.28515625" style="461" customWidth="1"/>
    <col min="13827" max="13827" width="16.28515625" style="461" bestFit="1" customWidth="1"/>
    <col min="13828" max="13828" width="12.5703125" style="461" bestFit="1" customWidth="1"/>
    <col min="13829" max="13829" width="34.7109375" style="461" customWidth="1"/>
    <col min="13830" max="13830" width="16.28515625" style="461" customWidth="1"/>
    <col min="13831" max="13831" width="16.28515625" style="461" bestFit="1" customWidth="1"/>
    <col min="13832" max="13832" width="11.85546875" style="461" customWidth="1"/>
    <col min="13833" max="13834" width="9.140625" style="461"/>
    <col min="13835" max="13835" width="11.5703125" style="461" bestFit="1" customWidth="1"/>
    <col min="13836" max="14080" width="9.140625" style="461"/>
    <col min="14081" max="14081" width="34.7109375" style="461" customWidth="1"/>
    <col min="14082" max="14082" width="17.28515625" style="461" customWidth="1"/>
    <col min="14083" max="14083" width="16.28515625" style="461" bestFit="1" customWidth="1"/>
    <col min="14084" max="14084" width="12.5703125" style="461" bestFit="1" customWidth="1"/>
    <col min="14085" max="14085" width="34.7109375" style="461" customWidth="1"/>
    <col min="14086" max="14086" width="16.28515625" style="461" customWidth="1"/>
    <col min="14087" max="14087" width="16.28515625" style="461" bestFit="1" customWidth="1"/>
    <col min="14088" max="14088" width="11.85546875" style="461" customWidth="1"/>
    <col min="14089" max="14090" width="9.140625" style="461"/>
    <col min="14091" max="14091" width="11.5703125" style="461" bestFit="1" customWidth="1"/>
    <col min="14092" max="14336" width="9.140625" style="461"/>
    <col min="14337" max="14337" width="34.7109375" style="461" customWidth="1"/>
    <col min="14338" max="14338" width="17.28515625" style="461" customWidth="1"/>
    <col min="14339" max="14339" width="16.28515625" style="461" bestFit="1" customWidth="1"/>
    <col min="14340" max="14340" width="12.5703125" style="461" bestFit="1" customWidth="1"/>
    <col min="14341" max="14341" width="34.7109375" style="461" customWidth="1"/>
    <col min="14342" max="14342" width="16.28515625" style="461" customWidth="1"/>
    <col min="14343" max="14343" width="16.28515625" style="461" bestFit="1" customWidth="1"/>
    <col min="14344" max="14344" width="11.85546875" style="461" customWidth="1"/>
    <col min="14345" max="14346" width="9.140625" style="461"/>
    <col min="14347" max="14347" width="11.5703125" style="461" bestFit="1" customWidth="1"/>
    <col min="14348" max="14592" width="9.140625" style="461"/>
    <col min="14593" max="14593" width="34.7109375" style="461" customWidth="1"/>
    <col min="14594" max="14594" width="17.28515625" style="461" customWidth="1"/>
    <col min="14595" max="14595" width="16.28515625" style="461" bestFit="1" customWidth="1"/>
    <col min="14596" max="14596" width="12.5703125" style="461" bestFit="1" customWidth="1"/>
    <col min="14597" max="14597" width="34.7109375" style="461" customWidth="1"/>
    <col min="14598" max="14598" width="16.28515625" style="461" customWidth="1"/>
    <col min="14599" max="14599" width="16.28515625" style="461" bestFit="1" customWidth="1"/>
    <col min="14600" max="14600" width="11.85546875" style="461" customWidth="1"/>
    <col min="14601" max="14602" width="9.140625" style="461"/>
    <col min="14603" max="14603" width="11.5703125" style="461" bestFit="1" customWidth="1"/>
    <col min="14604" max="14848" width="9.140625" style="461"/>
    <col min="14849" max="14849" width="34.7109375" style="461" customWidth="1"/>
    <col min="14850" max="14850" width="17.28515625" style="461" customWidth="1"/>
    <col min="14851" max="14851" width="16.28515625" style="461" bestFit="1" customWidth="1"/>
    <col min="14852" max="14852" width="12.5703125" style="461" bestFit="1" customWidth="1"/>
    <col min="14853" max="14853" width="34.7109375" style="461" customWidth="1"/>
    <col min="14854" max="14854" width="16.28515625" style="461" customWidth="1"/>
    <col min="14855" max="14855" width="16.28515625" style="461" bestFit="1" customWidth="1"/>
    <col min="14856" max="14856" width="11.85546875" style="461" customWidth="1"/>
    <col min="14857" max="14858" width="9.140625" style="461"/>
    <col min="14859" max="14859" width="11.5703125" style="461" bestFit="1" customWidth="1"/>
    <col min="14860" max="15104" width="9.140625" style="461"/>
    <col min="15105" max="15105" width="34.7109375" style="461" customWidth="1"/>
    <col min="15106" max="15106" width="17.28515625" style="461" customWidth="1"/>
    <col min="15107" max="15107" width="16.28515625" style="461" bestFit="1" customWidth="1"/>
    <col min="15108" max="15108" width="12.5703125" style="461" bestFit="1" customWidth="1"/>
    <col min="15109" max="15109" width="34.7109375" style="461" customWidth="1"/>
    <col min="15110" max="15110" width="16.28515625" style="461" customWidth="1"/>
    <col min="15111" max="15111" width="16.28515625" style="461" bestFit="1" customWidth="1"/>
    <col min="15112" max="15112" width="11.85546875" style="461" customWidth="1"/>
    <col min="15113" max="15114" width="9.140625" style="461"/>
    <col min="15115" max="15115" width="11.5703125" style="461" bestFit="1" customWidth="1"/>
    <col min="15116" max="15360" width="9.140625" style="461"/>
    <col min="15361" max="15361" width="34.7109375" style="461" customWidth="1"/>
    <col min="15362" max="15362" width="17.28515625" style="461" customWidth="1"/>
    <col min="15363" max="15363" width="16.28515625" style="461" bestFit="1" customWidth="1"/>
    <col min="15364" max="15364" width="12.5703125" style="461" bestFit="1" customWidth="1"/>
    <col min="15365" max="15365" width="34.7109375" style="461" customWidth="1"/>
    <col min="15366" max="15366" width="16.28515625" style="461" customWidth="1"/>
    <col min="15367" max="15367" width="16.28515625" style="461" bestFit="1" customWidth="1"/>
    <col min="15368" max="15368" width="11.85546875" style="461" customWidth="1"/>
    <col min="15369" max="15370" width="9.140625" style="461"/>
    <col min="15371" max="15371" width="11.5703125" style="461" bestFit="1" customWidth="1"/>
    <col min="15372" max="15616" width="9.140625" style="461"/>
    <col min="15617" max="15617" width="34.7109375" style="461" customWidth="1"/>
    <col min="15618" max="15618" width="17.28515625" style="461" customWidth="1"/>
    <col min="15619" max="15619" width="16.28515625" style="461" bestFit="1" customWidth="1"/>
    <col min="15620" max="15620" width="12.5703125" style="461" bestFit="1" customWidth="1"/>
    <col min="15621" max="15621" width="34.7109375" style="461" customWidth="1"/>
    <col min="15622" max="15622" width="16.28515625" style="461" customWidth="1"/>
    <col min="15623" max="15623" width="16.28515625" style="461" bestFit="1" customWidth="1"/>
    <col min="15624" max="15624" width="11.85546875" style="461" customWidth="1"/>
    <col min="15625" max="15626" width="9.140625" style="461"/>
    <col min="15627" max="15627" width="11.5703125" style="461" bestFit="1" customWidth="1"/>
    <col min="15628" max="15872" width="9.140625" style="461"/>
    <col min="15873" max="15873" width="34.7109375" style="461" customWidth="1"/>
    <col min="15874" max="15874" width="17.28515625" style="461" customWidth="1"/>
    <col min="15875" max="15875" width="16.28515625" style="461" bestFit="1" customWidth="1"/>
    <col min="15876" max="15876" width="12.5703125" style="461" bestFit="1" customWidth="1"/>
    <col min="15877" max="15877" width="34.7109375" style="461" customWidth="1"/>
    <col min="15878" max="15878" width="16.28515625" style="461" customWidth="1"/>
    <col min="15879" max="15879" width="16.28515625" style="461" bestFit="1" customWidth="1"/>
    <col min="15880" max="15880" width="11.85546875" style="461" customWidth="1"/>
    <col min="15881" max="15882" width="9.140625" style="461"/>
    <col min="15883" max="15883" width="11.5703125" style="461" bestFit="1" customWidth="1"/>
    <col min="15884" max="16128" width="9.140625" style="461"/>
    <col min="16129" max="16129" width="34.7109375" style="461" customWidth="1"/>
    <col min="16130" max="16130" width="17.28515625" style="461" customWidth="1"/>
    <col min="16131" max="16131" width="16.28515625" style="461" bestFit="1" customWidth="1"/>
    <col min="16132" max="16132" width="12.5703125" style="461" bestFit="1" customWidth="1"/>
    <col min="16133" max="16133" width="34.7109375" style="461" customWidth="1"/>
    <col min="16134" max="16134" width="16.28515625" style="461" customWidth="1"/>
    <col min="16135" max="16135" width="16.28515625" style="461" bestFit="1" customWidth="1"/>
    <col min="16136" max="16136" width="11.85546875" style="461" customWidth="1"/>
    <col min="16137" max="16138" width="9.140625" style="461"/>
    <col min="16139" max="16139" width="11.5703125" style="461" bestFit="1" customWidth="1"/>
    <col min="16140" max="16384" width="9.140625" style="461"/>
  </cols>
  <sheetData>
    <row r="1" spans="1:8" ht="13.5" thickBot="1">
      <c r="A1" s="459"/>
      <c r="B1" s="459"/>
      <c r="C1" s="459"/>
      <c r="D1" s="460"/>
      <c r="E1" s="459"/>
      <c r="F1" s="459"/>
      <c r="G1" s="459"/>
      <c r="H1" s="460" t="s">
        <v>1</v>
      </c>
    </row>
    <row r="2" spans="1:8" ht="18.75" customHeight="1" thickBot="1">
      <c r="A2" s="462" t="s">
        <v>227</v>
      </c>
      <c r="B2" s="463"/>
      <c r="C2" s="463"/>
      <c r="D2" s="463"/>
      <c r="E2" s="464" t="s">
        <v>228</v>
      </c>
      <c r="F2" s="463"/>
      <c r="G2" s="463"/>
      <c r="H2" s="465"/>
    </row>
    <row r="3" spans="1:8" ht="21" customHeight="1">
      <c r="A3" s="466" t="s">
        <v>229</v>
      </c>
      <c r="B3" s="467" t="s">
        <v>514</v>
      </c>
      <c r="C3" s="468"/>
      <c r="D3" s="468"/>
      <c r="E3" s="469" t="s">
        <v>229</v>
      </c>
      <c r="F3" s="467" t="s">
        <v>514</v>
      </c>
      <c r="G3" s="468"/>
      <c r="H3" s="470"/>
    </row>
    <row r="4" spans="1:8" ht="18" customHeight="1" thickBot="1">
      <c r="A4" s="448"/>
      <c r="B4" s="471" t="s">
        <v>6</v>
      </c>
      <c r="C4" s="472" t="s">
        <v>7</v>
      </c>
      <c r="D4" s="473" t="s">
        <v>8</v>
      </c>
      <c r="E4" s="474"/>
      <c r="F4" s="471" t="s">
        <v>6</v>
      </c>
      <c r="G4" s="472" t="s">
        <v>7</v>
      </c>
      <c r="H4" s="475" t="s">
        <v>8</v>
      </c>
    </row>
    <row r="5" spans="1:8" ht="18" customHeight="1">
      <c r="A5" s="476" t="s">
        <v>230</v>
      </c>
      <c r="B5" s="477">
        <v>215500000</v>
      </c>
      <c r="C5" s="478">
        <v>182500000</v>
      </c>
      <c r="D5" s="479"/>
      <c r="E5" s="480" t="s">
        <v>231</v>
      </c>
      <c r="F5" s="379">
        <v>569558000</v>
      </c>
      <c r="G5" s="481">
        <v>692616159</v>
      </c>
      <c r="H5" s="482"/>
    </row>
    <row r="6" spans="1:8" ht="18" customHeight="1">
      <c r="A6" s="483" t="s">
        <v>232</v>
      </c>
      <c r="B6" s="322">
        <v>103947000</v>
      </c>
      <c r="C6" s="149">
        <v>105240000</v>
      </c>
      <c r="D6" s="323"/>
      <c r="E6" s="484" t="s">
        <v>233</v>
      </c>
      <c r="F6" s="485">
        <v>97331000</v>
      </c>
      <c r="G6" s="169">
        <v>107454208</v>
      </c>
      <c r="H6" s="183"/>
    </row>
    <row r="7" spans="1:8" ht="18" customHeight="1">
      <c r="A7" s="486" t="s">
        <v>41</v>
      </c>
      <c r="B7" s="322">
        <v>526385000</v>
      </c>
      <c r="C7" s="149">
        <v>571884714</v>
      </c>
      <c r="D7" s="323"/>
      <c r="E7" s="484" t="s">
        <v>234</v>
      </c>
      <c r="F7" s="485">
        <v>388047000</v>
      </c>
      <c r="G7" s="149">
        <v>391353098</v>
      </c>
      <c r="H7" s="183"/>
    </row>
    <row r="8" spans="1:8" ht="18" customHeight="1">
      <c r="A8" s="483" t="s">
        <v>235</v>
      </c>
      <c r="B8" s="322">
        <v>47329000</v>
      </c>
      <c r="C8" s="149">
        <v>180036913</v>
      </c>
      <c r="D8" s="323"/>
      <c r="E8" s="484" t="s">
        <v>236</v>
      </c>
      <c r="F8" s="485">
        <v>66225000</v>
      </c>
      <c r="G8" s="149">
        <v>50875000</v>
      </c>
      <c r="H8" s="183"/>
    </row>
    <row r="9" spans="1:8" ht="18" customHeight="1">
      <c r="A9" s="483" t="s">
        <v>24</v>
      </c>
      <c r="B9" s="322">
        <v>39851000</v>
      </c>
      <c r="C9" s="149">
        <v>38351000</v>
      </c>
      <c r="D9" s="323"/>
      <c r="E9" s="484" t="s">
        <v>237</v>
      </c>
      <c r="F9" s="485">
        <v>8400000</v>
      </c>
      <c r="G9" s="149">
        <v>8804000</v>
      </c>
      <c r="H9" s="183"/>
    </row>
    <row r="10" spans="1:8" ht="18" customHeight="1">
      <c r="A10" s="487" t="s">
        <v>238</v>
      </c>
      <c r="B10" s="322">
        <v>66437000</v>
      </c>
      <c r="C10" s="149">
        <v>91918317</v>
      </c>
      <c r="D10" s="323"/>
      <c r="E10" s="484" t="s">
        <v>672</v>
      </c>
      <c r="F10" s="485"/>
      <c r="G10" s="149"/>
      <c r="H10" s="183"/>
    </row>
    <row r="11" spans="1:8" ht="18" customHeight="1">
      <c r="A11" s="487" t="s">
        <v>239</v>
      </c>
      <c r="B11" s="322"/>
      <c r="C11" s="149">
        <v>1362750</v>
      </c>
      <c r="D11" s="323"/>
      <c r="E11" s="484" t="s">
        <v>240</v>
      </c>
      <c r="F11" s="485">
        <v>7000000</v>
      </c>
      <c r="G11" s="169">
        <v>17580537</v>
      </c>
      <c r="H11" s="183"/>
    </row>
    <row r="12" spans="1:8" ht="18" customHeight="1">
      <c r="A12" s="487" t="s">
        <v>241</v>
      </c>
      <c r="B12" s="322">
        <v>300000000</v>
      </c>
      <c r="C12" s="149">
        <v>450000000</v>
      </c>
      <c r="D12" s="323"/>
      <c r="E12" s="484" t="s">
        <v>242</v>
      </c>
      <c r="F12" s="485">
        <v>19310000</v>
      </c>
      <c r="G12" s="149">
        <v>19309942</v>
      </c>
      <c r="H12" s="183"/>
    </row>
    <row r="13" spans="1:8" ht="18" customHeight="1" thickBot="1">
      <c r="A13" s="488" t="s">
        <v>243</v>
      </c>
      <c r="B13" s="322">
        <v>118328000</v>
      </c>
      <c r="C13" s="149">
        <v>118749250</v>
      </c>
      <c r="D13" s="323"/>
      <c r="E13" s="484" t="s">
        <v>244</v>
      </c>
      <c r="F13" s="485">
        <v>300000000</v>
      </c>
      <c r="G13" s="149">
        <v>450000000</v>
      </c>
      <c r="H13" s="183"/>
    </row>
    <row r="14" spans="1:8" ht="18" customHeight="1" thickBot="1">
      <c r="A14" s="489" t="s">
        <v>177</v>
      </c>
      <c r="B14" s="371">
        <f>SUM(B5:B13)</f>
        <v>1417777000</v>
      </c>
      <c r="C14" s="371">
        <f>SUM(C5:C13)</f>
        <v>1740042944</v>
      </c>
      <c r="D14" s="371">
        <f>SUM(D5:D13)</f>
        <v>0</v>
      </c>
      <c r="E14" s="490" t="s">
        <v>177</v>
      </c>
      <c r="F14" s="371">
        <f>SUM(F5:F13)</f>
        <v>1455871000</v>
      </c>
      <c r="G14" s="371">
        <f>SUM(G5:G13)</f>
        <v>1737992944</v>
      </c>
      <c r="H14" s="372">
        <f>SUM(H5:H13)</f>
        <v>0</v>
      </c>
    </row>
    <row r="15" spans="1:8" ht="18" customHeight="1" thickBot="1">
      <c r="A15" s="491" t="s">
        <v>245</v>
      </c>
      <c r="B15" s="492">
        <v>38094000</v>
      </c>
      <c r="C15" s="493">
        <f>SUM(G14-C14)</f>
        <v>-2050000</v>
      </c>
      <c r="D15" s="494"/>
      <c r="E15" s="495" t="s">
        <v>246</v>
      </c>
      <c r="F15" s="492"/>
      <c r="G15" s="493">
        <v>2050000</v>
      </c>
      <c r="H15" s="496"/>
    </row>
    <row r="16" spans="1:8">
      <c r="C16" s="461" t="s">
        <v>247</v>
      </c>
    </row>
    <row r="17" spans="2:7">
      <c r="G17" s="497"/>
    </row>
    <row r="18" spans="2:7">
      <c r="B18" s="497"/>
    </row>
    <row r="20" spans="2:7">
      <c r="B20" s="497"/>
    </row>
  </sheetData>
  <printOptions horizontalCentered="1"/>
  <pageMargins left="0.74803149606299213" right="0.74803149606299213" top="1.1811023622047245" bottom="1.0629921259842521" header="0.51181102362204722" footer="0.51181102362204722"/>
  <pageSetup paperSize="9" scale="81" orientation="landscape" useFirstPageNumber="1" horizontalDpi="300" r:id="rId1"/>
  <headerFooter alignWithMargins="0">
    <oddHeader>&amp;CÖnkormányzati szinten a működési célú (folyó) bevételek, és kiadások mérlege &amp;R&amp;12 8. sz.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G13" sqref="G13"/>
    </sheetView>
  </sheetViews>
  <sheetFormatPr defaultRowHeight="12.75"/>
  <cols>
    <col min="1" max="1" width="36.7109375" style="309" customWidth="1"/>
    <col min="2" max="3" width="16.28515625" style="309" bestFit="1" customWidth="1"/>
    <col min="4" max="4" width="10.7109375" style="309" customWidth="1"/>
    <col min="5" max="5" width="36.7109375" style="309" customWidth="1"/>
    <col min="6" max="7" width="16.28515625" style="309" bestFit="1" customWidth="1"/>
    <col min="8" max="8" width="10.7109375" style="309" customWidth="1"/>
    <col min="9" max="256" width="9.140625" style="309"/>
    <col min="257" max="257" width="36.7109375" style="309" customWidth="1"/>
    <col min="258" max="259" width="14.7109375" style="309" bestFit="1" customWidth="1"/>
    <col min="260" max="260" width="10.7109375" style="309" customWidth="1"/>
    <col min="261" max="261" width="36.7109375" style="309" customWidth="1"/>
    <col min="262" max="262" width="14.85546875" style="309" customWidth="1"/>
    <col min="263" max="263" width="14.7109375" style="309" bestFit="1" customWidth="1"/>
    <col min="264" max="264" width="10.7109375" style="309" customWidth="1"/>
    <col min="265" max="512" width="9.140625" style="309"/>
    <col min="513" max="513" width="36.7109375" style="309" customWidth="1"/>
    <col min="514" max="515" width="14.7109375" style="309" bestFit="1" customWidth="1"/>
    <col min="516" max="516" width="10.7109375" style="309" customWidth="1"/>
    <col min="517" max="517" width="36.7109375" style="309" customWidth="1"/>
    <col min="518" max="518" width="14.85546875" style="309" customWidth="1"/>
    <col min="519" max="519" width="14.7109375" style="309" bestFit="1" customWidth="1"/>
    <col min="520" max="520" width="10.7109375" style="309" customWidth="1"/>
    <col min="521" max="768" width="9.140625" style="309"/>
    <col min="769" max="769" width="36.7109375" style="309" customWidth="1"/>
    <col min="770" max="771" width="14.7109375" style="309" bestFit="1" customWidth="1"/>
    <col min="772" max="772" width="10.7109375" style="309" customWidth="1"/>
    <col min="773" max="773" width="36.7109375" style="309" customWidth="1"/>
    <col min="774" max="774" width="14.85546875" style="309" customWidth="1"/>
    <col min="775" max="775" width="14.7109375" style="309" bestFit="1" customWidth="1"/>
    <col min="776" max="776" width="10.7109375" style="309" customWidth="1"/>
    <col min="777" max="1024" width="9.140625" style="309"/>
    <col min="1025" max="1025" width="36.7109375" style="309" customWidth="1"/>
    <col min="1026" max="1027" width="14.7109375" style="309" bestFit="1" customWidth="1"/>
    <col min="1028" max="1028" width="10.7109375" style="309" customWidth="1"/>
    <col min="1029" max="1029" width="36.7109375" style="309" customWidth="1"/>
    <col min="1030" max="1030" width="14.85546875" style="309" customWidth="1"/>
    <col min="1031" max="1031" width="14.7109375" style="309" bestFit="1" customWidth="1"/>
    <col min="1032" max="1032" width="10.7109375" style="309" customWidth="1"/>
    <col min="1033" max="1280" width="9.140625" style="309"/>
    <col min="1281" max="1281" width="36.7109375" style="309" customWidth="1"/>
    <col min="1282" max="1283" width="14.7109375" style="309" bestFit="1" customWidth="1"/>
    <col min="1284" max="1284" width="10.7109375" style="309" customWidth="1"/>
    <col min="1285" max="1285" width="36.7109375" style="309" customWidth="1"/>
    <col min="1286" max="1286" width="14.85546875" style="309" customWidth="1"/>
    <col min="1287" max="1287" width="14.7109375" style="309" bestFit="1" customWidth="1"/>
    <col min="1288" max="1288" width="10.7109375" style="309" customWidth="1"/>
    <col min="1289" max="1536" width="9.140625" style="309"/>
    <col min="1537" max="1537" width="36.7109375" style="309" customWidth="1"/>
    <col min="1538" max="1539" width="14.7109375" style="309" bestFit="1" customWidth="1"/>
    <col min="1540" max="1540" width="10.7109375" style="309" customWidth="1"/>
    <col min="1541" max="1541" width="36.7109375" style="309" customWidth="1"/>
    <col min="1542" max="1542" width="14.85546875" style="309" customWidth="1"/>
    <col min="1543" max="1543" width="14.7109375" style="309" bestFit="1" customWidth="1"/>
    <col min="1544" max="1544" width="10.7109375" style="309" customWidth="1"/>
    <col min="1545" max="1792" width="9.140625" style="309"/>
    <col min="1793" max="1793" width="36.7109375" style="309" customWidth="1"/>
    <col min="1794" max="1795" width="14.7109375" style="309" bestFit="1" customWidth="1"/>
    <col min="1796" max="1796" width="10.7109375" style="309" customWidth="1"/>
    <col min="1797" max="1797" width="36.7109375" style="309" customWidth="1"/>
    <col min="1798" max="1798" width="14.85546875" style="309" customWidth="1"/>
    <col min="1799" max="1799" width="14.7109375" style="309" bestFit="1" customWidth="1"/>
    <col min="1800" max="1800" width="10.7109375" style="309" customWidth="1"/>
    <col min="1801" max="2048" width="9.140625" style="309"/>
    <col min="2049" max="2049" width="36.7109375" style="309" customWidth="1"/>
    <col min="2050" max="2051" width="14.7109375" style="309" bestFit="1" customWidth="1"/>
    <col min="2052" max="2052" width="10.7109375" style="309" customWidth="1"/>
    <col min="2053" max="2053" width="36.7109375" style="309" customWidth="1"/>
    <col min="2054" max="2054" width="14.85546875" style="309" customWidth="1"/>
    <col min="2055" max="2055" width="14.7109375" style="309" bestFit="1" customWidth="1"/>
    <col min="2056" max="2056" width="10.7109375" style="309" customWidth="1"/>
    <col min="2057" max="2304" width="9.140625" style="309"/>
    <col min="2305" max="2305" width="36.7109375" style="309" customWidth="1"/>
    <col min="2306" max="2307" width="14.7109375" style="309" bestFit="1" customWidth="1"/>
    <col min="2308" max="2308" width="10.7109375" style="309" customWidth="1"/>
    <col min="2309" max="2309" width="36.7109375" style="309" customWidth="1"/>
    <col min="2310" max="2310" width="14.85546875" style="309" customWidth="1"/>
    <col min="2311" max="2311" width="14.7109375" style="309" bestFit="1" customWidth="1"/>
    <col min="2312" max="2312" width="10.7109375" style="309" customWidth="1"/>
    <col min="2313" max="2560" width="9.140625" style="309"/>
    <col min="2561" max="2561" width="36.7109375" style="309" customWidth="1"/>
    <col min="2562" max="2563" width="14.7109375" style="309" bestFit="1" customWidth="1"/>
    <col min="2564" max="2564" width="10.7109375" style="309" customWidth="1"/>
    <col min="2565" max="2565" width="36.7109375" style="309" customWidth="1"/>
    <col min="2566" max="2566" width="14.85546875" style="309" customWidth="1"/>
    <col min="2567" max="2567" width="14.7109375" style="309" bestFit="1" customWidth="1"/>
    <col min="2568" max="2568" width="10.7109375" style="309" customWidth="1"/>
    <col min="2569" max="2816" width="9.140625" style="309"/>
    <col min="2817" max="2817" width="36.7109375" style="309" customWidth="1"/>
    <col min="2818" max="2819" width="14.7109375" style="309" bestFit="1" customWidth="1"/>
    <col min="2820" max="2820" width="10.7109375" style="309" customWidth="1"/>
    <col min="2821" max="2821" width="36.7109375" style="309" customWidth="1"/>
    <col min="2822" max="2822" width="14.85546875" style="309" customWidth="1"/>
    <col min="2823" max="2823" width="14.7109375" style="309" bestFit="1" customWidth="1"/>
    <col min="2824" max="2824" width="10.7109375" style="309" customWidth="1"/>
    <col min="2825" max="3072" width="9.140625" style="309"/>
    <col min="3073" max="3073" width="36.7109375" style="309" customWidth="1"/>
    <col min="3074" max="3075" width="14.7109375" style="309" bestFit="1" customWidth="1"/>
    <col min="3076" max="3076" width="10.7109375" style="309" customWidth="1"/>
    <col min="3077" max="3077" width="36.7109375" style="309" customWidth="1"/>
    <col min="3078" max="3078" width="14.85546875" style="309" customWidth="1"/>
    <col min="3079" max="3079" width="14.7109375" style="309" bestFit="1" customWidth="1"/>
    <col min="3080" max="3080" width="10.7109375" style="309" customWidth="1"/>
    <col min="3081" max="3328" width="9.140625" style="309"/>
    <col min="3329" max="3329" width="36.7109375" style="309" customWidth="1"/>
    <col min="3330" max="3331" width="14.7109375" style="309" bestFit="1" customWidth="1"/>
    <col min="3332" max="3332" width="10.7109375" style="309" customWidth="1"/>
    <col min="3333" max="3333" width="36.7109375" style="309" customWidth="1"/>
    <col min="3334" max="3334" width="14.85546875" style="309" customWidth="1"/>
    <col min="3335" max="3335" width="14.7109375" style="309" bestFit="1" customWidth="1"/>
    <col min="3336" max="3336" width="10.7109375" style="309" customWidth="1"/>
    <col min="3337" max="3584" width="9.140625" style="309"/>
    <col min="3585" max="3585" width="36.7109375" style="309" customWidth="1"/>
    <col min="3586" max="3587" width="14.7109375" style="309" bestFit="1" customWidth="1"/>
    <col min="3588" max="3588" width="10.7109375" style="309" customWidth="1"/>
    <col min="3589" max="3589" width="36.7109375" style="309" customWidth="1"/>
    <col min="3590" max="3590" width="14.85546875" style="309" customWidth="1"/>
    <col min="3591" max="3591" width="14.7109375" style="309" bestFit="1" customWidth="1"/>
    <col min="3592" max="3592" width="10.7109375" style="309" customWidth="1"/>
    <col min="3593" max="3840" width="9.140625" style="309"/>
    <col min="3841" max="3841" width="36.7109375" style="309" customWidth="1"/>
    <col min="3842" max="3843" width="14.7109375" style="309" bestFit="1" customWidth="1"/>
    <col min="3844" max="3844" width="10.7109375" style="309" customWidth="1"/>
    <col min="3845" max="3845" width="36.7109375" style="309" customWidth="1"/>
    <col min="3846" max="3846" width="14.85546875" style="309" customWidth="1"/>
    <col min="3847" max="3847" width="14.7109375" style="309" bestFit="1" customWidth="1"/>
    <col min="3848" max="3848" width="10.7109375" style="309" customWidth="1"/>
    <col min="3849" max="4096" width="9.140625" style="309"/>
    <col min="4097" max="4097" width="36.7109375" style="309" customWidth="1"/>
    <col min="4098" max="4099" width="14.7109375" style="309" bestFit="1" customWidth="1"/>
    <col min="4100" max="4100" width="10.7109375" style="309" customWidth="1"/>
    <col min="4101" max="4101" width="36.7109375" style="309" customWidth="1"/>
    <col min="4102" max="4102" width="14.85546875" style="309" customWidth="1"/>
    <col min="4103" max="4103" width="14.7109375" style="309" bestFit="1" customWidth="1"/>
    <col min="4104" max="4104" width="10.7109375" style="309" customWidth="1"/>
    <col min="4105" max="4352" width="9.140625" style="309"/>
    <col min="4353" max="4353" width="36.7109375" style="309" customWidth="1"/>
    <col min="4354" max="4355" width="14.7109375" style="309" bestFit="1" customWidth="1"/>
    <col min="4356" max="4356" width="10.7109375" style="309" customWidth="1"/>
    <col min="4357" max="4357" width="36.7109375" style="309" customWidth="1"/>
    <col min="4358" max="4358" width="14.85546875" style="309" customWidth="1"/>
    <col min="4359" max="4359" width="14.7109375" style="309" bestFit="1" customWidth="1"/>
    <col min="4360" max="4360" width="10.7109375" style="309" customWidth="1"/>
    <col min="4361" max="4608" width="9.140625" style="309"/>
    <col min="4609" max="4609" width="36.7109375" style="309" customWidth="1"/>
    <col min="4610" max="4611" width="14.7109375" style="309" bestFit="1" customWidth="1"/>
    <col min="4612" max="4612" width="10.7109375" style="309" customWidth="1"/>
    <col min="4613" max="4613" width="36.7109375" style="309" customWidth="1"/>
    <col min="4614" max="4614" width="14.85546875" style="309" customWidth="1"/>
    <col min="4615" max="4615" width="14.7109375" style="309" bestFit="1" customWidth="1"/>
    <col min="4616" max="4616" width="10.7109375" style="309" customWidth="1"/>
    <col min="4617" max="4864" width="9.140625" style="309"/>
    <col min="4865" max="4865" width="36.7109375" style="309" customWidth="1"/>
    <col min="4866" max="4867" width="14.7109375" style="309" bestFit="1" customWidth="1"/>
    <col min="4868" max="4868" width="10.7109375" style="309" customWidth="1"/>
    <col min="4869" max="4869" width="36.7109375" style="309" customWidth="1"/>
    <col min="4870" max="4870" width="14.85546875" style="309" customWidth="1"/>
    <col min="4871" max="4871" width="14.7109375" style="309" bestFit="1" customWidth="1"/>
    <col min="4872" max="4872" width="10.7109375" style="309" customWidth="1"/>
    <col min="4873" max="5120" width="9.140625" style="309"/>
    <col min="5121" max="5121" width="36.7109375" style="309" customWidth="1"/>
    <col min="5122" max="5123" width="14.7109375" style="309" bestFit="1" customWidth="1"/>
    <col min="5124" max="5124" width="10.7109375" style="309" customWidth="1"/>
    <col min="5125" max="5125" width="36.7109375" style="309" customWidth="1"/>
    <col min="5126" max="5126" width="14.85546875" style="309" customWidth="1"/>
    <col min="5127" max="5127" width="14.7109375" style="309" bestFit="1" customWidth="1"/>
    <col min="5128" max="5128" width="10.7109375" style="309" customWidth="1"/>
    <col min="5129" max="5376" width="9.140625" style="309"/>
    <col min="5377" max="5377" width="36.7109375" style="309" customWidth="1"/>
    <col min="5378" max="5379" width="14.7109375" style="309" bestFit="1" customWidth="1"/>
    <col min="5380" max="5380" width="10.7109375" style="309" customWidth="1"/>
    <col min="5381" max="5381" width="36.7109375" style="309" customWidth="1"/>
    <col min="5382" max="5382" width="14.85546875" style="309" customWidth="1"/>
    <col min="5383" max="5383" width="14.7109375" style="309" bestFit="1" customWidth="1"/>
    <col min="5384" max="5384" width="10.7109375" style="309" customWidth="1"/>
    <col min="5385" max="5632" width="9.140625" style="309"/>
    <col min="5633" max="5633" width="36.7109375" style="309" customWidth="1"/>
    <col min="5634" max="5635" width="14.7109375" style="309" bestFit="1" customWidth="1"/>
    <col min="5636" max="5636" width="10.7109375" style="309" customWidth="1"/>
    <col min="5637" max="5637" width="36.7109375" style="309" customWidth="1"/>
    <col min="5638" max="5638" width="14.85546875" style="309" customWidth="1"/>
    <col min="5639" max="5639" width="14.7109375" style="309" bestFit="1" customWidth="1"/>
    <col min="5640" max="5640" width="10.7109375" style="309" customWidth="1"/>
    <col min="5641" max="5888" width="9.140625" style="309"/>
    <col min="5889" max="5889" width="36.7109375" style="309" customWidth="1"/>
    <col min="5890" max="5891" width="14.7109375" style="309" bestFit="1" customWidth="1"/>
    <col min="5892" max="5892" width="10.7109375" style="309" customWidth="1"/>
    <col min="5893" max="5893" width="36.7109375" style="309" customWidth="1"/>
    <col min="5894" max="5894" width="14.85546875" style="309" customWidth="1"/>
    <col min="5895" max="5895" width="14.7109375" style="309" bestFit="1" customWidth="1"/>
    <col min="5896" max="5896" width="10.7109375" style="309" customWidth="1"/>
    <col min="5897" max="6144" width="9.140625" style="309"/>
    <col min="6145" max="6145" width="36.7109375" style="309" customWidth="1"/>
    <col min="6146" max="6147" width="14.7109375" style="309" bestFit="1" customWidth="1"/>
    <col min="6148" max="6148" width="10.7109375" style="309" customWidth="1"/>
    <col min="6149" max="6149" width="36.7109375" style="309" customWidth="1"/>
    <col min="6150" max="6150" width="14.85546875" style="309" customWidth="1"/>
    <col min="6151" max="6151" width="14.7109375" style="309" bestFit="1" customWidth="1"/>
    <col min="6152" max="6152" width="10.7109375" style="309" customWidth="1"/>
    <col min="6153" max="6400" width="9.140625" style="309"/>
    <col min="6401" max="6401" width="36.7109375" style="309" customWidth="1"/>
    <col min="6402" max="6403" width="14.7109375" style="309" bestFit="1" customWidth="1"/>
    <col min="6404" max="6404" width="10.7109375" style="309" customWidth="1"/>
    <col min="6405" max="6405" width="36.7109375" style="309" customWidth="1"/>
    <col min="6406" max="6406" width="14.85546875" style="309" customWidth="1"/>
    <col min="6407" max="6407" width="14.7109375" style="309" bestFit="1" customWidth="1"/>
    <col min="6408" max="6408" width="10.7109375" style="309" customWidth="1"/>
    <col min="6409" max="6656" width="9.140625" style="309"/>
    <col min="6657" max="6657" width="36.7109375" style="309" customWidth="1"/>
    <col min="6658" max="6659" width="14.7109375" style="309" bestFit="1" customWidth="1"/>
    <col min="6660" max="6660" width="10.7109375" style="309" customWidth="1"/>
    <col min="6661" max="6661" width="36.7109375" style="309" customWidth="1"/>
    <col min="6662" max="6662" width="14.85546875" style="309" customWidth="1"/>
    <col min="6663" max="6663" width="14.7109375" style="309" bestFit="1" customWidth="1"/>
    <col min="6664" max="6664" width="10.7109375" style="309" customWidth="1"/>
    <col min="6665" max="6912" width="9.140625" style="309"/>
    <col min="6913" max="6913" width="36.7109375" style="309" customWidth="1"/>
    <col min="6914" max="6915" width="14.7109375" style="309" bestFit="1" customWidth="1"/>
    <col min="6916" max="6916" width="10.7109375" style="309" customWidth="1"/>
    <col min="6917" max="6917" width="36.7109375" style="309" customWidth="1"/>
    <col min="6918" max="6918" width="14.85546875" style="309" customWidth="1"/>
    <col min="6919" max="6919" width="14.7109375" style="309" bestFit="1" customWidth="1"/>
    <col min="6920" max="6920" width="10.7109375" style="309" customWidth="1"/>
    <col min="6921" max="7168" width="9.140625" style="309"/>
    <col min="7169" max="7169" width="36.7109375" style="309" customWidth="1"/>
    <col min="7170" max="7171" width="14.7109375" style="309" bestFit="1" customWidth="1"/>
    <col min="7172" max="7172" width="10.7109375" style="309" customWidth="1"/>
    <col min="7173" max="7173" width="36.7109375" style="309" customWidth="1"/>
    <col min="7174" max="7174" width="14.85546875" style="309" customWidth="1"/>
    <col min="7175" max="7175" width="14.7109375" style="309" bestFit="1" customWidth="1"/>
    <col min="7176" max="7176" width="10.7109375" style="309" customWidth="1"/>
    <col min="7177" max="7424" width="9.140625" style="309"/>
    <col min="7425" max="7425" width="36.7109375" style="309" customWidth="1"/>
    <col min="7426" max="7427" width="14.7109375" style="309" bestFit="1" customWidth="1"/>
    <col min="7428" max="7428" width="10.7109375" style="309" customWidth="1"/>
    <col min="7429" max="7429" width="36.7109375" style="309" customWidth="1"/>
    <col min="7430" max="7430" width="14.85546875" style="309" customWidth="1"/>
    <col min="7431" max="7431" width="14.7109375" style="309" bestFit="1" customWidth="1"/>
    <col min="7432" max="7432" width="10.7109375" style="309" customWidth="1"/>
    <col min="7433" max="7680" width="9.140625" style="309"/>
    <col min="7681" max="7681" width="36.7109375" style="309" customWidth="1"/>
    <col min="7682" max="7683" width="14.7109375" style="309" bestFit="1" customWidth="1"/>
    <col min="7684" max="7684" width="10.7109375" style="309" customWidth="1"/>
    <col min="7685" max="7685" width="36.7109375" style="309" customWidth="1"/>
    <col min="7686" max="7686" width="14.85546875" style="309" customWidth="1"/>
    <col min="7687" max="7687" width="14.7109375" style="309" bestFit="1" customWidth="1"/>
    <col min="7688" max="7688" width="10.7109375" style="309" customWidth="1"/>
    <col min="7689" max="7936" width="9.140625" style="309"/>
    <col min="7937" max="7937" width="36.7109375" style="309" customWidth="1"/>
    <col min="7938" max="7939" width="14.7109375" style="309" bestFit="1" customWidth="1"/>
    <col min="7940" max="7940" width="10.7109375" style="309" customWidth="1"/>
    <col min="7941" max="7941" width="36.7109375" style="309" customWidth="1"/>
    <col min="7942" max="7942" width="14.85546875" style="309" customWidth="1"/>
    <col min="7943" max="7943" width="14.7109375" style="309" bestFit="1" customWidth="1"/>
    <col min="7944" max="7944" width="10.7109375" style="309" customWidth="1"/>
    <col min="7945" max="8192" width="9.140625" style="309"/>
    <col min="8193" max="8193" width="36.7109375" style="309" customWidth="1"/>
    <col min="8194" max="8195" width="14.7109375" style="309" bestFit="1" customWidth="1"/>
    <col min="8196" max="8196" width="10.7109375" style="309" customWidth="1"/>
    <col min="8197" max="8197" width="36.7109375" style="309" customWidth="1"/>
    <col min="8198" max="8198" width="14.85546875" style="309" customWidth="1"/>
    <col min="8199" max="8199" width="14.7109375" style="309" bestFit="1" customWidth="1"/>
    <col min="8200" max="8200" width="10.7109375" style="309" customWidth="1"/>
    <col min="8201" max="8448" width="9.140625" style="309"/>
    <col min="8449" max="8449" width="36.7109375" style="309" customWidth="1"/>
    <col min="8450" max="8451" width="14.7109375" style="309" bestFit="1" customWidth="1"/>
    <col min="8452" max="8452" width="10.7109375" style="309" customWidth="1"/>
    <col min="8453" max="8453" width="36.7109375" style="309" customWidth="1"/>
    <col min="8454" max="8454" width="14.85546875" style="309" customWidth="1"/>
    <col min="8455" max="8455" width="14.7109375" style="309" bestFit="1" customWidth="1"/>
    <col min="8456" max="8456" width="10.7109375" style="309" customWidth="1"/>
    <col min="8457" max="8704" width="9.140625" style="309"/>
    <col min="8705" max="8705" width="36.7109375" style="309" customWidth="1"/>
    <col min="8706" max="8707" width="14.7109375" style="309" bestFit="1" customWidth="1"/>
    <col min="8708" max="8708" width="10.7109375" style="309" customWidth="1"/>
    <col min="8709" max="8709" width="36.7109375" style="309" customWidth="1"/>
    <col min="8710" max="8710" width="14.85546875" style="309" customWidth="1"/>
    <col min="8711" max="8711" width="14.7109375" style="309" bestFit="1" customWidth="1"/>
    <col min="8712" max="8712" width="10.7109375" style="309" customWidth="1"/>
    <col min="8713" max="8960" width="9.140625" style="309"/>
    <col min="8961" max="8961" width="36.7109375" style="309" customWidth="1"/>
    <col min="8962" max="8963" width="14.7109375" style="309" bestFit="1" customWidth="1"/>
    <col min="8964" max="8964" width="10.7109375" style="309" customWidth="1"/>
    <col min="8965" max="8965" width="36.7109375" style="309" customWidth="1"/>
    <col min="8966" max="8966" width="14.85546875" style="309" customWidth="1"/>
    <col min="8967" max="8967" width="14.7109375" style="309" bestFit="1" customWidth="1"/>
    <col min="8968" max="8968" width="10.7109375" style="309" customWidth="1"/>
    <col min="8969" max="9216" width="9.140625" style="309"/>
    <col min="9217" max="9217" width="36.7109375" style="309" customWidth="1"/>
    <col min="9218" max="9219" width="14.7109375" style="309" bestFit="1" customWidth="1"/>
    <col min="9220" max="9220" width="10.7109375" style="309" customWidth="1"/>
    <col min="9221" max="9221" width="36.7109375" style="309" customWidth="1"/>
    <col min="9222" max="9222" width="14.85546875" style="309" customWidth="1"/>
    <col min="9223" max="9223" width="14.7109375" style="309" bestFit="1" customWidth="1"/>
    <col min="9224" max="9224" width="10.7109375" style="309" customWidth="1"/>
    <col min="9225" max="9472" width="9.140625" style="309"/>
    <col min="9473" max="9473" width="36.7109375" style="309" customWidth="1"/>
    <col min="9474" max="9475" width="14.7109375" style="309" bestFit="1" customWidth="1"/>
    <col min="9476" max="9476" width="10.7109375" style="309" customWidth="1"/>
    <col min="9477" max="9477" width="36.7109375" style="309" customWidth="1"/>
    <col min="9478" max="9478" width="14.85546875" style="309" customWidth="1"/>
    <col min="9479" max="9479" width="14.7109375" style="309" bestFit="1" customWidth="1"/>
    <col min="9480" max="9480" width="10.7109375" style="309" customWidth="1"/>
    <col min="9481" max="9728" width="9.140625" style="309"/>
    <col min="9729" max="9729" width="36.7109375" style="309" customWidth="1"/>
    <col min="9730" max="9731" width="14.7109375" style="309" bestFit="1" customWidth="1"/>
    <col min="9732" max="9732" width="10.7109375" style="309" customWidth="1"/>
    <col min="9733" max="9733" width="36.7109375" style="309" customWidth="1"/>
    <col min="9734" max="9734" width="14.85546875" style="309" customWidth="1"/>
    <col min="9735" max="9735" width="14.7109375" style="309" bestFit="1" customWidth="1"/>
    <col min="9736" max="9736" width="10.7109375" style="309" customWidth="1"/>
    <col min="9737" max="9984" width="9.140625" style="309"/>
    <col min="9985" max="9985" width="36.7109375" style="309" customWidth="1"/>
    <col min="9986" max="9987" width="14.7109375" style="309" bestFit="1" customWidth="1"/>
    <col min="9988" max="9988" width="10.7109375" style="309" customWidth="1"/>
    <col min="9989" max="9989" width="36.7109375" style="309" customWidth="1"/>
    <col min="9990" max="9990" width="14.85546875" style="309" customWidth="1"/>
    <col min="9991" max="9991" width="14.7109375" style="309" bestFit="1" customWidth="1"/>
    <col min="9992" max="9992" width="10.7109375" style="309" customWidth="1"/>
    <col min="9993" max="10240" width="9.140625" style="309"/>
    <col min="10241" max="10241" width="36.7109375" style="309" customWidth="1"/>
    <col min="10242" max="10243" width="14.7109375" style="309" bestFit="1" customWidth="1"/>
    <col min="10244" max="10244" width="10.7109375" style="309" customWidth="1"/>
    <col min="10245" max="10245" width="36.7109375" style="309" customWidth="1"/>
    <col min="10246" max="10246" width="14.85546875" style="309" customWidth="1"/>
    <col min="10247" max="10247" width="14.7109375" style="309" bestFit="1" customWidth="1"/>
    <col min="10248" max="10248" width="10.7109375" style="309" customWidth="1"/>
    <col min="10249" max="10496" width="9.140625" style="309"/>
    <col min="10497" max="10497" width="36.7109375" style="309" customWidth="1"/>
    <col min="10498" max="10499" width="14.7109375" style="309" bestFit="1" customWidth="1"/>
    <col min="10500" max="10500" width="10.7109375" style="309" customWidth="1"/>
    <col min="10501" max="10501" width="36.7109375" style="309" customWidth="1"/>
    <col min="10502" max="10502" width="14.85546875" style="309" customWidth="1"/>
    <col min="10503" max="10503" width="14.7109375" style="309" bestFit="1" customWidth="1"/>
    <col min="10504" max="10504" width="10.7109375" style="309" customWidth="1"/>
    <col min="10505" max="10752" width="9.140625" style="309"/>
    <col min="10753" max="10753" width="36.7109375" style="309" customWidth="1"/>
    <col min="10754" max="10755" width="14.7109375" style="309" bestFit="1" customWidth="1"/>
    <col min="10756" max="10756" width="10.7109375" style="309" customWidth="1"/>
    <col min="10757" max="10757" width="36.7109375" style="309" customWidth="1"/>
    <col min="10758" max="10758" width="14.85546875" style="309" customWidth="1"/>
    <col min="10759" max="10759" width="14.7109375" style="309" bestFit="1" customWidth="1"/>
    <col min="10760" max="10760" width="10.7109375" style="309" customWidth="1"/>
    <col min="10761" max="11008" width="9.140625" style="309"/>
    <col min="11009" max="11009" width="36.7109375" style="309" customWidth="1"/>
    <col min="11010" max="11011" width="14.7109375" style="309" bestFit="1" customWidth="1"/>
    <col min="11012" max="11012" width="10.7109375" style="309" customWidth="1"/>
    <col min="11013" max="11013" width="36.7109375" style="309" customWidth="1"/>
    <col min="11014" max="11014" width="14.85546875" style="309" customWidth="1"/>
    <col min="11015" max="11015" width="14.7109375" style="309" bestFit="1" customWidth="1"/>
    <col min="11016" max="11016" width="10.7109375" style="309" customWidth="1"/>
    <col min="11017" max="11264" width="9.140625" style="309"/>
    <col min="11265" max="11265" width="36.7109375" style="309" customWidth="1"/>
    <col min="11266" max="11267" width="14.7109375" style="309" bestFit="1" customWidth="1"/>
    <col min="11268" max="11268" width="10.7109375" style="309" customWidth="1"/>
    <col min="11269" max="11269" width="36.7109375" style="309" customWidth="1"/>
    <col min="11270" max="11270" width="14.85546875" style="309" customWidth="1"/>
    <col min="11271" max="11271" width="14.7109375" style="309" bestFit="1" customWidth="1"/>
    <col min="11272" max="11272" width="10.7109375" style="309" customWidth="1"/>
    <col min="11273" max="11520" width="9.140625" style="309"/>
    <col min="11521" max="11521" width="36.7109375" style="309" customWidth="1"/>
    <col min="11522" max="11523" width="14.7109375" style="309" bestFit="1" customWidth="1"/>
    <col min="11524" max="11524" width="10.7109375" style="309" customWidth="1"/>
    <col min="11525" max="11525" width="36.7109375" style="309" customWidth="1"/>
    <col min="11526" max="11526" width="14.85546875" style="309" customWidth="1"/>
    <col min="11527" max="11527" width="14.7109375" style="309" bestFit="1" customWidth="1"/>
    <col min="11528" max="11528" width="10.7109375" style="309" customWidth="1"/>
    <col min="11529" max="11776" width="9.140625" style="309"/>
    <col min="11777" max="11777" width="36.7109375" style="309" customWidth="1"/>
    <col min="11778" max="11779" width="14.7109375" style="309" bestFit="1" customWidth="1"/>
    <col min="11780" max="11780" width="10.7109375" style="309" customWidth="1"/>
    <col min="11781" max="11781" width="36.7109375" style="309" customWidth="1"/>
    <col min="11782" max="11782" width="14.85546875" style="309" customWidth="1"/>
    <col min="11783" max="11783" width="14.7109375" style="309" bestFit="1" customWidth="1"/>
    <col min="11784" max="11784" width="10.7109375" style="309" customWidth="1"/>
    <col min="11785" max="12032" width="9.140625" style="309"/>
    <col min="12033" max="12033" width="36.7109375" style="309" customWidth="1"/>
    <col min="12034" max="12035" width="14.7109375" style="309" bestFit="1" customWidth="1"/>
    <col min="12036" max="12036" width="10.7109375" style="309" customWidth="1"/>
    <col min="12037" max="12037" width="36.7109375" style="309" customWidth="1"/>
    <col min="12038" max="12038" width="14.85546875" style="309" customWidth="1"/>
    <col min="12039" max="12039" width="14.7109375" style="309" bestFit="1" customWidth="1"/>
    <col min="12040" max="12040" width="10.7109375" style="309" customWidth="1"/>
    <col min="12041" max="12288" width="9.140625" style="309"/>
    <col min="12289" max="12289" width="36.7109375" style="309" customWidth="1"/>
    <col min="12290" max="12291" width="14.7109375" style="309" bestFit="1" customWidth="1"/>
    <col min="12292" max="12292" width="10.7109375" style="309" customWidth="1"/>
    <col min="12293" max="12293" width="36.7109375" style="309" customWidth="1"/>
    <col min="12294" max="12294" width="14.85546875" style="309" customWidth="1"/>
    <col min="12295" max="12295" width="14.7109375" style="309" bestFit="1" customWidth="1"/>
    <col min="12296" max="12296" width="10.7109375" style="309" customWidth="1"/>
    <col min="12297" max="12544" width="9.140625" style="309"/>
    <col min="12545" max="12545" width="36.7109375" style="309" customWidth="1"/>
    <col min="12546" max="12547" width="14.7109375" style="309" bestFit="1" customWidth="1"/>
    <col min="12548" max="12548" width="10.7109375" style="309" customWidth="1"/>
    <col min="12549" max="12549" width="36.7109375" style="309" customWidth="1"/>
    <col min="12550" max="12550" width="14.85546875" style="309" customWidth="1"/>
    <col min="12551" max="12551" width="14.7109375" style="309" bestFit="1" customWidth="1"/>
    <col min="12552" max="12552" width="10.7109375" style="309" customWidth="1"/>
    <col min="12553" max="12800" width="9.140625" style="309"/>
    <col min="12801" max="12801" width="36.7109375" style="309" customWidth="1"/>
    <col min="12802" max="12803" width="14.7109375" style="309" bestFit="1" customWidth="1"/>
    <col min="12804" max="12804" width="10.7109375" style="309" customWidth="1"/>
    <col min="12805" max="12805" width="36.7109375" style="309" customWidth="1"/>
    <col min="12806" max="12806" width="14.85546875" style="309" customWidth="1"/>
    <col min="12807" max="12807" width="14.7109375" style="309" bestFit="1" customWidth="1"/>
    <col min="12808" max="12808" width="10.7109375" style="309" customWidth="1"/>
    <col min="12809" max="13056" width="9.140625" style="309"/>
    <col min="13057" max="13057" width="36.7109375" style="309" customWidth="1"/>
    <col min="13058" max="13059" width="14.7109375" style="309" bestFit="1" customWidth="1"/>
    <col min="13060" max="13060" width="10.7109375" style="309" customWidth="1"/>
    <col min="13061" max="13061" width="36.7109375" style="309" customWidth="1"/>
    <col min="13062" max="13062" width="14.85546875" style="309" customWidth="1"/>
    <col min="13063" max="13063" width="14.7109375" style="309" bestFit="1" customWidth="1"/>
    <col min="13064" max="13064" width="10.7109375" style="309" customWidth="1"/>
    <col min="13065" max="13312" width="9.140625" style="309"/>
    <col min="13313" max="13313" width="36.7109375" style="309" customWidth="1"/>
    <col min="13314" max="13315" width="14.7109375" style="309" bestFit="1" customWidth="1"/>
    <col min="13316" max="13316" width="10.7109375" style="309" customWidth="1"/>
    <col min="13317" max="13317" width="36.7109375" style="309" customWidth="1"/>
    <col min="13318" max="13318" width="14.85546875" style="309" customWidth="1"/>
    <col min="13319" max="13319" width="14.7109375" style="309" bestFit="1" customWidth="1"/>
    <col min="13320" max="13320" width="10.7109375" style="309" customWidth="1"/>
    <col min="13321" max="13568" width="9.140625" style="309"/>
    <col min="13569" max="13569" width="36.7109375" style="309" customWidth="1"/>
    <col min="13570" max="13571" width="14.7109375" style="309" bestFit="1" customWidth="1"/>
    <col min="13572" max="13572" width="10.7109375" style="309" customWidth="1"/>
    <col min="13573" max="13573" width="36.7109375" style="309" customWidth="1"/>
    <col min="13574" max="13574" width="14.85546875" style="309" customWidth="1"/>
    <col min="13575" max="13575" width="14.7109375" style="309" bestFit="1" customWidth="1"/>
    <col min="13576" max="13576" width="10.7109375" style="309" customWidth="1"/>
    <col min="13577" max="13824" width="9.140625" style="309"/>
    <col min="13825" max="13825" width="36.7109375" style="309" customWidth="1"/>
    <col min="13826" max="13827" width="14.7109375" style="309" bestFit="1" customWidth="1"/>
    <col min="13828" max="13828" width="10.7109375" style="309" customWidth="1"/>
    <col min="13829" max="13829" width="36.7109375" style="309" customWidth="1"/>
    <col min="13830" max="13830" width="14.85546875" style="309" customWidth="1"/>
    <col min="13831" max="13831" width="14.7109375" style="309" bestFit="1" customWidth="1"/>
    <col min="13832" max="13832" width="10.7109375" style="309" customWidth="1"/>
    <col min="13833" max="14080" width="9.140625" style="309"/>
    <col min="14081" max="14081" width="36.7109375" style="309" customWidth="1"/>
    <col min="14082" max="14083" width="14.7109375" style="309" bestFit="1" customWidth="1"/>
    <col min="14084" max="14084" width="10.7109375" style="309" customWidth="1"/>
    <col min="14085" max="14085" width="36.7109375" style="309" customWidth="1"/>
    <col min="14086" max="14086" width="14.85546875" style="309" customWidth="1"/>
    <col min="14087" max="14087" width="14.7109375" style="309" bestFit="1" customWidth="1"/>
    <col min="14088" max="14088" width="10.7109375" style="309" customWidth="1"/>
    <col min="14089" max="14336" width="9.140625" style="309"/>
    <col min="14337" max="14337" width="36.7109375" style="309" customWidth="1"/>
    <col min="14338" max="14339" width="14.7109375" style="309" bestFit="1" customWidth="1"/>
    <col min="14340" max="14340" width="10.7109375" style="309" customWidth="1"/>
    <col min="14341" max="14341" width="36.7109375" style="309" customWidth="1"/>
    <col min="14342" max="14342" width="14.85546875" style="309" customWidth="1"/>
    <col min="14343" max="14343" width="14.7109375" style="309" bestFit="1" customWidth="1"/>
    <col min="14344" max="14344" width="10.7109375" style="309" customWidth="1"/>
    <col min="14345" max="14592" width="9.140625" style="309"/>
    <col min="14593" max="14593" width="36.7109375" style="309" customWidth="1"/>
    <col min="14594" max="14595" width="14.7109375" style="309" bestFit="1" customWidth="1"/>
    <col min="14596" max="14596" width="10.7109375" style="309" customWidth="1"/>
    <col min="14597" max="14597" width="36.7109375" style="309" customWidth="1"/>
    <col min="14598" max="14598" width="14.85546875" style="309" customWidth="1"/>
    <col min="14599" max="14599" width="14.7109375" style="309" bestFit="1" customWidth="1"/>
    <col min="14600" max="14600" width="10.7109375" style="309" customWidth="1"/>
    <col min="14601" max="14848" width="9.140625" style="309"/>
    <col min="14849" max="14849" width="36.7109375" style="309" customWidth="1"/>
    <col min="14850" max="14851" width="14.7109375" style="309" bestFit="1" customWidth="1"/>
    <col min="14852" max="14852" width="10.7109375" style="309" customWidth="1"/>
    <col min="14853" max="14853" width="36.7109375" style="309" customWidth="1"/>
    <col min="14854" max="14854" width="14.85546875" style="309" customWidth="1"/>
    <col min="14855" max="14855" width="14.7109375" style="309" bestFit="1" customWidth="1"/>
    <col min="14856" max="14856" width="10.7109375" style="309" customWidth="1"/>
    <col min="14857" max="15104" width="9.140625" style="309"/>
    <col min="15105" max="15105" width="36.7109375" style="309" customWidth="1"/>
    <col min="15106" max="15107" width="14.7109375" style="309" bestFit="1" customWidth="1"/>
    <col min="15108" max="15108" width="10.7109375" style="309" customWidth="1"/>
    <col min="15109" max="15109" width="36.7109375" style="309" customWidth="1"/>
    <col min="15110" max="15110" width="14.85546875" style="309" customWidth="1"/>
    <col min="15111" max="15111" width="14.7109375" style="309" bestFit="1" customWidth="1"/>
    <col min="15112" max="15112" width="10.7109375" style="309" customWidth="1"/>
    <col min="15113" max="15360" width="9.140625" style="309"/>
    <col min="15361" max="15361" width="36.7109375" style="309" customWidth="1"/>
    <col min="15362" max="15363" width="14.7109375" style="309" bestFit="1" customWidth="1"/>
    <col min="15364" max="15364" width="10.7109375" style="309" customWidth="1"/>
    <col min="15365" max="15365" width="36.7109375" style="309" customWidth="1"/>
    <col min="15366" max="15366" width="14.85546875" style="309" customWidth="1"/>
    <col min="15367" max="15367" width="14.7109375" style="309" bestFit="1" customWidth="1"/>
    <col min="15368" max="15368" width="10.7109375" style="309" customWidth="1"/>
    <col min="15369" max="15616" width="9.140625" style="309"/>
    <col min="15617" max="15617" width="36.7109375" style="309" customWidth="1"/>
    <col min="15618" max="15619" width="14.7109375" style="309" bestFit="1" customWidth="1"/>
    <col min="15620" max="15620" width="10.7109375" style="309" customWidth="1"/>
    <col min="15621" max="15621" width="36.7109375" style="309" customWidth="1"/>
    <col min="15622" max="15622" width="14.85546875" style="309" customWidth="1"/>
    <col min="15623" max="15623" width="14.7109375" style="309" bestFit="1" customWidth="1"/>
    <col min="15624" max="15624" width="10.7109375" style="309" customWidth="1"/>
    <col min="15625" max="15872" width="9.140625" style="309"/>
    <col min="15873" max="15873" width="36.7109375" style="309" customWidth="1"/>
    <col min="15874" max="15875" width="14.7109375" style="309" bestFit="1" customWidth="1"/>
    <col min="15876" max="15876" width="10.7109375" style="309" customWidth="1"/>
    <col min="15877" max="15877" width="36.7109375" style="309" customWidth="1"/>
    <col min="15878" max="15878" width="14.85546875" style="309" customWidth="1"/>
    <col min="15879" max="15879" width="14.7109375" style="309" bestFit="1" customWidth="1"/>
    <col min="15880" max="15880" width="10.7109375" style="309" customWidth="1"/>
    <col min="15881" max="16128" width="9.140625" style="309"/>
    <col min="16129" max="16129" width="36.7109375" style="309" customWidth="1"/>
    <col min="16130" max="16131" width="14.7109375" style="309" bestFit="1" customWidth="1"/>
    <col min="16132" max="16132" width="10.7109375" style="309" customWidth="1"/>
    <col min="16133" max="16133" width="36.7109375" style="309" customWidth="1"/>
    <col min="16134" max="16134" width="14.85546875" style="309" customWidth="1"/>
    <col min="16135" max="16135" width="14.7109375" style="309" bestFit="1" customWidth="1"/>
    <col min="16136" max="16136" width="10.7109375" style="309" customWidth="1"/>
    <col min="16137" max="16384" width="9.140625" style="309"/>
  </cols>
  <sheetData>
    <row r="1" spans="1:8" ht="13.5" thickBot="1">
      <c r="A1" s="459"/>
      <c r="B1" s="459"/>
      <c r="C1" s="459"/>
      <c r="D1" s="460"/>
      <c r="E1" s="459"/>
      <c r="F1" s="459"/>
      <c r="G1" s="459"/>
      <c r="H1" s="460" t="s">
        <v>1</v>
      </c>
    </row>
    <row r="2" spans="1:8" ht="18" customHeight="1" thickBot="1">
      <c r="A2" s="462" t="s">
        <v>227</v>
      </c>
      <c r="B2" s="463"/>
      <c r="C2" s="463"/>
      <c r="D2" s="498"/>
      <c r="E2" s="499" t="s">
        <v>228</v>
      </c>
      <c r="F2" s="463"/>
      <c r="G2" s="463"/>
      <c r="H2" s="465"/>
    </row>
    <row r="3" spans="1:8" ht="18" customHeight="1">
      <c r="A3" s="466" t="s">
        <v>229</v>
      </c>
      <c r="B3" s="468" t="s">
        <v>514</v>
      </c>
      <c r="C3" s="468"/>
      <c r="D3" s="500"/>
      <c r="E3" s="501" t="s">
        <v>229</v>
      </c>
      <c r="F3" s="467" t="s">
        <v>514</v>
      </c>
      <c r="G3" s="468"/>
      <c r="H3" s="470"/>
    </row>
    <row r="4" spans="1:8" ht="18" customHeight="1" thickBot="1">
      <c r="A4" s="448"/>
      <c r="B4" s="502" t="s">
        <v>6</v>
      </c>
      <c r="C4" s="472" t="s">
        <v>7</v>
      </c>
      <c r="D4" s="503" t="s">
        <v>8</v>
      </c>
      <c r="E4" s="504"/>
      <c r="F4" s="471" t="s">
        <v>6</v>
      </c>
      <c r="G4" s="472" t="s">
        <v>7</v>
      </c>
      <c r="H4" s="475" t="s">
        <v>8</v>
      </c>
    </row>
    <row r="5" spans="1:8" ht="25.5" customHeight="1">
      <c r="A5" s="505" t="s">
        <v>248</v>
      </c>
      <c r="B5" s="477">
        <v>20000000</v>
      </c>
      <c r="C5" s="478">
        <v>20000000</v>
      </c>
      <c r="D5" s="506"/>
      <c r="E5" s="507" t="s">
        <v>249</v>
      </c>
      <c r="F5" s="379">
        <v>189106000</v>
      </c>
      <c r="G5" s="478">
        <v>318252144</v>
      </c>
      <c r="H5" s="482"/>
    </row>
    <row r="6" spans="1:8" ht="25.5">
      <c r="A6" s="508" t="s">
        <v>250</v>
      </c>
      <c r="B6" s="322"/>
      <c r="C6" s="149"/>
      <c r="D6" s="509"/>
      <c r="E6" s="507" t="s">
        <v>251</v>
      </c>
      <c r="F6" s="485">
        <v>1130133000</v>
      </c>
      <c r="G6" s="149">
        <v>1009046600</v>
      </c>
      <c r="H6" s="183"/>
    </row>
    <row r="7" spans="1:8" ht="23.25" customHeight="1">
      <c r="A7" s="508" t="s">
        <v>570</v>
      </c>
      <c r="B7" s="322">
        <v>11849000</v>
      </c>
      <c r="C7" s="149">
        <v>11849000</v>
      </c>
      <c r="D7" s="509"/>
      <c r="E7" s="507" t="s">
        <v>252</v>
      </c>
      <c r="F7" s="485">
        <v>11503000</v>
      </c>
      <c r="G7" s="149">
        <v>11003000</v>
      </c>
      <c r="H7" s="183"/>
    </row>
    <row r="8" spans="1:8" ht="24.75" customHeight="1">
      <c r="A8" s="508" t="s">
        <v>253</v>
      </c>
      <c r="B8" s="322">
        <v>172726000</v>
      </c>
      <c r="C8" s="149">
        <v>183075744</v>
      </c>
      <c r="D8" s="509"/>
      <c r="E8" s="507" t="s">
        <v>254</v>
      </c>
      <c r="F8" s="485">
        <v>25604000</v>
      </c>
      <c r="G8" s="149">
        <v>25604000</v>
      </c>
      <c r="H8" s="183"/>
    </row>
    <row r="9" spans="1:8" ht="24.75" customHeight="1">
      <c r="A9" s="508" t="s">
        <v>51</v>
      </c>
      <c r="B9" s="322">
        <v>126248000</v>
      </c>
      <c r="C9" s="149">
        <v>126248000</v>
      </c>
      <c r="D9" s="509"/>
      <c r="E9" s="507" t="s">
        <v>255</v>
      </c>
      <c r="F9" s="485">
        <v>9000000</v>
      </c>
      <c r="G9" s="149">
        <v>9000000</v>
      </c>
      <c r="H9" s="183"/>
    </row>
    <row r="10" spans="1:8" ht="24.75" customHeight="1">
      <c r="A10" s="508" t="s">
        <v>256</v>
      </c>
      <c r="B10" s="322"/>
      <c r="C10" s="149"/>
      <c r="D10" s="509"/>
      <c r="E10" s="507" t="s">
        <v>257</v>
      </c>
      <c r="F10" s="485"/>
      <c r="G10" s="149"/>
      <c r="H10" s="183"/>
    </row>
    <row r="11" spans="1:8" ht="18" customHeight="1">
      <c r="A11" s="508" t="s">
        <v>258</v>
      </c>
      <c r="B11" s="322">
        <v>945749000</v>
      </c>
      <c r="C11" s="149">
        <v>945749000</v>
      </c>
      <c r="D11" s="509"/>
      <c r="E11" s="507" t="s">
        <v>240</v>
      </c>
      <c r="F11" s="485">
        <v>26000000</v>
      </c>
      <c r="G11" s="149">
        <v>24500000</v>
      </c>
      <c r="H11" s="183"/>
    </row>
    <row r="12" spans="1:8" ht="18" customHeight="1" thickBot="1">
      <c r="A12" s="510" t="s">
        <v>259</v>
      </c>
      <c r="B12" s="511">
        <v>114774000</v>
      </c>
      <c r="C12" s="512">
        <v>110484000</v>
      </c>
      <c r="D12" s="513"/>
      <c r="F12" s="514"/>
      <c r="G12" s="219"/>
      <c r="H12" s="515"/>
    </row>
    <row r="13" spans="1:8" ht="32.25" customHeight="1" thickBot="1">
      <c r="A13" s="410" t="s">
        <v>177</v>
      </c>
      <c r="B13" s="332">
        <f>SUM(B5:B12)</f>
        <v>1391346000</v>
      </c>
      <c r="C13" s="332">
        <f>SUM(C5:C12)</f>
        <v>1397405744</v>
      </c>
      <c r="D13" s="332">
        <f>SUM(D5:D12)</f>
        <v>0</v>
      </c>
      <c r="E13" s="516" t="s">
        <v>177</v>
      </c>
      <c r="F13" s="332">
        <f>SUM(F5:F12)</f>
        <v>1391346000</v>
      </c>
      <c r="G13" s="332">
        <f>SUM(G5:G12)</f>
        <v>1397405744</v>
      </c>
      <c r="H13" s="332">
        <f>SUM(H5:H12)</f>
        <v>0</v>
      </c>
    </row>
    <row r="14" spans="1:8" ht="18" customHeight="1"/>
    <row r="20" spans="3:6">
      <c r="C20" s="309" t="s">
        <v>673</v>
      </c>
      <c r="F20" s="390"/>
    </row>
  </sheetData>
  <printOptions horizontalCentered="1"/>
  <pageMargins left="0.74803149606299213" right="0.74803149606299213" top="1.1811023622047245" bottom="1.0629921259842521" header="0.51181102362204722" footer="0.51181102362204722"/>
  <pageSetup paperSize="9" scale="82" orientation="landscape" useFirstPageNumber="1" horizontalDpi="300" r:id="rId1"/>
  <headerFooter alignWithMargins="0">
    <oddHeader>&amp;CÖnkormányzati szinten a felhalmozási bevételek és kiadások pénzügyi mérlege&amp;R&amp;12 9. sz.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workbookViewId="0">
      <selection activeCell="K9" sqref="K9"/>
    </sheetView>
  </sheetViews>
  <sheetFormatPr defaultColWidth="9.140625" defaultRowHeight="12.75"/>
  <cols>
    <col min="1" max="1" width="5.5703125" style="309" customWidth="1"/>
    <col min="2" max="2" width="38.42578125" style="309" bestFit="1" customWidth="1"/>
    <col min="3" max="3" width="13" style="309" customWidth="1"/>
    <col min="4" max="4" width="9.42578125" style="309" customWidth="1"/>
    <col min="5" max="7" width="13.7109375" style="309" bestFit="1" customWidth="1"/>
    <col min="8" max="9" width="14.7109375" style="309" bestFit="1" customWidth="1"/>
    <col min="10" max="16384" width="9.140625" style="309"/>
  </cols>
  <sheetData>
    <row r="1" spans="1:9" ht="17.25" customHeight="1" thickBot="1">
      <c r="A1" s="391"/>
      <c r="F1" s="310"/>
      <c r="G1" s="310"/>
      <c r="H1" s="310"/>
      <c r="I1" s="309" t="s">
        <v>1</v>
      </c>
    </row>
    <row r="2" spans="1:9" ht="13.5" thickBot="1">
      <c r="A2" s="768" t="s">
        <v>194</v>
      </c>
      <c r="B2" s="770" t="s">
        <v>195</v>
      </c>
      <c r="C2" s="772" t="s">
        <v>196</v>
      </c>
      <c r="D2" s="774" t="s">
        <v>197</v>
      </c>
      <c r="E2" s="776"/>
      <c r="F2" s="776"/>
      <c r="G2" s="776"/>
      <c r="H2" s="777"/>
      <c r="I2" s="392" t="s">
        <v>177</v>
      </c>
    </row>
    <row r="3" spans="1:9" ht="18" customHeight="1" thickBot="1">
      <c r="A3" s="769"/>
      <c r="B3" s="771"/>
      <c r="C3" s="773"/>
      <c r="D3" s="775"/>
      <c r="E3" s="393">
        <v>2020</v>
      </c>
      <c r="F3" s="394">
        <v>2021</v>
      </c>
      <c r="G3" s="394">
        <v>2022</v>
      </c>
      <c r="H3" s="395" t="s">
        <v>519</v>
      </c>
      <c r="I3" s="396" t="s">
        <v>198</v>
      </c>
    </row>
    <row r="4" spans="1:9" ht="18" customHeight="1" thickBot="1">
      <c r="A4" s="397" t="s">
        <v>10</v>
      </c>
      <c r="B4" s="398" t="s">
        <v>19</v>
      </c>
      <c r="C4" s="358" t="s">
        <v>21</v>
      </c>
      <c r="D4" s="399" t="s">
        <v>26</v>
      </c>
      <c r="E4" s="360" t="s">
        <v>29</v>
      </c>
      <c r="F4" s="400" t="s">
        <v>70</v>
      </c>
      <c r="G4" s="400" t="s">
        <v>72</v>
      </c>
      <c r="H4" s="399" t="s">
        <v>74</v>
      </c>
      <c r="I4" s="401" t="s">
        <v>76</v>
      </c>
    </row>
    <row r="5" spans="1:9" ht="15" customHeight="1" thickBot="1">
      <c r="A5" s="397">
        <f t="shared" ref="A5:A11" ca="1" si="0">CELL("sor",A5)-4</f>
        <v>1</v>
      </c>
      <c r="B5" s="402" t="s">
        <v>199</v>
      </c>
      <c r="C5" s="403"/>
      <c r="D5" s="404"/>
      <c r="E5" s="383">
        <f>SUM(E6:E11)</f>
        <v>25604000</v>
      </c>
      <c r="F5" s="383">
        <f t="shared" ref="F5:I5" si="1">SUM(F6:F11)</f>
        <v>39341000</v>
      </c>
      <c r="G5" s="383">
        <f t="shared" si="1"/>
        <v>39341000</v>
      </c>
      <c r="H5" s="383">
        <f t="shared" si="1"/>
        <v>198706781</v>
      </c>
      <c r="I5" s="383">
        <f t="shared" si="1"/>
        <v>301555781</v>
      </c>
    </row>
    <row r="6" spans="1:9" ht="15" customHeight="1" thickBot="1">
      <c r="A6" s="397">
        <f t="shared" ca="1" si="0"/>
        <v>2</v>
      </c>
      <c r="B6" s="327" t="s">
        <v>200</v>
      </c>
      <c r="C6" s="405">
        <v>2016</v>
      </c>
      <c r="D6" s="406">
        <v>2026</v>
      </c>
      <c r="E6" s="160">
        <v>9480000</v>
      </c>
      <c r="F6" s="407">
        <v>9480000</v>
      </c>
      <c r="G6" s="407">
        <v>9480000</v>
      </c>
      <c r="H6" s="408">
        <v>33120000</v>
      </c>
      <c r="I6" s="409">
        <f>SUM(E6:H6)</f>
        <v>61560000</v>
      </c>
    </row>
    <row r="7" spans="1:9" ht="15" customHeight="1" thickBot="1">
      <c r="A7" s="397">
        <f t="shared" ca="1" si="0"/>
        <v>3</v>
      </c>
      <c r="B7" s="327" t="s">
        <v>522</v>
      </c>
      <c r="C7" s="405">
        <v>2019</v>
      </c>
      <c r="D7" s="406">
        <v>2029</v>
      </c>
      <c r="E7" s="160">
        <v>1012000</v>
      </c>
      <c r="F7" s="407">
        <v>2024000</v>
      </c>
      <c r="G7" s="407">
        <v>2024000</v>
      </c>
      <c r="H7" s="408">
        <v>13655781</v>
      </c>
      <c r="I7" s="409">
        <f>SUM(E7:H7)</f>
        <v>18715781</v>
      </c>
    </row>
    <row r="8" spans="1:9" ht="15" customHeight="1" thickBot="1">
      <c r="A8" s="397">
        <f t="shared" ca="1" si="0"/>
        <v>4</v>
      </c>
      <c r="B8" s="327" t="s">
        <v>521</v>
      </c>
      <c r="C8" s="405">
        <v>2019</v>
      </c>
      <c r="D8" s="406">
        <v>2029</v>
      </c>
      <c r="E8" s="160">
        <v>0</v>
      </c>
      <c r="F8" s="407">
        <v>11288000</v>
      </c>
      <c r="G8" s="407">
        <v>11288000</v>
      </c>
      <c r="H8" s="408">
        <v>79024000</v>
      </c>
      <c r="I8" s="409">
        <f>SUM(E8:H8)</f>
        <v>101600000</v>
      </c>
    </row>
    <row r="9" spans="1:9" ht="15" customHeight="1" thickBot="1">
      <c r="A9" s="397">
        <f t="shared" ca="1" si="0"/>
        <v>5</v>
      </c>
      <c r="B9" s="327" t="s">
        <v>209</v>
      </c>
      <c r="C9" s="405">
        <v>2017</v>
      </c>
      <c r="D9" s="406">
        <v>2027</v>
      </c>
      <c r="E9" s="160">
        <v>14060000</v>
      </c>
      <c r="F9" s="407">
        <v>14060000</v>
      </c>
      <c r="G9" s="407">
        <v>14060000</v>
      </c>
      <c r="H9" s="408">
        <v>66730000</v>
      </c>
      <c r="I9" s="409">
        <f>SUM(E9:H9)</f>
        <v>108910000</v>
      </c>
    </row>
    <row r="10" spans="1:9" ht="15" customHeight="1" thickBot="1">
      <c r="A10" s="397">
        <f t="shared" ca="1" si="0"/>
        <v>6</v>
      </c>
      <c r="B10" s="327" t="s">
        <v>210</v>
      </c>
      <c r="C10" s="405">
        <v>2017</v>
      </c>
      <c r="D10" s="406">
        <v>2027</v>
      </c>
      <c r="E10" s="160">
        <v>1052000</v>
      </c>
      <c r="F10" s="407">
        <v>1052000</v>
      </c>
      <c r="G10" s="407">
        <v>1052000</v>
      </c>
      <c r="H10" s="408">
        <v>4740000</v>
      </c>
      <c r="I10" s="409">
        <f>SUM(E10:H10)</f>
        <v>7896000</v>
      </c>
    </row>
    <row r="11" spans="1:9" ht="15" customHeight="1" thickBot="1">
      <c r="A11" s="397">
        <f t="shared" ca="1" si="0"/>
        <v>7</v>
      </c>
      <c r="B11" s="826" t="s">
        <v>691</v>
      </c>
      <c r="C11" s="827">
        <v>2020</v>
      </c>
      <c r="D11" s="828">
        <v>2025</v>
      </c>
      <c r="E11" s="829">
        <v>0</v>
      </c>
      <c r="F11" s="829">
        <v>1437000</v>
      </c>
      <c r="G11" s="829">
        <v>1437000</v>
      </c>
      <c r="H11" s="829">
        <v>1437000</v>
      </c>
      <c r="I11" s="830">
        <v>2874000</v>
      </c>
    </row>
    <row r="12" spans="1:9" ht="15" customHeight="1" thickBot="1">
      <c r="A12" s="410"/>
      <c r="B12" s="402" t="s">
        <v>177</v>
      </c>
      <c r="C12" s="403"/>
      <c r="D12" s="404"/>
      <c r="E12" s="371">
        <f>SUM(E5)</f>
        <v>25604000</v>
      </c>
      <c r="F12" s="371">
        <f>SUM(F5)</f>
        <v>39341000</v>
      </c>
      <c r="G12" s="371">
        <f>SUM(G5)</f>
        <v>39341000</v>
      </c>
      <c r="H12" s="371">
        <f>SUM(H5)</f>
        <v>198706781</v>
      </c>
      <c r="I12" s="372">
        <f>SUM(I5)</f>
        <v>301555781</v>
      </c>
    </row>
    <row r="13" spans="1:9" ht="15" customHeight="1"/>
    <row r="14" spans="1:9" ht="15" customHeight="1" thickBot="1"/>
    <row r="15" spans="1:9" ht="15" customHeight="1">
      <c r="A15" s="392"/>
      <c r="B15" s="411" t="s">
        <v>201</v>
      </c>
      <c r="C15" s="437"/>
      <c r="D15" s="438"/>
      <c r="E15" s="412">
        <v>2020</v>
      </c>
      <c r="F15" s="412">
        <v>2021</v>
      </c>
      <c r="G15" s="412">
        <v>2022</v>
      </c>
      <c r="H15" s="412" t="s">
        <v>519</v>
      </c>
      <c r="I15" s="413" t="s">
        <v>177</v>
      </c>
    </row>
    <row r="16" spans="1:9" s="420" customFormat="1" ht="15" customHeight="1" thickBot="1">
      <c r="A16" s="414"/>
      <c r="B16" s="415" t="s">
        <v>211</v>
      </c>
      <c r="C16" s="416"/>
      <c r="D16" s="417"/>
      <c r="E16" s="418"/>
      <c r="F16" s="418"/>
      <c r="G16" s="418"/>
      <c r="H16" s="418"/>
      <c r="I16" s="419">
        <v>5000000</v>
      </c>
    </row>
    <row r="17" spans="1:9" ht="15" customHeight="1" thickBot="1">
      <c r="A17" s="410"/>
      <c r="B17" s="402" t="s">
        <v>202</v>
      </c>
      <c r="C17" s="403"/>
      <c r="D17" s="421"/>
      <c r="E17" s="422">
        <f>SUM(E16:E16)</f>
        <v>0</v>
      </c>
      <c r="F17" s="422">
        <f>SUM(F16:F16)</f>
        <v>0</v>
      </c>
      <c r="G17" s="422"/>
      <c r="H17" s="422">
        <f>SUM(H16:H16)</f>
        <v>0</v>
      </c>
      <c r="I17" s="423">
        <f>SUM(I16:I16)</f>
        <v>5000000</v>
      </c>
    </row>
  </sheetData>
  <mergeCells count="5">
    <mergeCell ref="A2:A3"/>
    <mergeCell ref="B2:B3"/>
    <mergeCell ref="C2:C3"/>
    <mergeCell ref="D2:D3"/>
    <mergeCell ref="E2:H2"/>
  </mergeCells>
  <printOptions horizontalCentered="1"/>
  <pageMargins left="0.74803149606299213" right="0.74803149606299213" top="1.1811023622047245" bottom="1.0629921259842521" header="0.51181102362204722" footer="0.51181102362204722"/>
  <pageSetup paperSize="9" scale="96" orientation="landscape" useFirstPageNumber="1" horizontalDpi="300" r:id="rId1"/>
  <headerFooter alignWithMargins="0">
    <oddHeader>&amp;CTöbbéves kihatással járó döntésekből származó kötelezettségek célok szerinti évenkénti bontásban&amp;R&amp;"Times New Roman,Normál"&amp;11 10. sz.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workbookViewId="0">
      <selection activeCell="K11" sqref="K11"/>
    </sheetView>
  </sheetViews>
  <sheetFormatPr defaultColWidth="9.140625" defaultRowHeight="12.75"/>
  <cols>
    <col min="1" max="1" width="30.28515625" style="309" customWidth="1"/>
    <col min="2" max="2" width="12.140625" style="424" bestFit="1" customWidth="1"/>
    <col min="3" max="3" width="11.28515625" style="424" bestFit="1" customWidth="1"/>
    <col min="4" max="7" width="14.7109375" style="309" bestFit="1" customWidth="1"/>
    <col min="8" max="16384" width="9.140625" style="309"/>
  </cols>
  <sheetData>
    <row r="1" spans="1:7" ht="13.5" thickBot="1">
      <c r="G1" s="310" t="s">
        <v>1</v>
      </c>
    </row>
    <row r="2" spans="1:7" ht="18" customHeight="1" thickBot="1">
      <c r="A2" s="425" t="s">
        <v>203</v>
      </c>
      <c r="B2" s="426" t="s">
        <v>204</v>
      </c>
      <c r="C2" s="427" t="s">
        <v>205</v>
      </c>
      <c r="D2" s="428">
        <v>2020</v>
      </c>
      <c r="E2" s="428">
        <v>2021</v>
      </c>
      <c r="F2" s="428">
        <v>2022</v>
      </c>
      <c r="G2" s="429">
        <v>2023</v>
      </c>
    </row>
    <row r="3" spans="1:7" ht="18" customHeight="1" thickBot="1">
      <c r="A3" s="410" t="s">
        <v>206</v>
      </c>
      <c r="B3" s="430"/>
      <c r="C3" s="431"/>
      <c r="D3" s="371">
        <f>SUM(D4:D4)</f>
        <v>0</v>
      </c>
      <c r="E3" s="371">
        <f>SUM(E4:E4)</f>
        <v>0</v>
      </c>
      <c r="F3" s="371">
        <f>SUM(F4:F4)</f>
        <v>0</v>
      </c>
      <c r="G3" s="372">
        <f>SUM(G4:G4)</f>
        <v>0</v>
      </c>
    </row>
    <row r="4" spans="1:7" ht="18" customHeight="1" thickBot="1">
      <c r="A4" s="324"/>
      <c r="B4" s="432"/>
      <c r="C4" s="433"/>
      <c r="D4" s="160"/>
      <c r="E4" s="160"/>
      <c r="F4" s="160"/>
      <c r="G4" s="161"/>
    </row>
    <row r="5" spans="1:7" ht="18" customHeight="1" thickBot="1">
      <c r="A5" s="410" t="s">
        <v>207</v>
      </c>
      <c r="B5" s="430"/>
      <c r="C5" s="431"/>
      <c r="D5" s="333">
        <f>SUM(D6:D11)</f>
        <v>298681781</v>
      </c>
      <c r="E5" s="333">
        <f t="shared" ref="E5:G5" si="0">SUM(E6:E11)</f>
        <v>280262781</v>
      </c>
      <c r="F5" s="333">
        <f t="shared" si="0"/>
        <v>240921781</v>
      </c>
      <c r="G5" s="333">
        <f t="shared" si="0"/>
        <v>201580781</v>
      </c>
    </row>
    <row r="6" spans="1:7" ht="18" customHeight="1">
      <c r="A6" s="330" t="s">
        <v>209</v>
      </c>
      <c r="B6" s="434">
        <v>2017</v>
      </c>
      <c r="C6" s="435">
        <v>2027</v>
      </c>
      <c r="D6" s="436">
        <v>108910000</v>
      </c>
      <c r="E6" s="444">
        <v>94850000</v>
      </c>
      <c r="F6" s="444">
        <v>80790000</v>
      </c>
      <c r="G6" s="443">
        <v>66730000</v>
      </c>
    </row>
    <row r="7" spans="1:7" ht="18" customHeight="1">
      <c r="A7" s="330" t="s">
        <v>210</v>
      </c>
      <c r="B7" s="434">
        <v>2017</v>
      </c>
      <c r="C7" s="435">
        <v>2027</v>
      </c>
      <c r="D7" s="436">
        <v>7896000</v>
      </c>
      <c r="E7" s="436">
        <v>6844000</v>
      </c>
      <c r="F7" s="436">
        <v>5792000</v>
      </c>
      <c r="G7" s="443">
        <v>4740000</v>
      </c>
    </row>
    <row r="8" spans="1:7" ht="18" customHeight="1">
      <c r="A8" s="330" t="s">
        <v>520</v>
      </c>
      <c r="B8" s="434">
        <v>2019</v>
      </c>
      <c r="C8" s="435">
        <v>2029</v>
      </c>
      <c r="D8" s="436">
        <v>101600000</v>
      </c>
      <c r="E8" s="436">
        <v>101600000</v>
      </c>
      <c r="F8" s="436">
        <v>90312000</v>
      </c>
      <c r="G8" s="443">
        <v>79024000</v>
      </c>
    </row>
    <row r="9" spans="1:7" ht="18" customHeight="1">
      <c r="A9" s="330" t="s">
        <v>522</v>
      </c>
      <c r="B9" s="434">
        <v>2019</v>
      </c>
      <c r="C9" s="435">
        <v>2029</v>
      </c>
      <c r="D9" s="436">
        <v>18715781</v>
      </c>
      <c r="E9" s="436">
        <v>17703781</v>
      </c>
      <c r="F9" s="436">
        <v>15679781</v>
      </c>
      <c r="G9" s="443">
        <v>13655781</v>
      </c>
    </row>
    <row r="10" spans="1:7" ht="18" customHeight="1">
      <c r="A10" s="327" t="s">
        <v>200</v>
      </c>
      <c r="B10" s="835">
        <v>2016</v>
      </c>
      <c r="C10" s="838">
        <v>2026</v>
      </c>
      <c r="D10" s="190">
        <v>61560000</v>
      </c>
      <c r="E10" s="190">
        <v>52080000</v>
      </c>
      <c r="F10" s="190">
        <v>42600000</v>
      </c>
      <c r="G10" s="836">
        <v>33120000</v>
      </c>
    </row>
    <row r="11" spans="1:7" ht="18" customHeight="1" thickBot="1">
      <c r="A11" s="818" t="s">
        <v>691</v>
      </c>
      <c r="B11" s="831">
        <v>2020</v>
      </c>
      <c r="C11" s="832">
        <v>2025</v>
      </c>
      <c r="D11" s="833">
        <v>0</v>
      </c>
      <c r="E11" s="445">
        <v>7185000</v>
      </c>
      <c r="F11" s="445">
        <v>5748000</v>
      </c>
      <c r="G11" s="837">
        <v>4311000</v>
      </c>
    </row>
    <row r="12" spans="1:7" ht="18" customHeight="1" thickBot="1">
      <c r="A12" s="410" t="s">
        <v>177</v>
      </c>
      <c r="B12" s="430"/>
      <c r="C12" s="431"/>
      <c r="D12" s="372">
        <f>D3+D5</f>
        <v>298681781</v>
      </c>
      <c r="E12" s="372">
        <f>E3+E5</f>
        <v>280262781</v>
      </c>
      <c r="F12" s="372">
        <f>F3+F5</f>
        <v>240921781</v>
      </c>
      <c r="G12" s="372">
        <f>G3+G5</f>
        <v>201580781</v>
      </c>
    </row>
    <row r="13" spans="1:7" ht="18" customHeight="1"/>
    <row r="15" spans="1:7">
      <c r="D15" s="778"/>
      <c r="E15" s="778"/>
      <c r="F15" s="778"/>
      <c r="G15" s="778"/>
    </row>
  </sheetData>
  <mergeCells count="1">
    <mergeCell ref="D15:G15"/>
  </mergeCells>
  <printOptions horizontalCentered="1"/>
  <pageMargins left="0.74803149606299213" right="0.74803149606299213" top="1.1811023622047245" bottom="1.0629921259842521" header="0.51181102362204722" footer="0.51181102362204722"/>
  <pageSetup paperSize="9" orientation="landscape" useFirstPageNumber="1" horizontalDpi="300" r:id="rId1"/>
  <headerFooter alignWithMargins="0">
    <oddHeader>&amp;CAz önkormányzat által felvett hitelállomány alakulása lejárat és eszközök szerinti bontásban&amp;R&amp;"Times New Roman,Normál"&amp;11 11. sz.melléklet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5"/>
  <sheetViews>
    <sheetView workbookViewId="0">
      <selection activeCell="A36" sqref="A36"/>
    </sheetView>
  </sheetViews>
  <sheetFormatPr defaultRowHeight="12.75"/>
  <cols>
    <col min="1" max="1" width="62.140625" style="518" customWidth="1"/>
    <col min="2" max="4" width="16.28515625" style="518" bestFit="1" customWidth="1"/>
    <col min="5" max="256" width="9.140625" style="518"/>
    <col min="257" max="257" width="62.140625" style="518" customWidth="1"/>
    <col min="258" max="260" width="16.28515625" style="518" bestFit="1" customWidth="1"/>
    <col min="261" max="512" width="9.140625" style="518"/>
    <col min="513" max="513" width="62.140625" style="518" customWidth="1"/>
    <col min="514" max="516" width="16.28515625" style="518" bestFit="1" customWidth="1"/>
    <col min="517" max="768" width="9.140625" style="518"/>
    <col min="769" max="769" width="62.140625" style="518" customWidth="1"/>
    <col min="770" max="772" width="16.28515625" style="518" bestFit="1" customWidth="1"/>
    <col min="773" max="1024" width="9.140625" style="518"/>
    <col min="1025" max="1025" width="62.140625" style="518" customWidth="1"/>
    <col min="1026" max="1028" width="16.28515625" style="518" bestFit="1" customWidth="1"/>
    <col min="1029" max="1280" width="9.140625" style="518"/>
    <col min="1281" max="1281" width="62.140625" style="518" customWidth="1"/>
    <col min="1282" max="1284" width="16.28515625" style="518" bestFit="1" customWidth="1"/>
    <col min="1285" max="1536" width="9.140625" style="518"/>
    <col min="1537" max="1537" width="62.140625" style="518" customWidth="1"/>
    <col min="1538" max="1540" width="16.28515625" style="518" bestFit="1" customWidth="1"/>
    <col min="1541" max="1792" width="9.140625" style="518"/>
    <col min="1793" max="1793" width="62.140625" style="518" customWidth="1"/>
    <col min="1794" max="1796" width="16.28515625" style="518" bestFit="1" customWidth="1"/>
    <col min="1797" max="2048" width="9.140625" style="518"/>
    <col min="2049" max="2049" width="62.140625" style="518" customWidth="1"/>
    <col min="2050" max="2052" width="16.28515625" style="518" bestFit="1" customWidth="1"/>
    <col min="2053" max="2304" width="9.140625" style="518"/>
    <col min="2305" max="2305" width="62.140625" style="518" customWidth="1"/>
    <col min="2306" max="2308" width="16.28515625" style="518" bestFit="1" customWidth="1"/>
    <col min="2309" max="2560" width="9.140625" style="518"/>
    <col min="2561" max="2561" width="62.140625" style="518" customWidth="1"/>
    <col min="2562" max="2564" width="16.28515625" style="518" bestFit="1" customWidth="1"/>
    <col min="2565" max="2816" width="9.140625" style="518"/>
    <col min="2817" max="2817" width="62.140625" style="518" customWidth="1"/>
    <col min="2818" max="2820" width="16.28515625" style="518" bestFit="1" customWidth="1"/>
    <col min="2821" max="3072" width="9.140625" style="518"/>
    <col min="3073" max="3073" width="62.140625" style="518" customWidth="1"/>
    <col min="3074" max="3076" width="16.28515625" style="518" bestFit="1" customWidth="1"/>
    <col min="3077" max="3328" width="9.140625" style="518"/>
    <col min="3329" max="3329" width="62.140625" style="518" customWidth="1"/>
    <col min="3330" max="3332" width="16.28515625" style="518" bestFit="1" customWidth="1"/>
    <col min="3333" max="3584" width="9.140625" style="518"/>
    <col min="3585" max="3585" width="62.140625" style="518" customWidth="1"/>
    <col min="3586" max="3588" width="16.28515625" style="518" bestFit="1" customWidth="1"/>
    <col min="3589" max="3840" width="9.140625" style="518"/>
    <col min="3841" max="3841" width="62.140625" style="518" customWidth="1"/>
    <col min="3842" max="3844" width="16.28515625" style="518" bestFit="1" customWidth="1"/>
    <col min="3845" max="4096" width="9.140625" style="518"/>
    <col min="4097" max="4097" width="62.140625" style="518" customWidth="1"/>
    <col min="4098" max="4100" width="16.28515625" style="518" bestFit="1" customWidth="1"/>
    <col min="4101" max="4352" width="9.140625" style="518"/>
    <col min="4353" max="4353" width="62.140625" style="518" customWidth="1"/>
    <col min="4354" max="4356" width="16.28515625" style="518" bestFit="1" customWidth="1"/>
    <col min="4357" max="4608" width="9.140625" style="518"/>
    <col min="4609" max="4609" width="62.140625" style="518" customWidth="1"/>
    <col min="4610" max="4612" width="16.28515625" style="518" bestFit="1" customWidth="1"/>
    <col min="4613" max="4864" width="9.140625" style="518"/>
    <col min="4865" max="4865" width="62.140625" style="518" customWidth="1"/>
    <col min="4866" max="4868" width="16.28515625" style="518" bestFit="1" customWidth="1"/>
    <col min="4869" max="5120" width="9.140625" style="518"/>
    <col min="5121" max="5121" width="62.140625" style="518" customWidth="1"/>
    <col min="5122" max="5124" width="16.28515625" style="518" bestFit="1" customWidth="1"/>
    <col min="5125" max="5376" width="9.140625" style="518"/>
    <col min="5377" max="5377" width="62.140625" style="518" customWidth="1"/>
    <col min="5378" max="5380" width="16.28515625" style="518" bestFit="1" customWidth="1"/>
    <col min="5381" max="5632" width="9.140625" style="518"/>
    <col min="5633" max="5633" width="62.140625" style="518" customWidth="1"/>
    <col min="5634" max="5636" width="16.28515625" style="518" bestFit="1" customWidth="1"/>
    <col min="5637" max="5888" width="9.140625" style="518"/>
    <col min="5889" max="5889" width="62.140625" style="518" customWidth="1"/>
    <col min="5890" max="5892" width="16.28515625" style="518" bestFit="1" customWidth="1"/>
    <col min="5893" max="6144" width="9.140625" style="518"/>
    <col min="6145" max="6145" width="62.140625" style="518" customWidth="1"/>
    <col min="6146" max="6148" width="16.28515625" style="518" bestFit="1" customWidth="1"/>
    <col min="6149" max="6400" width="9.140625" style="518"/>
    <col min="6401" max="6401" width="62.140625" style="518" customWidth="1"/>
    <col min="6402" max="6404" width="16.28515625" style="518" bestFit="1" customWidth="1"/>
    <col min="6405" max="6656" width="9.140625" style="518"/>
    <col min="6657" max="6657" width="62.140625" style="518" customWidth="1"/>
    <col min="6658" max="6660" width="16.28515625" style="518" bestFit="1" customWidth="1"/>
    <col min="6661" max="6912" width="9.140625" style="518"/>
    <col min="6913" max="6913" width="62.140625" style="518" customWidth="1"/>
    <col min="6914" max="6916" width="16.28515625" style="518" bestFit="1" customWidth="1"/>
    <col min="6917" max="7168" width="9.140625" style="518"/>
    <col min="7169" max="7169" width="62.140625" style="518" customWidth="1"/>
    <col min="7170" max="7172" width="16.28515625" style="518" bestFit="1" customWidth="1"/>
    <col min="7173" max="7424" width="9.140625" style="518"/>
    <col min="7425" max="7425" width="62.140625" style="518" customWidth="1"/>
    <col min="7426" max="7428" width="16.28515625" style="518" bestFit="1" customWidth="1"/>
    <col min="7429" max="7680" width="9.140625" style="518"/>
    <col min="7681" max="7681" width="62.140625" style="518" customWidth="1"/>
    <col min="7682" max="7684" width="16.28515625" style="518" bestFit="1" customWidth="1"/>
    <col min="7685" max="7936" width="9.140625" style="518"/>
    <col min="7937" max="7937" width="62.140625" style="518" customWidth="1"/>
    <col min="7938" max="7940" width="16.28515625" style="518" bestFit="1" customWidth="1"/>
    <col min="7941" max="8192" width="9.140625" style="518"/>
    <col min="8193" max="8193" width="62.140625" style="518" customWidth="1"/>
    <col min="8194" max="8196" width="16.28515625" style="518" bestFit="1" customWidth="1"/>
    <col min="8197" max="8448" width="9.140625" style="518"/>
    <col min="8449" max="8449" width="62.140625" style="518" customWidth="1"/>
    <col min="8450" max="8452" width="16.28515625" style="518" bestFit="1" customWidth="1"/>
    <col min="8453" max="8704" width="9.140625" style="518"/>
    <col min="8705" max="8705" width="62.140625" style="518" customWidth="1"/>
    <col min="8706" max="8708" width="16.28515625" style="518" bestFit="1" customWidth="1"/>
    <col min="8709" max="8960" width="9.140625" style="518"/>
    <col min="8961" max="8961" width="62.140625" style="518" customWidth="1"/>
    <col min="8962" max="8964" width="16.28515625" style="518" bestFit="1" customWidth="1"/>
    <col min="8965" max="9216" width="9.140625" style="518"/>
    <col min="9217" max="9217" width="62.140625" style="518" customWidth="1"/>
    <col min="9218" max="9220" width="16.28515625" style="518" bestFit="1" customWidth="1"/>
    <col min="9221" max="9472" width="9.140625" style="518"/>
    <col min="9473" max="9473" width="62.140625" style="518" customWidth="1"/>
    <col min="9474" max="9476" width="16.28515625" style="518" bestFit="1" customWidth="1"/>
    <col min="9477" max="9728" width="9.140625" style="518"/>
    <col min="9729" max="9729" width="62.140625" style="518" customWidth="1"/>
    <col min="9730" max="9732" width="16.28515625" style="518" bestFit="1" customWidth="1"/>
    <col min="9733" max="9984" width="9.140625" style="518"/>
    <col min="9985" max="9985" width="62.140625" style="518" customWidth="1"/>
    <col min="9986" max="9988" width="16.28515625" style="518" bestFit="1" customWidth="1"/>
    <col min="9989" max="10240" width="9.140625" style="518"/>
    <col min="10241" max="10241" width="62.140625" style="518" customWidth="1"/>
    <col min="10242" max="10244" width="16.28515625" style="518" bestFit="1" customWidth="1"/>
    <col min="10245" max="10496" width="9.140625" style="518"/>
    <col min="10497" max="10497" width="62.140625" style="518" customWidth="1"/>
    <col min="10498" max="10500" width="16.28515625" style="518" bestFit="1" customWidth="1"/>
    <col min="10501" max="10752" width="9.140625" style="518"/>
    <col min="10753" max="10753" width="62.140625" style="518" customWidth="1"/>
    <col min="10754" max="10756" width="16.28515625" style="518" bestFit="1" customWidth="1"/>
    <col min="10757" max="11008" width="9.140625" style="518"/>
    <col min="11009" max="11009" width="62.140625" style="518" customWidth="1"/>
    <col min="11010" max="11012" width="16.28515625" style="518" bestFit="1" customWidth="1"/>
    <col min="11013" max="11264" width="9.140625" style="518"/>
    <col min="11265" max="11265" width="62.140625" style="518" customWidth="1"/>
    <col min="11266" max="11268" width="16.28515625" style="518" bestFit="1" customWidth="1"/>
    <col min="11269" max="11520" width="9.140625" style="518"/>
    <col min="11521" max="11521" width="62.140625" style="518" customWidth="1"/>
    <col min="11522" max="11524" width="16.28515625" style="518" bestFit="1" customWidth="1"/>
    <col min="11525" max="11776" width="9.140625" style="518"/>
    <col min="11777" max="11777" width="62.140625" style="518" customWidth="1"/>
    <col min="11778" max="11780" width="16.28515625" style="518" bestFit="1" customWidth="1"/>
    <col min="11781" max="12032" width="9.140625" style="518"/>
    <col min="12033" max="12033" width="62.140625" style="518" customWidth="1"/>
    <col min="12034" max="12036" width="16.28515625" style="518" bestFit="1" customWidth="1"/>
    <col min="12037" max="12288" width="9.140625" style="518"/>
    <col min="12289" max="12289" width="62.140625" style="518" customWidth="1"/>
    <col min="12290" max="12292" width="16.28515625" style="518" bestFit="1" customWidth="1"/>
    <col min="12293" max="12544" width="9.140625" style="518"/>
    <col min="12545" max="12545" width="62.140625" style="518" customWidth="1"/>
    <col min="12546" max="12548" width="16.28515625" style="518" bestFit="1" customWidth="1"/>
    <col min="12549" max="12800" width="9.140625" style="518"/>
    <col min="12801" max="12801" width="62.140625" style="518" customWidth="1"/>
    <col min="12802" max="12804" width="16.28515625" style="518" bestFit="1" customWidth="1"/>
    <col min="12805" max="13056" width="9.140625" style="518"/>
    <col min="13057" max="13057" width="62.140625" style="518" customWidth="1"/>
    <col min="13058" max="13060" width="16.28515625" style="518" bestFit="1" customWidth="1"/>
    <col min="13061" max="13312" width="9.140625" style="518"/>
    <col min="13313" max="13313" width="62.140625" style="518" customWidth="1"/>
    <col min="13314" max="13316" width="16.28515625" style="518" bestFit="1" customWidth="1"/>
    <col min="13317" max="13568" width="9.140625" style="518"/>
    <col min="13569" max="13569" width="62.140625" style="518" customWidth="1"/>
    <col min="13570" max="13572" width="16.28515625" style="518" bestFit="1" customWidth="1"/>
    <col min="13573" max="13824" width="9.140625" style="518"/>
    <col min="13825" max="13825" width="62.140625" style="518" customWidth="1"/>
    <col min="13826" max="13828" width="16.28515625" style="518" bestFit="1" customWidth="1"/>
    <col min="13829" max="14080" width="9.140625" style="518"/>
    <col min="14081" max="14081" width="62.140625" style="518" customWidth="1"/>
    <col min="14082" max="14084" width="16.28515625" style="518" bestFit="1" customWidth="1"/>
    <col min="14085" max="14336" width="9.140625" style="518"/>
    <col min="14337" max="14337" width="62.140625" style="518" customWidth="1"/>
    <col min="14338" max="14340" width="16.28515625" style="518" bestFit="1" customWidth="1"/>
    <col min="14341" max="14592" width="9.140625" style="518"/>
    <col min="14593" max="14593" width="62.140625" style="518" customWidth="1"/>
    <col min="14594" max="14596" width="16.28515625" style="518" bestFit="1" customWidth="1"/>
    <col min="14597" max="14848" width="9.140625" style="518"/>
    <col min="14849" max="14849" width="62.140625" style="518" customWidth="1"/>
    <col min="14850" max="14852" width="16.28515625" style="518" bestFit="1" customWidth="1"/>
    <col min="14853" max="15104" width="9.140625" style="518"/>
    <col min="15105" max="15105" width="62.140625" style="518" customWidth="1"/>
    <col min="15106" max="15108" width="16.28515625" style="518" bestFit="1" customWidth="1"/>
    <col min="15109" max="15360" width="9.140625" style="518"/>
    <col min="15361" max="15361" width="62.140625" style="518" customWidth="1"/>
    <col min="15362" max="15364" width="16.28515625" style="518" bestFit="1" customWidth="1"/>
    <col min="15365" max="15616" width="9.140625" style="518"/>
    <col min="15617" max="15617" width="62.140625" style="518" customWidth="1"/>
    <col min="15618" max="15620" width="16.28515625" style="518" bestFit="1" customWidth="1"/>
    <col min="15621" max="15872" width="9.140625" style="518"/>
    <col min="15873" max="15873" width="62.140625" style="518" customWidth="1"/>
    <col min="15874" max="15876" width="16.28515625" style="518" bestFit="1" customWidth="1"/>
    <col min="15877" max="16128" width="9.140625" style="518"/>
    <col min="16129" max="16129" width="62.140625" style="518" customWidth="1"/>
    <col min="16130" max="16132" width="16.28515625" style="518" bestFit="1" customWidth="1"/>
    <col min="16133" max="16384" width="9.140625" style="518"/>
  </cols>
  <sheetData>
    <row r="1" spans="1:4" ht="13.5" thickBot="1">
      <c r="A1" s="517"/>
      <c r="B1" s="517"/>
      <c r="D1" s="519" t="s">
        <v>1</v>
      </c>
    </row>
    <row r="2" spans="1:4" ht="15.95" customHeight="1" thickBot="1">
      <c r="A2" s="520" t="s">
        <v>260</v>
      </c>
      <c r="B2" s="521">
        <v>2020</v>
      </c>
      <c r="C2" s="521">
        <v>2021</v>
      </c>
      <c r="D2" s="522">
        <v>2022</v>
      </c>
    </row>
    <row r="3" spans="1:4" ht="15.95" customHeight="1" thickBot="1">
      <c r="A3" s="523" t="s">
        <v>261</v>
      </c>
      <c r="B3" s="524"/>
      <c r="C3" s="524"/>
      <c r="D3" s="525"/>
    </row>
    <row r="4" spans="1:4">
      <c r="A4" s="526" t="s">
        <v>262</v>
      </c>
      <c r="B4" s="527">
        <v>215500000</v>
      </c>
      <c r="C4" s="527">
        <v>215500000</v>
      </c>
      <c r="D4" s="527">
        <v>215500000</v>
      </c>
    </row>
    <row r="5" spans="1:4">
      <c r="A5" s="528" t="s">
        <v>11</v>
      </c>
      <c r="B5" s="529">
        <v>115796000</v>
      </c>
      <c r="C5" s="529">
        <v>118800000</v>
      </c>
      <c r="D5" s="529">
        <v>122000000</v>
      </c>
    </row>
    <row r="6" spans="1:4">
      <c r="A6" s="528" t="s">
        <v>263</v>
      </c>
      <c r="B6" s="530">
        <v>718096000</v>
      </c>
      <c r="C6" s="530">
        <v>743200000</v>
      </c>
      <c r="D6" s="530">
        <v>769000000</v>
      </c>
    </row>
    <row r="7" spans="1:4" ht="15.95" customHeight="1">
      <c r="A7" s="528" t="s">
        <v>264</v>
      </c>
      <c r="B7" s="529">
        <v>0</v>
      </c>
      <c r="C7" s="529">
        <v>0</v>
      </c>
      <c r="D7" s="529">
        <v>0</v>
      </c>
    </row>
    <row r="8" spans="1:4" ht="15.95" customHeight="1">
      <c r="A8" s="528" t="s">
        <v>265</v>
      </c>
      <c r="B8" s="529">
        <v>0</v>
      </c>
      <c r="C8" s="529">
        <v>0</v>
      </c>
      <c r="D8" s="529">
        <v>0</v>
      </c>
    </row>
    <row r="9" spans="1:4" ht="15.95" customHeight="1">
      <c r="A9" s="531" t="s">
        <v>266</v>
      </c>
      <c r="B9" s="532">
        <v>300000000</v>
      </c>
      <c r="C9" s="532">
        <v>300000000</v>
      </c>
      <c r="D9" s="532">
        <v>300000000</v>
      </c>
    </row>
    <row r="10" spans="1:4" ht="15.95" customHeight="1">
      <c r="A10" s="531" t="s">
        <v>267</v>
      </c>
      <c r="B10" s="533">
        <v>0</v>
      </c>
      <c r="C10" s="533">
        <v>0</v>
      </c>
      <c r="D10" s="533">
        <v>0</v>
      </c>
    </row>
    <row r="11" spans="1:4" s="517" customFormat="1" ht="15.95" customHeight="1" thickBot="1">
      <c r="A11" s="534" t="s">
        <v>268</v>
      </c>
      <c r="B11" s="532">
        <v>143043000</v>
      </c>
      <c r="C11" s="532">
        <v>110000000</v>
      </c>
      <c r="D11" s="532">
        <v>80000000</v>
      </c>
    </row>
    <row r="12" spans="1:4" s="517" customFormat="1" ht="26.25" customHeight="1" thickBot="1">
      <c r="A12" s="535" t="s">
        <v>269</v>
      </c>
      <c r="B12" s="536">
        <f>SUM(B4:B11)</f>
        <v>1492435000</v>
      </c>
      <c r="C12" s="536">
        <f>SUM(C4:C11)</f>
        <v>1487500000</v>
      </c>
      <c r="D12" s="536">
        <f>SUM(D4:D11)</f>
        <v>1486500000</v>
      </c>
    </row>
    <row r="13" spans="1:4" s="517" customFormat="1" ht="15.95" customHeight="1">
      <c r="A13" s="537" t="s">
        <v>270</v>
      </c>
      <c r="B13" s="538">
        <v>569558000</v>
      </c>
      <c r="C13" s="538">
        <v>569558000</v>
      </c>
      <c r="D13" s="538">
        <v>569558000</v>
      </c>
    </row>
    <row r="14" spans="1:4" s="517" customFormat="1" ht="15.95" customHeight="1">
      <c r="A14" s="539" t="s">
        <v>271</v>
      </c>
      <c r="B14" s="533">
        <v>97331000</v>
      </c>
      <c r="C14" s="533">
        <v>97331000</v>
      </c>
      <c r="D14" s="533">
        <v>97331000</v>
      </c>
    </row>
    <row r="15" spans="1:4" s="517" customFormat="1">
      <c r="A15" s="539" t="s">
        <v>272</v>
      </c>
      <c r="B15" s="533">
        <v>386547000</v>
      </c>
      <c r="C15" s="533">
        <v>400000000</v>
      </c>
      <c r="D15" s="533">
        <v>415000000</v>
      </c>
    </row>
    <row r="16" spans="1:4" s="517" customFormat="1" ht="15.95" customHeight="1">
      <c r="A16" s="540" t="s">
        <v>273</v>
      </c>
      <c r="B16" s="533">
        <v>8725000</v>
      </c>
      <c r="C16" s="533">
        <v>8725000</v>
      </c>
      <c r="D16" s="533">
        <v>8725000</v>
      </c>
    </row>
    <row r="17" spans="1:4" s="517" customFormat="1" ht="15.95" customHeight="1">
      <c r="A17" s="539" t="s">
        <v>274</v>
      </c>
      <c r="B17" s="533">
        <v>57500000</v>
      </c>
      <c r="C17" s="533">
        <v>55000000</v>
      </c>
      <c r="D17" s="533">
        <v>50000000</v>
      </c>
    </row>
    <row r="18" spans="1:4" s="517" customFormat="1" ht="15.95" customHeight="1">
      <c r="A18" s="539" t="s">
        <v>275</v>
      </c>
      <c r="B18" s="533">
        <v>8400000</v>
      </c>
      <c r="C18" s="533">
        <v>8400000</v>
      </c>
      <c r="D18" s="533">
        <v>8400000</v>
      </c>
    </row>
    <row r="19" spans="1:4" s="517" customFormat="1" ht="15.95" customHeight="1">
      <c r="A19" s="540" t="s">
        <v>276</v>
      </c>
      <c r="B19" s="533">
        <v>0</v>
      </c>
      <c r="C19" s="533">
        <v>0</v>
      </c>
      <c r="D19" s="533">
        <v>0</v>
      </c>
    </row>
    <row r="20" spans="1:4" s="517" customFormat="1" ht="15.95" customHeight="1">
      <c r="A20" s="539" t="s">
        <v>277</v>
      </c>
      <c r="B20" s="541">
        <v>300000000</v>
      </c>
      <c r="C20" s="541">
        <v>300000000</v>
      </c>
      <c r="D20" s="541">
        <v>300000000</v>
      </c>
    </row>
    <row r="21" spans="1:4" s="517" customFormat="1" ht="15.95" customHeight="1">
      <c r="A21" s="539" t="s">
        <v>278</v>
      </c>
      <c r="B21" s="542">
        <v>1500000</v>
      </c>
      <c r="C21" s="542">
        <v>1500000</v>
      </c>
      <c r="D21" s="542">
        <v>1500000</v>
      </c>
    </row>
    <row r="22" spans="1:4" s="517" customFormat="1" ht="15.95" customHeight="1">
      <c r="A22" s="539" t="s">
        <v>113</v>
      </c>
      <c r="B22" s="533">
        <v>19310000</v>
      </c>
      <c r="C22" s="533">
        <v>19310000</v>
      </c>
      <c r="D22" s="533">
        <v>19310000</v>
      </c>
    </row>
    <row r="23" spans="1:4" s="517" customFormat="1" ht="15.95" customHeight="1" thickBot="1">
      <c r="A23" s="543" t="s">
        <v>279</v>
      </c>
      <c r="B23" s="544">
        <v>7000000</v>
      </c>
      <c r="C23" s="544">
        <v>5000000</v>
      </c>
      <c r="D23" s="544">
        <v>5000000</v>
      </c>
    </row>
    <row r="24" spans="1:4" s="517" customFormat="1" ht="26.25" customHeight="1" thickBot="1">
      <c r="A24" s="535" t="s">
        <v>280</v>
      </c>
      <c r="B24" s="536">
        <f>SUM(B13:B23)</f>
        <v>1455871000</v>
      </c>
      <c r="C24" s="536">
        <f>SUM(C13:C23)</f>
        <v>1464824000</v>
      </c>
      <c r="D24" s="536">
        <f>SUM(D13:D23)</f>
        <v>1474824000</v>
      </c>
    </row>
    <row r="25" spans="1:4" ht="15.95" customHeight="1" thickBot="1">
      <c r="A25" s="523" t="s">
        <v>281</v>
      </c>
      <c r="B25" s="524"/>
      <c r="C25" s="524"/>
      <c r="D25" s="525"/>
    </row>
    <row r="26" spans="1:4" s="517" customFormat="1">
      <c r="A26" s="545" t="s">
        <v>282</v>
      </c>
      <c r="B26" s="538">
        <v>20000000</v>
      </c>
      <c r="C26" s="538">
        <v>10000000</v>
      </c>
      <c r="D26" s="538">
        <v>5000000</v>
      </c>
    </row>
    <row r="27" spans="1:4" s="517" customFormat="1">
      <c r="A27" s="545" t="s">
        <v>283</v>
      </c>
      <c r="B27" s="538">
        <v>0</v>
      </c>
      <c r="C27" s="538">
        <v>0</v>
      </c>
      <c r="D27" s="538">
        <v>0</v>
      </c>
    </row>
    <row r="28" spans="1:4" s="517" customFormat="1" ht="15.95" customHeight="1">
      <c r="A28" s="546" t="s">
        <v>284</v>
      </c>
      <c r="B28" s="533">
        <v>172726000</v>
      </c>
      <c r="C28" s="533">
        <v>100000000</v>
      </c>
      <c r="D28" s="533">
        <v>100000000</v>
      </c>
    </row>
    <row r="29" spans="1:4" s="517" customFormat="1" ht="15.95" customHeight="1">
      <c r="A29" s="531" t="s">
        <v>285</v>
      </c>
      <c r="B29" s="533">
        <v>216307000</v>
      </c>
      <c r="C29" s="533">
        <v>150000000</v>
      </c>
      <c r="D29" s="533">
        <v>150000000</v>
      </c>
    </row>
    <row r="30" spans="1:4" s="517" customFormat="1" ht="15.95" customHeight="1" thickBot="1">
      <c r="A30" s="534" t="s">
        <v>286</v>
      </c>
      <c r="B30" s="544">
        <v>945749000</v>
      </c>
      <c r="C30" s="544">
        <v>400000000</v>
      </c>
      <c r="D30" s="544">
        <v>400000000</v>
      </c>
    </row>
    <row r="31" spans="1:4" s="517" customFormat="1" ht="26.25" customHeight="1" thickBot="1">
      <c r="A31" s="535" t="s">
        <v>287</v>
      </c>
      <c r="B31" s="536">
        <f>SUM(B26:B30)</f>
        <v>1354782000</v>
      </c>
      <c r="C31" s="536">
        <f>SUM(C26:C30)</f>
        <v>660000000</v>
      </c>
      <c r="D31" s="536">
        <f>SUM(D26:D30)</f>
        <v>655000000</v>
      </c>
    </row>
    <row r="32" spans="1:4" s="517" customFormat="1" ht="15.95" customHeight="1">
      <c r="A32" s="537" t="s">
        <v>288</v>
      </c>
      <c r="B32" s="538">
        <v>182909000</v>
      </c>
      <c r="C32" s="538">
        <v>115000000</v>
      </c>
      <c r="D32" s="538">
        <v>100000000</v>
      </c>
    </row>
    <row r="33" spans="1:4" s="517" customFormat="1" ht="15.95" customHeight="1">
      <c r="A33" s="539" t="s">
        <v>289</v>
      </c>
      <c r="B33" s="533">
        <v>1136330000</v>
      </c>
      <c r="C33" s="533">
        <v>500000000</v>
      </c>
      <c r="D33" s="533">
        <v>500000000</v>
      </c>
    </row>
    <row r="34" spans="1:4" s="517" customFormat="1" ht="15.95" customHeight="1">
      <c r="A34" s="539" t="s">
        <v>290</v>
      </c>
      <c r="B34" s="533">
        <v>11503000</v>
      </c>
      <c r="C34" s="533">
        <v>1772000</v>
      </c>
      <c r="D34" s="533">
        <v>1772000</v>
      </c>
    </row>
    <row r="35" spans="1:4" s="517" customFormat="1" ht="15.95" customHeight="1">
      <c r="A35" s="539" t="s">
        <v>291</v>
      </c>
      <c r="B35" s="533">
        <v>0</v>
      </c>
      <c r="C35" s="533">
        <v>0</v>
      </c>
      <c r="D35" s="533">
        <v>0</v>
      </c>
    </row>
    <row r="36" spans="1:4" s="517" customFormat="1" ht="15.95" customHeight="1">
      <c r="A36" s="540" t="s">
        <v>292</v>
      </c>
      <c r="B36" s="547">
        <v>0</v>
      </c>
      <c r="C36" s="547">
        <v>0</v>
      </c>
      <c r="D36" s="547">
        <v>0</v>
      </c>
    </row>
    <row r="37" spans="1:4" s="517" customFormat="1" ht="15.95" customHeight="1">
      <c r="A37" s="539" t="s">
        <v>293</v>
      </c>
      <c r="B37" s="529">
        <v>25604000</v>
      </c>
      <c r="C37" s="529">
        <v>37904000</v>
      </c>
      <c r="D37" s="529">
        <v>37904000</v>
      </c>
    </row>
    <row r="38" spans="1:4" s="517" customFormat="1" ht="15.95" customHeight="1">
      <c r="A38" s="540" t="s">
        <v>294</v>
      </c>
      <c r="B38" s="529">
        <v>9000000</v>
      </c>
      <c r="C38" s="529">
        <v>8000000</v>
      </c>
      <c r="D38" s="529">
        <v>7000000</v>
      </c>
    </row>
    <row r="39" spans="1:4" s="517" customFormat="1" ht="15.95" customHeight="1">
      <c r="A39" s="540" t="s">
        <v>295</v>
      </c>
      <c r="B39" s="548">
        <v>0</v>
      </c>
      <c r="C39" s="548">
        <v>0</v>
      </c>
      <c r="D39" s="548">
        <v>0</v>
      </c>
    </row>
    <row r="40" spans="1:4" s="517" customFormat="1" ht="15.75" customHeight="1" thickBot="1">
      <c r="A40" s="543" t="s">
        <v>279</v>
      </c>
      <c r="B40" s="544">
        <v>26000000</v>
      </c>
      <c r="C40" s="544">
        <v>20000000</v>
      </c>
      <c r="D40" s="544">
        <v>20000000</v>
      </c>
    </row>
    <row r="41" spans="1:4" s="517" customFormat="1" ht="26.25" customHeight="1" thickBot="1">
      <c r="A41" s="535" t="s">
        <v>296</v>
      </c>
      <c r="B41" s="536">
        <f>SUM(B32:B40)</f>
        <v>1391346000</v>
      </c>
      <c r="C41" s="536">
        <f>SUM(C32:C40)</f>
        <v>682676000</v>
      </c>
      <c r="D41" s="536">
        <f>SUM(D32:D40)</f>
        <v>666676000</v>
      </c>
    </row>
    <row r="42" spans="1:4" s="517" customFormat="1" ht="26.25" customHeight="1" thickBot="1">
      <c r="A42" s="535" t="s">
        <v>297</v>
      </c>
      <c r="B42" s="536">
        <f>SUM(B12+B31)</f>
        <v>2847217000</v>
      </c>
      <c r="C42" s="536">
        <f>SUM(C12+C31)</f>
        <v>2147500000</v>
      </c>
      <c r="D42" s="536">
        <f>SUM(D12+D31)</f>
        <v>2141500000</v>
      </c>
    </row>
    <row r="43" spans="1:4" s="517" customFormat="1" ht="26.25" customHeight="1" thickBot="1">
      <c r="A43" s="535" t="s">
        <v>298</v>
      </c>
      <c r="B43" s="536">
        <f>SUM(B24+B41)</f>
        <v>2847217000</v>
      </c>
      <c r="C43" s="536">
        <f>SUM(C24+C41)</f>
        <v>2147500000</v>
      </c>
      <c r="D43" s="536">
        <f>SUM(D24+D41)</f>
        <v>2141500000</v>
      </c>
    </row>
    <row r="44" spans="1:4" s="517" customFormat="1" ht="13.5" thickBot="1">
      <c r="A44" s="549"/>
      <c r="C44" s="550"/>
      <c r="D44" s="551"/>
    </row>
    <row r="45" spans="1:4" s="517" customFormat="1" ht="27.75" customHeight="1" thickBot="1">
      <c r="A45" s="552" t="s">
        <v>299</v>
      </c>
      <c r="B45" s="536">
        <f>B43-B42</f>
        <v>0</v>
      </c>
      <c r="C45" s="536">
        <f>C43-C42</f>
        <v>0</v>
      </c>
      <c r="D45" s="536">
        <f>D43-D42</f>
        <v>0</v>
      </c>
    </row>
  </sheetData>
  <printOptions horizontalCentered="1"/>
  <pageMargins left="0.74803149606299213" right="0.74803149606299213" top="1.1811023622047245" bottom="1.0629921259842521" header="0.51181102362204722" footer="0.51181102362204722"/>
  <pageSetup paperSize="9" scale="79" orientation="portrait" useFirstPageNumber="1" horizontalDpi="300" r:id="rId1"/>
  <headerFooter alignWithMargins="0">
    <oddHeader>&amp;CA működési és fejlesztési célú bevételek és kiadások 2018/2019/2020. évi alakulását bemutató mérleg&amp;R&amp;"Times New Roman,Normál"&amp;11
 12. sz.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V898"/>
  <sheetViews>
    <sheetView topLeftCell="A2" workbookViewId="0">
      <selection activeCell="E100" sqref="E35:E100"/>
    </sheetView>
  </sheetViews>
  <sheetFormatPr defaultRowHeight="12.75"/>
  <cols>
    <col min="1" max="1" width="35.7109375" style="554" customWidth="1"/>
    <col min="2" max="13" width="7.7109375" style="554" customWidth="1"/>
    <col min="14" max="15" width="9.140625" style="554" hidden="1" customWidth="1"/>
    <col min="16" max="256" width="9.140625" style="554"/>
    <col min="257" max="257" width="35.7109375" style="554" customWidth="1"/>
    <col min="258" max="269" width="7.7109375" style="554" customWidth="1"/>
    <col min="270" max="271" width="0" style="554" hidden="1" customWidth="1"/>
    <col min="272" max="512" width="9.140625" style="554"/>
    <col min="513" max="513" width="35.7109375" style="554" customWidth="1"/>
    <col min="514" max="525" width="7.7109375" style="554" customWidth="1"/>
    <col min="526" max="527" width="0" style="554" hidden="1" customWidth="1"/>
    <col min="528" max="768" width="9.140625" style="554"/>
    <col min="769" max="769" width="35.7109375" style="554" customWidth="1"/>
    <col min="770" max="781" width="7.7109375" style="554" customWidth="1"/>
    <col min="782" max="783" width="0" style="554" hidden="1" customWidth="1"/>
    <col min="784" max="1024" width="9.140625" style="554"/>
    <col min="1025" max="1025" width="35.7109375" style="554" customWidth="1"/>
    <col min="1026" max="1037" width="7.7109375" style="554" customWidth="1"/>
    <col min="1038" max="1039" width="0" style="554" hidden="1" customWidth="1"/>
    <col min="1040" max="1280" width="9.140625" style="554"/>
    <col min="1281" max="1281" width="35.7109375" style="554" customWidth="1"/>
    <col min="1282" max="1293" width="7.7109375" style="554" customWidth="1"/>
    <col min="1294" max="1295" width="0" style="554" hidden="1" customWidth="1"/>
    <col min="1296" max="1536" width="9.140625" style="554"/>
    <col min="1537" max="1537" width="35.7109375" style="554" customWidth="1"/>
    <col min="1538" max="1549" width="7.7109375" style="554" customWidth="1"/>
    <col min="1550" max="1551" width="0" style="554" hidden="1" customWidth="1"/>
    <col min="1552" max="1792" width="9.140625" style="554"/>
    <col min="1793" max="1793" width="35.7109375" style="554" customWidth="1"/>
    <col min="1794" max="1805" width="7.7109375" style="554" customWidth="1"/>
    <col min="1806" max="1807" width="0" style="554" hidden="1" customWidth="1"/>
    <col min="1808" max="2048" width="9.140625" style="554"/>
    <col min="2049" max="2049" width="35.7109375" style="554" customWidth="1"/>
    <col min="2050" max="2061" width="7.7109375" style="554" customWidth="1"/>
    <col min="2062" max="2063" width="0" style="554" hidden="1" customWidth="1"/>
    <col min="2064" max="2304" width="9.140625" style="554"/>
    <col min="2305" max="2305" width="35.7109375" style="554" customWidth="1"/>
    <col min="2306" max="2317" width="7.7109375" style="554" customWidth="1"/>
    <col min="2318" max="2319" width="0" style="554" hidden="1" customWidth="1"/>
    <col min="2320" max="2560" width="9.140625" style="554"/>
    <col min="2561" max="2561" width="35.7109375" style="554" customWidth="1"/>
    <col min="2562" max="2573" width="7.7109375" style="554" customWidth="1"/>
    <col min="2574" max="2575" width="0" style="554" hidden="1" customWidth="1"/>
    <col min="2576" max="2816" width="9.140625" style="554"/>
    <col min="2817" max="2817" width="35.7109375" style="554" customWidth="1"/>
    <col min="2818" max="2829" width="7.7109375" style="554" customWidth="1"/>
    <col min="2830" max="2831" width="0" style="554" hidden="1" customWidth="1"/>
    <col min="2832" max="3072" width="9.140625" style="554"/>
    <col min="3073" max="3073" width="35.7109375" style="554" customWidth="1"/>
    <col min="3074" max="3085" width="7.7109375" style="554" customWidth="1"/>
    <col min="3086" max="3087" width="0" style="554" hidden="1" customWidth="1"/>
    <col min="3088" max="3328" width="9.140625" style="554"/>
    <col min="3329" max="3329" width="35.7109375" style="554" customWidth="1"/>
    <col min="3330" max="3341" width="7.7109375" style="554" customWidth="1"/>
    <col min="3342" max="3343" width="0" style="554" hidden="1" customWidth="1"/>
    <col min="3344" max="3584" width="9.140625" style="554"/>
    <col min="3585" max="3585" width="35.7109375" style="554" customWidth="1"/>
    <col min="3586" max="3597" width="7.7109375" style="554" customWidth="1"/>
    <col min="3598" max="3599" width="0" style="554" hidden="1" customWidth="1"/>
    <col min="3600" max="3840" width="9.140625" style="554"/>
    <col min="3841" max="3841" width="35.7109375" style="554" customWidth="1"/>
    <col min="3842" max="3853" width="7.7109375" style="554" customWidth="1"/>
    <col min="3854" max="3855" width="0" style="554" hidden="1" customWidth="1"/>
    <col min="3856" max="4096" width="9.140625" style="554"/>
    <col min="4097" max="4097" width="35.7109375" style="554" customWidth="1"/>
    <col min="4098" max="4109" width="7.7109375" style="554" customWidth="1"/>
    <col min="4110" max="4111" width="0" style="554" hidden="1" customWidth="1"/>
    <col min="4112" max="4352" width="9.140625" style="554"/>
    <col min="4353" max="4353" width="35.7109375" style="554" customWidth="1"/>
    <col min="4354" max="4365" width="7.7109375" style="554" customWidth="1"/>
    <col min="4366" max="4367" width="0" style="554" hidden="1" customWidth="1"/>
    <col min="4368" max="4608" width="9.140625" style="554"/>
    <col min="4609" max="4609" width="35.7109375" style="554" customWidth="1"/>
    <col min="4610" max="4621" width="7.7109375" style="554" customWidth="1"/>
    <col min="4622" max="4623" width="0" style="554" hidden="1" customWidth="1"/>
    <col min="4624" max="4864" width="9.140625" style="554"/>
    <col min="4865" max="4865" width="35.7109375" style="554" customWidth="1"/>
    <col min="4866" max="4877" width="7.7109375" style="554" customWidth="1"/>
    <col min="4878" max="4879" width="0" style="554" hidden="1" customWidth="1"/>
    <col min="4880" max="5120" width="9.140625" style="554"/>
    <col min="5121" max="5121" width="35.7109375" style="554" customWidth="1"/>
    <col min="5122" max="5133" width="7.7109375" style="554" customWidth="1"/>
    <col min="5134" max="5135" width="0" style="554" hidden="1" customWidth="1"/>
    <col min="5136" max="5376" width="9.140625" style="554"/>
    <col min="5377" max="5377" width="35.7109375" style="554" customWidth="1"/>
    <col min="5378" max="5389" width="7.7109375" style="554" customWidth="1"/>
    <col min="5390" max="5391" width="0" style="554" hidden="1" customWidth="1"/>
    <col min="5392" max="5632" width="9.140625" style="554"/>
    <col min="5633" max="5633" width="35.7109375" style="554" customWidth="1"/>
    <col min="5634" max="5645" width="7.7109375" style="554" customWidth="1"/>
    <col min="5646" max="5647" width="0" style="554" hidden="1" customWidth="1"/>
    <col min="5648" max="5888" width="9.140625" style="554"/>
    <col min="5889" max="5889" width="35.7109375" style="554" customWidth="1"/>
    <col min="5890" max="5901" width="7.7109375" style="554" customWidth="1"/>
    <col min="5902" max="5903" width="0" style="554" hidden="1" customWidth="1"/>
    <col min="5904" max="6144" width="9.140625" style="554"/>
    <col min="6145" max="6145" width="35.7109375" style="554" customWidth="1"/>
    <col min="6146" max="6157" width="7.7109375" style="554" customWidth="1"/>
    <col min="6158" max="6159" width="0" style="554" hidden="1" customWidth="1"/>
    <col min="6160" max="6400" width="9.140625" style="554"/>
    <col min="6401" max="6401" width="35.7109375" style="554" customWidth="1"/>
    <col min="6402" max="6413" width="7.7109375" style="554" customWidth="1"/>
    <col min="6414" max="6415" width="0" style="554" hidden="1" customWidth="1"/>
    <col min="6416" max="6656" width="9.140625" style="554"/>
    <col min="6657" max="6657" width="35.7109375" style="554" customWidth="1"/>
    <col min="6658" max="6669" width="7.7109375" style="554" customWidth="1"/>
    <col min="6670" max="6671" width="0" style="554" hidden="1" customWidth="1"/>
    <col min="6672" max="6912" width="9.140625" style="554"/>
    <col min="6913" max="6913" width="35.7109375" style="554" customWidth="1"/>
    <col min="6914" max="6925" width="7.7109375" style="554" customWidth="1"/>
    <col min="6926" max="6927" width="0" style="554" hidden="1" customWidth="1"/>
    <col min="6928" max="7168" width="9.140625" style="554"/>
    <col min="7169" max="7169" width="35.7109375" style="554" customWidth="1"/>
    <col min="7170" max="7181" width="7.7109375" style="554" customWidth="1"/>
    <col min="7182" max="7183" width="0" style="554" hidden="1" customWidth="1"/>
    <col min="7184" max="7424" width="9.140625" style="554"/>
    <col min="7425" max="7425" width="35.7109375" style="554" customWidth="1"/>
    <col min="7426" max="7437" width="7.7109375" style="554" customWidth="1"/>
    <col min="7438" max="7439" width="0" style="554" hidden="1" customWidth="1"/>
    <col min="7440" max="7680" width="9.140625" style="554"/>
    <col min="7681" max="7681" width="35.7109375" style="554" customWidth="1"/>
    <col min="7682" max="7693" width="7.7109375" style="554" customWidth="1"/>
    <col min="7694" max="7695" width="0" style="554" hidden="1" customWidth="1"/>
    <col min="7696" max="7936" width="9.140625" style="554"/>
    <col min="7937" max="7937" width="35.7109375" style="554" customWidth="1"/>
    <col min="7938" max="7949" width="7.7109375" style="554" customWidth="1"/>
    <col min="7950" max="7951" width="0" style="554" hidden="1" customWidth="1"/>
    <col min="7952" max="8192" width="9.140625" style="554"/>
    <col min="8193" max="8193" width="35.7109375" style="554" customWidth="1"/>
    <col min="8194" max="8205" width="7.7109375" style="554" customWidth="1"/>
    <col min="8206" max="8207" width="0" style="554" hidden="1" customWidth="1"/>
    <col min="8208" max="8448" width="9.140625" style="554"/>
    <col min="8449" max="8449" width="35.7109375" style="554" customWidth="1"/>
    <col min="8450" max="8461" width="7.7109375" style="554" customWidth="1"/>
    <col min="8462" max="8463" width="0" style="554" hidden="1" customWidth="1"/>
    <col min="8464" max="8704" width="9.140625" style="554"/>
    <col min="8705" max="8705" width="35.7109375" style="554" customWidth="1"/>
    <col min="8706" max="8717" width="7.7109375" style="554" customWidth="1"/>
    <col min="8718" max="8719" width="0" style="554" hidden="1" customWidth="1"/>
    <col min="8720" max="8960" width="9.140625" style="554"/>
    <col min="8961" max="8961" width="35.7109375" style="554" customWidth="1"/>
    <col min="8962" max="8973" width="7.7109375" style="554" customWidth="1"/>
    <col min="8974" max="8975" width="0" style="554" hidden="1" customWidth="1"/>
    <col min="8976" max="9216" width="9.140625" style="554"/>
    <col min="9217" max="9217" width="35.7109375" style="554" customWidth="1"/>
    <col min="9218" max="9229" width="7.7109375" style="554" customWidth="1"/>
    <col min="9230" max="9231" width="0" style="554" hidden="1" customWidth="1"/>
    <col min="9232" max="9472" width="9.140625" style="554"/>
    <col min="9473" max="9473" width="35.7109375" style="554" customWidth="1"/>
    <col min="9474" max="9485" width="7.7109375" style="554" customWidth="1"/>
    <col min="9486" max="9487" width="0" style="554" hidden="1" customWidth="1"/>
    <col min="9488" max="9728" width="9.140625" style="554"/>
    <col min="9729" max="9729" width="35.7109375" style="554" customWidth="1"/>
    <col min="9730" max="9741" width="7.7109375" style="554" customWidth="1"/>
    <col min="9742" max="9743" width="0" style="554" hidden="1" customWidth="1"/>
    <col min="9744" max="9984" width="9.140625" style="554"/>
    <col min="9985" max="9985" width="35.7109375" style="554" customWidth="1"/>
    <col min="9986" max="9997" width="7.7109375" style="554" customWidth="1"/>
    <col min="9998" max="9999" width="0" style="554" hidden="1" customWidth="1"/>
    <col min="10000" max="10240" width="9.140625" style="554"/>
    <col min="10241" max="10241" width="35.7109375" style="554" customWidth="1"/>
    <col min="10242" max="10253" width="7.7109375" style="554" customWidth="1"/>
    <col min="10254" max="10255" width="0" style="554" hidden="1" customWidth="1"/>
    <col min="10256" max="10496" width="9.140625" style="554"/>
    <col min="10497" max="10497" width="35.7109375" style="554" customWidth="1"/>
    <col min="10498" max="10509" width="7.7109375" style="554" customWidth="1"/>
    <col min="10510" max="10511" width="0" style="554" hidden="1" customWidth="1"/>
    <col min="10512" max="10752" width="9.140625" style="554"/>
    <col min="10753" max="10753" width="35.7109375" style="554" customWidth="1"/>
    <col min="10754" max="10765" width="7.7109375" style="554" customWidth="1"/>
    <col min="10766" max="10767" width="0" style="554" hidden="1" customWidth="1"/>
    <col min="10768" max="11008" width="9.140625" style="554"/>
    <col min="11009" max="11009" width="35.7109375" style="554" customWidth="1"/>
    <col min="11010" max="11021" width="7.7109375" style="554" customWidth="1"/>
    <col min="11022" max="11023" width="0" style="554" hidden="1" customWidth="1"/>
    <col min="11024" max="11264" width="9.140625" style="554"/>
    <col min="11265" max="11265" width="35.7109375" style="554" customWidth="1"/>
    <col min="11266" max="11277" width="7.7109375" style="554" customWidth="1"/>
    <col min="11278" max="11279" width="0" style="554" hidden="1" customWidth="1"/>
    <col min="11280" max="11520" width="9.140625" style="554"/>
    <col min="11521" max="11521" width="35.7109375" style="554" customWidth="1"/>
    <col min="11522" max="11533" width="7.7109375" style="554" customWidth="1"/>
    <col min="11534" max="11535" width="0" style="554" hidden="1" customWidth="1"/>
    <col min="11536" max="11776" width="9.140625" style="554"/>
    <col min="11777" max="11777" width="35.7109375" style="554" customWidth="1"/>
    <col min="11778" max="11789" width="7.7109375" style="554" customWidth="1"/>
    <col min="11790" max="11791" width="0" style="554" hidden="1" customWidth="1"/>
    <col min="11792" max="12032" width="9.140625" style="554"/>
    <col min="12033" max="12033" width="35.7109375" style="554" customWidth="1"/>
    <col min="12034" max="12045" width="7.7109375" style="554" customWidth="1"/>
    <col min="12046" max="12047" width="0" style="554" hidden="1" customWidth="1"/>
    <col min="12048" max="12288" width="9.140625" style="554"/>
    <col min="12289" max="12289" width="35.7109375" style="554" customWidth="1"/>
    <col min="12290" max="12301" width="7.7109375" style="554" customWidth="1"/>
    <col min="12302" max="12303" width="0" style="554" hidden="1" customWidth="1"/>
    <col min="12304" max="12544" width="9.140625" style="554"/>
    <col min="12545" max="12545" width="35.7109375" style="554" customWidth="1"/>
    <col min="12546" max="12557" width="7.7109375" style="554" customWidth="1"/>
    <col min="12558" max="12559" width="0" style="554" hidden="1" customWidth="1"/>
    <col min="12560" max="12800" width="9.140625" style="554"/>
    <col min="12801" max="12801" width="35.7109375" style="554" customWidth="1"/>
    <col min="12802" max="12813" width="7.7109375" style="554" customWidth="1"/>
    <col min="12814" max="12815" width="0" style="554" hidden="1" customWidth="1"/>
    <col min="12816" max="13056" width="9.140625" style="554"/>
    <col min="13057" max="13057" width="35.7109375" style="554" customWidth="1"/>
    <col min="13058" max="13069" width="7.7109375" style="554" customWidth="1"/>
    <col min="13070" max="13071" width="0" style="554" hidden="1" customWidth="1"/>
    <col min="13072" max="13312" width="9.140625" style="554"/>
    <col min="13313" max="13313" width="35.7109375" style="554" customWidth="1"/>
    <col min="13314" max="13325" width="7.7109375" style="554" customWidth="1"/>
    <col min="13326" max="13327" width="0" style="554" hidden="1" customWidth="1"/>
    <col min="13328" max="13568" width="9.140625" style="554"/>
    <col min="13569" max="13569" width="35.7109375" style="554" customWidth="1"/>
    <col min="13570" max="13581" width="7.7109375" style="554" customWidth="1"/>
    <col min="13582" max="13583" width="0" style="554" hidden="1" customWidth="1"/>
    <col min="13584" max="13824" width="9.140625" style="554"/>
    <col min="13825" max="13825" width="35.7109375" style="554" customWidth="1"/>
    <col min="13826" max="13837" width="7.7109375" style="554" customWidth="1"/>
    <col min="13838" max="13839" width="0" style="554" hidden="1" customWidth="1"/>
    <col min="13840" max="14080" width="9.140625" style="554"/>
    <col min="14081" max="14081" width="35.7109375" style="554" customWidth="1"/>
    <col min="14082" max="14093" width="7.7109375" style="554" customWidth="1"/>
    <col min="14094" max="14095" width="0" style="554" hidden="1" customWidth="1"/>
    <col min="14096" max="14336" width="9.140625" style="554"/>
    <col min="14337" max="14337" width="35.7109375" style="554" customWidth="1"/>
    <col min="14338" max="14349" width="7.7109375" style="554" customWidth="1"/>
    <col min="14350" max="14351" width="0" style="554" hidden="1" customWidth="1"/>
    <col min="14352" max="14592" width="9.140625" style="554"/>
    <col min="14593" max="14593" width="35.7109375" style="554" customWidth="1"/>
    <col min="14594" max="14605" width="7.7109375" style="554" customWidth="1"/>
    <col min="14606" max="14607" width="0" style="554" hidden="1" customWidth="1"/>
    <col min="14608" max="14848" width="9.140625" style="554"/>
    <col min="14849" max="14849" width="35.7109375" style="554" customWidth="1"/>
    <col min="14850" max="14861" width="7.7109375" style="554" customWidth="1"/>
    <col min="14862" max="14863" width="0" style="554" hidden="1" customWidth="1"/>
    <col min="14864" max="15104" width="9.140625" style="554"/>
    <col min="15105" max="15105" width="35.7109375" style="554" customWidth="1"/>
    <col min="15106" max="15117" width="7.7109375" style="554" customWidth="1"/>
    <col min="15118" max="15119" width="0" style="554" hidden="1" customWidth="1"/>
    <col min="15120" max="15360" width="9.140625" style="554"/>
    <col min="15361" max="15361" width="35.7109375" style="554" customWidth="1"/>
    <col min="15362" max="15373" width="7.7109375" style="554" customWidth="1"/>
    <col min="15374" max="15375" width="0" style="554" hidden="1" customWidth="1"/>
    <col min="15376" max="15616" width="9.140625" style="554"/>
    <col min="15617" max="15617" width="35.7109375" style="554" customWidth="1"/>
    <col min="15618" max="15629" width="7.7109375" style="554" customWidth="1"/>
    <col min="15630" max="15631" width="0" style="554" hidden="1" customWidth="1"/>
    <col min="15632" max="15872" width="9.140625" style="554"/>
    <col min="15873" max="15873" width="35.7109375" style="554" customWidth="1"/>
    <col min="15874" max="15885" width="7.7109375" style="554" customWidth="1"/>
    <col min="15886" max="15887" width="0" style="554" hidden="1" customWidth="1"/>
    <col min="15888" max="16128" width="9.140625" style="554"/>
    <col min="16129" max="16129" width="35.7109375" style="554" customWidth="1"/>
    <col min="16130" max="16141" width="7.7109375" style="554" customWidth="1"/>
    <col min="16142" max="16143" width="0" style="554" hidden="1" customWidth="1"/>
    <col min="16144" max="16384" width="9.140625" style="554"/>
  </cols>
  <sheetData>
    <row r="1" spans="1:22" hidden="1">
      <c r="A1" s="553"/>
      <c r="H1" s="553"/>
    </row>
    <row r="2" spans="1:22">
      <c r="B2" s="553"/>
      <c r="H2" s="553"/>
    </row>
    <row r="3" spans="1:22" ht="20.25">
      <c r="A3" s="555" t="s">
        <v>300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</row>
    <row r="4" spans="1:22" ht="20.25">
      <c r="A4" s="557" t="s">
        <v>515</v>
      </c>
      <c r="B4" s="556"/>
      <c r="C4" s="555"/>
      <c r="D4" s="555"/>
      <c r="E4" s="555"/>
      <c r="F4" s="555"/>
      <c r="G4" s="555"/>
      <c r="H4" s="555"/>
      <c r="I4" s="556"/>
      <c r="J4" s="556"/>
      <c r="K4" s="556"/>
      <c r="L4" s="556"/>
      <c r="M4" s="556"/>
      <c r="N4" s="558"/>
      <c r="O4" s="558"/>
      <c r="P4" s="558"/>
    </row>
    <row r="5" spans="1:22" ht="15.75">
      <c r="A5" s="559" t="s">
        <v>301</v>
      </c>
      <c r="B5" s="556"/>
      <c r="C5" s="560"/>
      <c r="D5" s="560"/>
      <c r="E5" s="560"/>
      <c r="F5" s="560"/>
      <c r="G5" s="560"/>
      <c r="H5" s="560"/>
      <c r="I5" s="556"/>
      <c r="J5" s="556"/>
      <c r="K5" s="556"/>
      <c r="L5" s="556"/>
      <c r="M5" s="556"/>
      <c r="N5" s="558"/>
      <c r="O5" s="558"/>
      <c r="P5" s="558"/>
    </row>
    <row r="6" spans="1:22" ht="12.75" customHeight="1">
      <c r="B6" s="561"/>
      <c r="C6" s="561"/>
      <c r="D6" s="561"/>
      <c r="E6" s="561"/>
      <c r="F6" s="562"/>
      <c r="G6" s="562"/>
      <c r="H6" s="562"/>
      <c r="I6" s="562"/>
      <c r="J6" s="562"/>
      <c r="K6" s="562"/>
      <c r="L6" s="562"/>
      <c r="M6" s="562"/>
      <c r="P6" s="558"/>
    </row>
    <row r="7" spans="1:22" ht="12.75" customHeight="1">
      <c r="A7" s="563" t="s">
        <v>302</v>
      </c>
      <c r="B7" s="564" t="s">
        <v>303</v>
      </c>
      <c r="C7" s="564" t="s">
        <v>304</v>
      </c>
      <c r="D7" s="564" t="s">
        <v>305</v>
      </c>
      <c r="E7" s="564" t="s">
        <v>306</v>
      </c>
      <c r="F7" s="564" t="s">
        <v>307</v>
      </c>
      <c r="G7" s="564" t="s">
        <v>308</v>
      </c>
      <c r="H7" s="564" t="s">
        <v>309</v>
      </c>
      <c r="I7" s="564" t="s">
        <v>310</v>
      </c>
      <c r="J7" s="564" t="s">
        <v>311</v>
      </c>
      <c r="K7" s="564" t="s">
        <v>312</v>
      </c>
      <c r="L7" s="564" t="s">
        <v>313</v>
      </c>
      <c r="M7" s="564" t="s">
        <v>314</v>
      </c>
    </row>
    <row r="8" spans="1:22">
      <c r="A8" s="565" t="s">
        <v>230</v>
      </c>
      <c r="B8" s="566">
        <v>8000</v>
      </c>
      <c r="C8" s="566">
        <v>10000</v>
      </c>
      <c r="D8" s="566">
        <v>42000</v>
      </c>
      <c r="E8" s="566">
        <v>13000</v>
      </c>
      <c r="F8" s="566">
        <v>20000</v>
      </c>
      <c r="G8" s="566">
        <v>8000</v>
      </c>
      <c r="H8" s="566">
        <v>6000</v>
      </c>
      <c r="I8" s="566">
        <v>12000</v>
      </c>
      <c r="J8" s="566">
        <v>40000</v>
      </c>
      <c r="K8" s="566">
        <v>12000</v>
      </c>
      <c r="L8" s="566">
        <v>13000</v>
      </c>
      <c r="M8" s="566">
        <v>31500</v>
      </c>
      <c r="N8" s="567">
        <f t="shared" ref="N8:N14" si="0">SUM(B8:M8)</f>
        <v>215500</v>
      </c>
      <c r="O8" s="554">
        <v>215500</v>
      </c>
      <c r="P8" s="562"/>
      <c r="Q8" s="562"/>
      <c r="R8" s="562"/>
      <c r="S8" s="562"/>
      <c r="T8" s="562"/>
      <c r="U8" s="562"/>
      <c r="V8" s="562"/>
    </row>
    <row r="9" spans="1:22">
      <c r="A9" s="565" t="s">
        <v>11</v>
      </c>
      <c r="B9" s="566">
        <v>9500</v>
      </c>
      <c r="C9" s="566">
        <v>9500</v>
      </c>
      <c r="D9" s="566">
        <v>9500</v>
      </c>
      <c r="E9" s="566">
        <v>9800</v>
      </c>
      <c r="F9" s="566">
        <v>9800</v>
      </c>
      <c r="G9" s="566">
        <v>9500</v>
      </c>
      <c r="H9" s="566">
        <v>9500</v>
      </c>
      <c r="I9" s="566">
        <v>9500</v>
      </c>
      <c r="J9" s="566">
        <v>9500</v>
      </c>
      <c r="K9" s="566">
        <v>9800</v>
      </c>
      <c r="L9" s="566">
        <v>10000</v>
      </c>
      <c r="M9" s="566">
        <v>9896</v>
      </c>
      <c r="N9" s="567">
        <f t="shared" si="0"/>
        <v>115796</v>
      </c>
      <c r="O9" s="554">
        <v>115796</v>
      </c>
      <c r="P9" s="562"/>
      <c r="Q9" s="562"/>
      <c r="R9" s="562"/>
      <c r="S9" s="562"/>
      <c r="T9" s="562"/>
      <c r="U9" s="562"/>
      <c r="V9" s="562"/>
    </row>
    <row r="10" spans="1:22">
      <c r="A10" s="565" t="s">
        <v>263</v>
      </c>
      <c r="B10" s="566">
        <v>59840</v>
      </c>
      <c r="C10" s="566">
        <v>59840</v>
      </c>
      <c r="D10" s="566">
        <v>59840</v>
      </c>
      <c r="E10" s="566">
        <v>59840</v>
      </c>
      <c r="F10" s="566">
        <v>59840</v>
      </c>
      <c r="G10" s="566">
        <v>59856</v>
      </c>
      <c r="H10" s="566">
        <v>59840</v>
      </c>
      <c r="I10" s="566">
        <v>59840</v>
      </c>
      <c r="J10" s="566">
        <v>59840</v>
      </c>
      <c r="K10" s="566">
        <v>59840</v>
      </c>
      <c r="L10" s="566">
        <v>59840</v>
      </c>
      <c r="M10" s="566">
        <v>59840</v>
      </c>
      <c r="N10" s="567">
        <f t="shared" si="0"/>
        <v>718096</v>
      </c>
      <c r="O10" s="554">
        <v>718096</v>
      </c>
      <c r="P10" s="562"/>
      <c r="Q10" s="562"/>
      <c r="R10" s="562"/>
      <c r="S10" s="562"/>
      <c r="T10" s="562"/>
      <c r="U10" s="562"/>
      <c r="V10" s="562"/>
    </row>
    <row r="11" spans="1:22">
      <c r="A11" s="565" t="s">
        <v>315</v>
      </c>
      <c r="B11" s="566"/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7">
        <f t="shared" si="0"/>
        <v>0</v>
      </c>
      <c r="O11" s="554">
        <v>0</v>
      </c>
      <c r="P11" s="562"/>
      <c r="Q11" s="562"/>
      <c r="R11" s="562"/>
      <c r="S11" s="562"/>
      <c r="T11" s="562"/>
      <c r="U11" s="562"/>
      <c r="V11" s="562"/>
    </row>
    <row r="12" spans="1:22">
      <c r="A12" s="568" t="s">
        <v>316</v>
      </c>
      <c r="B12" s="569">
        <v>10000</v>
      </c>
      <c r="C12" s="569">
        <v>10000</v>
      </c>
      <c r="D12" s="569">
        <v>22500</v>
      </c>
      <c r="E12" s="569">
        <v>5000</v>
      </c>
      <c r="F12" s="569">
        <v>3000</v>
      </c>
      <c r="G12" s="569">
        <v>30000</v>
      </c>
      <c r="H12" s="569">
        <v>10000</v>
      </c>
      <c r="I12" s="569">
        <v>8000</v>
      </c>
      <c r="J12" s="569">
        <v>31000</v>
      </c>
      <c r="K12" s="569">
        <v>18000</v>
      </c>
      <c r="L12" s="569">
        <v>25000</v>
      </c>
      <c r="M12" s="569">
        <v>20226</v>
      </c>
      <c r="N12" s="567">
        <f t="shared" si="0"/>
        <v>192726</v>
      </c>
      <c r="O12" s="554">
        <v>192726</v>
      </c>
      <c r="P12" s="562"/>
      <c r="Q12" s="562"/>
      <c r="R12" s="562"/>
      <c r="S12" s="562"/>
      <c r="T12" s="562"/>
      <c r="U12" s="562"/>
      <c r="V12" s="562"/>
    </row>
    <row r="13" spans="1:22">
      <c r="A13" s="568" t="s">
        <v>317</v>
      </c>
      <c r="B13" s="569">
        <v>100000</v>
      </c>
      <c r="C13" s="569">
        <v>100000</v>
      </c>
      <c r="D13" s="569">
        <v>100000</v>
      </c>
      <c r="E13" s="569">
        <v>130000</v>
      </c>
      <c r="F13" s="569">
        <v>150000</v>
      </c>
      <c r="G13" s="569">
        <v>130000</v>
      </c>
      <c r="H13" s="569">
        <v>100000</v>
      </c>
      <c r="I13" s="569">
        <v>100000</v>
      </c>
      <c r="J13" s="569">
        <v>110000</v>
      </c>
      <c r="K13" s="569">
        <v>68792</v>
      </c>
      <c r="L13" s="569"/>
      <c r="M13" s="569"/>
      <c r="N13" s="567">
        <f t="shared" si="0"/>
        <v>1088792</v>
      </c>
      <c r="O13" s="554">
        <v>1088792</v>
      </c>
      <c r="P13" s="562"/>
      <c r="Q13" s="562"/>
      <c r="R13" s="562"/>
      <c r="S13" s="562"/>
      <c r="T13" s="562"/>
      <c r="U13" s="562"/>
      <c r="V13" s="562"/>
    </row>
    <row r="14" spans="1:22" ht="13.5" thickBot="1">
      <c r="A14" s="570" t="s">
        <v>318</v>
      </c>
      <c r="B14" s="571">
        <v>25000</v>
      </c>
      <c r="C14" s="571">
        <v>30000</v>
      </c>
      <c r="D14" s="571">
        <v>35000</v>
      </c>
      <c r="E14" s="571">
        <v>50000</v>
      </c>
      <c r="F14" s="571">
        <v>50000</v>
      </c>
      <c r="G14" s="571">
        <v>50000</v>
      </c>
      <c r="H14" s="571">
        <v>55000</v>
      </c>
      <c r="I14" s="571">
        <v>60000</v>
      </c>
      <c r="J14" s="571">
        <v>55800</v>
      </c>
      <c r="K14" s="571">
        <v>45000</v>
      </c>
      <c r="L14" s="571">
        <v>30000</v>
      </c>
      <c r="M14" s="571">
        <v>30507</v>
      </c>
      <c r="N14" s="567">
        <f t="shared" si="0"/>
        <v>516307</v>
      </c>
      <c r="O14" s="554">
        <v>516307</v>
      </c>
      <c r="P14" s="562"/>
      <c r="Q14" s="562"/>
      <c r="R14" s="562"/>
      <c r="S14" s="562"/>
      <c r="T14" s="562"/>
      <c r="U14" s="562"/>
      <c r="V14" s="562"/>
    </row>
    <row r="15" spans="1:22" ht="13.5" thickTop="1">
      <c r="A15" s="565" t="s">
        <v>319</v>
      </c>
      <c r="B15" s="566">
        <f t="shared" ref="B15:N15" si="1">SUM(B8:B14)</f>
        <v>212340</v>
      </c>
      <c r="C15" s="566">
        <f t="shared" si="1"/>
        <v>219340</v>
      </c>
      <c r="D15" s="566">
        <f t="shared" si="1"/>
        <v>268840</v>
      </c>
      <c r="E15" s="566">
        <f t="shared" si="1"/>
        <v>267640</v>
      </c>
      <c r="F15" s="566">
        <f t="shared" si="1"/>
        <v>292640</v>
      </c>
      <c r="G15" s="566">
        <f t="shared" si="1"/>
        <v>287356</v>
      </c>
      <c r="H15" s="566">
        <f t="shared" si="1"/>
        <v>240340</v>
      </c>
      <c r="I15" s="566">
        <f t="shared" si="1"/>
        <v>249340</v>
      </c>
      <c r="J15" s="566">
        <f t="shared" si="1"/>
        <v>306140</v>
      </c>
      <c r="K15" s="566">
        <f t="shared" si="1"/>
        <v>213432</v>
      </c>
      <c r="L15" s="566">
        <f t="shared" si="1"/>
        <v>137840</v>
      </c>
      <c r="M15" s="566">
        <f t="shared" si="1"/>
        <v>151969</v>
      </c>
      <c r="N15" s="567">
        <f t="shared" si="1"/>
        <v>2847217</v>
      </c>
      <c r="O15" s="554">
        <f>SUM(O8:O14)</f>
        <v>2847217</v>
      </c>
      <c r="P15" s="562"/>
      <c r="Q15" s="562"/>
      <c r="R15" s="562"/>
      <c r="S15" s="562"/>
      <c r="T15" s="562"/>
      <c r="U15" s="562"/>
      <c r="V15" s="562"/>
    </row>
    <row r="16" spans="1:22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P16" s="562"/>
      <c r="Q16" s="562"/>
      <c r="R16" s="562"/>
      <c r="S16" s="562"/>
      <c r="T16" s="562"/>
      <c r="U16" s="562"/>
      <c r="V16" s="562"/>
    </row>
    <row r="17" spans="1:22">
      <c r="A17" s="563" t="s">
        <v>320</v>
      </c>
      <c r="B17" s="564" t="s">
        <v>303</v>
      </c>
      <c r="C17" s="564" t="s">
        <v>304</v>
      </c>
      <c r="D17" s="564" t="s">
        <v>305</v>
      </c>
      <c r="E17" s="564" t="s">
        <v>306</v>
      </c>
      <c r="F17" s="564" t="s">
        <v>307</v>
      </c>
      <c r="G17" s="564" t="s">
        <v>308</v>
      </c>
      <c r="H17" s="564" t="s">
        <v>309</v>
      </c>
      <c r="I17" s="564" t="s">
        <v>310</v>
      </c>
      <c r="J17" s="564" t="s">
        <v>311</v>
      </c>
      <c r="K17" s="564" t="s">
        <v>312</v>
      </c>
      <c r="L17" s="564" t="s">
        <v>313</v>
      </c>
      <c r="M17" s="564" t="s">
        <v>314</v>
      </c>
      <c r="N17" s="567"/>
      <c r="P17" s="562"/>
      <c r="Q17" s="562"/>
      <c r="R17" s="562"/>
      <c r="S17" s="562"/>
      <c r="T17" s="562"/>
      <c r="U17" s="562"/>
      <c r="V17" s="562"/>
    </row>
    <row r="18" spans="1:22">
      <c r="A18" s="565" t="s">
        <v>270</v>
      </c>
      <c r="B18" s="566">
        <v>47500</v>
      </c>
      <c r="C18" s="566">
        <v>47500</v>
      </c>
      <c r="D18" s="566">
        <v>47500</v>
      </c>
      <c r="E18" s="566">
        <v>47500</v>
      </c>
      <c r="F18" s="566">
        <v>47500</v>
      </c>
      <c r="G18" s="566">
        <v>47400</v>
      </c>
      <c r="H18" s="566">
        <v>47400</v>
      </c>
      <c r="I18" s="566">
        <v>47400</v>
      </c>
      <c r="J18" s="566">
        <v>47400</v>
      </c>
      <c r="K18" s="566">
        <v>47400</v>
      </c>
      <c r="L18" s="566">
        <v>47400</v>
      </c>
      <c r="M18" s="566">
        <v>47658</v>
      </c>
      <c r="N18" s="567">
        <f t="shared" ref="N18:N29" si="2">SUM(B18:M18)</f>
        <v>569558</v>
      </c>
      <c r="O18" s="554">
        <v>569558</v>
      </c>
      <c r="P18" s="562"/>
      <c r="Q18" s="562"/>
      <c r="R18" s="562"/>
      <c r="S18" s="562"/>
      <c r="T18" s="562"/>
      <c r="U18" s="562"/>
      <c r="V18" s="562"/>
    </row>
    <row r="19" spans="1:22">
      <c r="A19" s="565" t="s">
        <v>321</v>
      </c>
      <c r="B19" s="566">
        <v>8200</v>
      </c>
      <c r="C19" s="566">
        <v>8100</v>
      </c>
      <c r="D19" s="566">
        <v>8100</v>
      </c>
      <c r="E19" s="566">
        <v>8100</v>
      </c>
      <c r="F19" s="566">
        <v>8100</v>
      </c>
      <c r="G19" s="566">
        <v>8100</v>
      </c>
      <c r="H19" s="566">
        <v>8100</v>
      </c>
      <c r="I19" s="566">
        <v>8100</v>
      </c>
      <c r="J19" s="566">
        <v>8100</v>
      </c>
      <c r="K19" s="566">
        <v>8100</v>
      </c>
      <c r="L19" s="566">
        <v>8100</v>
      </c>
      <c r="M19" s="566">
        <v>8131</v>
      </c>
      <c r="N19" s="567">
        <f t="shared" si="2"/>
        <v>97331</v>
      </c>
      <c r="O19" s="554">
        <v>97331</v>
      </c>
      <c r="P19" s="562"/>
      <c r="Q19" s="562"/>
      <c r="R19" s="562"/>
      <c r="S19" s="562"/>
      <c r="T19" s="562"/>
      <c r="U19" s="562"/>
      <c r="V19" s="562"/>
    </row>
    <row r="20" spans="1:22">
      <c r="A20" s="565" t="s">
        <v>272</v>
      </c>
      <c r="B20" s="566">
        <v>30000</v>
      </c>
      <c r="C20" s="566">
        <v>30000</v>
      </c>
      <c r="D20" s="566">
        <v>35000</v>
      </c>
      <c r="E20" s="566">
        <v>35000</v>
      </c>
      <c r="F20" s="566">
        <v>30000</v>
      </c>
      <c r="G20" s="566">
        <v>30000</v>
      </c>
      <c r="H20" s="566">
        <v>30000</v>
      </c>
      <c r="I20" s="566">
        <v>25000</v>
      </c>
      <c r="J20" s="566">
        <v>40000</v>
      </c>
      <c r="K20" s="566">
        <v>35000</v>
      </c>
      <c r="L20" s="566">
        <v>30000</v>
      </c>
      <c r="M20" s="566">
        <v>47047</v>
      </c>
      <c r="N20" s="567">
        <f t="shared" si="2"/>
        <v>397047</v>
      </c>
      <c r="O20" s="554">
        <v>397047</v>
      </c>
      <c r="P20" s="562"/>
      <c r="Q20" s="562"/>
      <c r="R20" s="562"/>
      <c r="S20" s="562"/>
      <c r="T20" s="562"/>
      <c r="U20" s="562"/>
      <c r="V20" s="562"/>
    </row>
    <row r="21" spans="1:22">
      <c r="A21" s="565" t="s">
        <v>273</v>
      </c>
      <c r="B21" s="566">
        <v>225</v>
      </c>
      <c r="C21" s="566"/>
      <c r="D21" s="566"/>
      <c r="E21" s="566">
        <v>1000</v>
      </c>
      <c r="F21" s="566"/>
      <c r="G21" s="566">
        <v>1000</v>
      </c>
      <c r="H21" s="566"/>
      <c r="I21" s="566">
        <v>500</v>
      </c>
      <c r="J21" s="566">
        <v>5000</v>
      </c>
      <c r="K21" s="566">
        <v>1000</v>
      </c>
      <c r="L21" s="566"/>
      <c r="M21" s="566"/>
      <c r="N21" s="567">
        <f t="shared" si="2"/>
        <v>8725</v>
      </c>
      <c r="O21" s="554">
        <v>8725</v>
      </c>
      <c r="P21" s="562"/>
      <c r="Q21" s="562"/>
      <c r="R21" s="562"/>
      <c r="S21" s="562"/>
      <c r="T21" s="562"/>
      <c r="U21" s="562"/>
      <c r="V21" s="562"/>
    </row>
    <row r="22" spans="1:22">
      <c r="A22" s="565" t="s">
        <v>322</v>
      </c>
      <c r="B22" s="566">
        <v>4000</v>
      </c>
      <c r="C22" s="566">
        <v>4000</v>
      </c>
      <c r="D22" s="566">
        <v>5000</v>
      </c>
      <c r="E22" s="566">
        <v>6000</v>
      </c>
      <c r="F22" s="566">
        <v>4000</v>
      </c>
      <c r="G22" s="566">
        <v>5000</v>
      </c>
      <c r="H22" s="566">
        <v>5000</v>
      </c>
      <c r="I22" s="566">
        <v>6000</v>
      </c>
      <c r="J22" s="566">
        <v>5000</v>
      </c>
      <c r="K22" s="566">
        <v>5000</v>
      </c>
      <c r="L22" s="566">
        <v>4500</v>
      </c>
      <c r="M22" s="566">
        <v>4000</v>
      </c>
      <c r="N22" s="567">
        <f t="shared" si="2"/>
        <v>57500</v>
      </c>
      <c r="O22" s="554">
        <v>57500</v>
      </c>
      <c r="P22" s="562"/>
      <c r="Q22" s="562"/>
      <c r="R22" s="562"/>
      <c r="S22" s="562"/>
      <c r="T22" s="562"/>
      <c r="U22" s="562"/>
      <c r="V22" s="562"/>
    </row>
    <row r="23" spans="1:22">
      <c r="A23" s="565" t="s">
        <v>275</v>
      </c>
      <c r="B23" s="566">
        <v>700</v>
      </c>
      <c r="C23" s="566">
        <v>700</v>
      </c>
      <c r="D23" s="566">
        <v>700</v>
      </c>
      <c r="E23" s="566">
        <v>700</v>
      </c>
      <c r="F23" s="566">
        <v>700</v>
      </c>
      <c r="G23" s="566">
        <v>700</v>
      </c>
      <c r="H23" s="566">
        <v>700</v>
      </c>
      <c r="I23" s="566">
        <v>700</v>
      </c>
      <c r="J23" s="566">
        <v>700</v>
      </c>
      <c r="K23" s="566">
        <v>700</v>
      </c>
      <c r="L23" s="566">
        <v>700</v>
      </c>
      <c r="M23" s="566">
        <v>700</v>
      </c>
      <c r="N23" s="567">
        <f t="shared" si="2"/>
        <v>8400</v>
      </c>
      <c r="O23" s="554">
        <v>8400</v>
      </c>
      <c r="P23" s="562"/>
      <c r="Q23" s="562"/>
      <c r="R23" s="562"/>
      <c r="S23" s="562"/>
      <c r="T23" s="562"/>
      <c r="U23" s="562"/>
      <c r="V23" s="562"/>
    </row>
    <row r="24" spans="1:22">
      <c r="A24" s="565" t="s">
        <v>288</v>
      </c>
      <c r="B24" s="566"/>
      <c r="C24" s="566"/>
      <c r="D24" s="566">
        <v>10000</v>
      </c>
      <c r="E24" s="566">
        <v>18000</v>
      </c>
      <c r="F24" s="566">
        <v>25000</v>
      </c>
      <c r="G24" s="566">
        <v>16000</v>
      </c>
      <c r="H24" s="566">
        <v>15000</v>
      </c>
      <c r="I24" s="566">
        <v>30000</v>
      </c>
      <c r="J24" s="566">
        <v>40000</v>
      </c>
      <c r="K24" s="566">
        <v>10000</v>
      </c>
      <c r="L24" s="566">
        <v>6000</v>
      </c>
      <c r="M24" s="566">
        <v>12909</v>
      </c>
      <c r="N24" s="567">
        <f t="shared" si="2"/>
        <v>182909</v>
      </c>
      <c r="O24" s="554">
        <v>182909</v>
      </c>
      <c r="P24" s="562"/>
      <c r="Q24" s="562"/>
      <c r="R24" s="562"/>
      <c r="S24" s="562"/>
      <c r="T24" s="562"/>
      <c r="U24" s="562"/>
      <c r="V24" s="562"/>
    </row>
    <row r="25" spans="1:22">
      <c r="A25" s="565" t="s">
        <v>289</v>
      </c>
      <c r="B25" s="566"/>
      <c r="C25" s="566"/>
      <c r="D25" s="566">
        <v>100000</v>
      </c>
      <c r="E25" s="566">
        <v>130000</v>
      </c>
      <c r="F25" s="566">
        <v>200000</v>
      </c>
      <c r="G25" s="566">
        <v>100000</v>
      </c>
      <c r="H25" s="566">
        <v>150000</v>
      </c>
      <c r="I25" s="566"/>
      <c r="J25" s="566">
        <v>150000</v>
      </c>
      <c r="K25" s="566">
        <v>80000</v>
      </c>
      <c r="L25" s="566">
        <v>100000</v>
      </c>
      <c r="M25" s="566">
        <v>126330</v>
      </c>
      <c r="N25" s="567">
        <f t="shared" si="2"/>
        <v>1136330</v>
      </c>
      <c r="O25" s="554">
        <v>1136330</v>
      </c>
      <c r="P25" s="562"/>
      <c r="Q25" s="562"/>
      <c r="R25" s="562"/>
      <c r="S25" s="562"/>
      <c r="T25" s="562"/>
      <c r="U25" s="562"/>
      <c r="V25" s="562"/>
    </row>
    <row r="26" spans="1:22">
      <c r="A26" s="565" t="s">
        <v>323</v>
      </c>
      <c r="B26" s="566"/>
      <c r="C26" s="566"/>
      <c r="D26" s="566"/>
      <c r="E26" s="566">
        <v>2000</v>
      </c>
      <c r="F26" s="566">
        <v>1000</v>
      </c>
      <c r="G26" s="566">
        <v>2000</v>
      </c>
      <c r="H26" s="566"/>
      <c r="I26" s="566"/>
      <c r="J26" s="566">
        <v>5000</v>
      </c>
      <c r="K26" s="566"/>
      <c r="L26" s="566">
        <v>1503</v>
      </c>
      <c r="M26" s="566"/>
      <c r="N26" s="567">
        <f t="shared" si="2"/>
        <v>11503</v>
      </c>
      <c r="O26" s="554">
        <v>11503</v>
      </c>
      <c r="P26" s="562"/>
      <c r="Q26" s="562"/>
      <c r="R26" s="562"/>
      <c r="S26" s="562"/>
      <c r="T26" s="562"/>
      <c r="U26" s="562"/>
      <c r="V26" s="562"/>
    </row>
    <row r="27" spans="1:22" hidden="1">
      <c r="A27" s="568" t="s">
        <v>324</v>
      </c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7">
        <f t="shared" si="2"/>
        <v>0</v>
      </c>
      <c r="P27" s="562"/>
      <c r="Q27" s="562"/>
      <c r="R27" s="562"/>
      <c r="S27" s="562"/>
      <c r="T27" s="562"/>
      <c r="U27" s="562"/>
      <c r="V27" s="562"/>
    </row>
    <row r="28" spans="1:22">
      <c r="A28" s="568" t="s">
        <v>325</v>
      </c>
      <c r="B28" s="569">
        <v>31000</v>
      </c>
      <c r="C28" s="569">
        <v>28000</v>
      </c>
      <c r="D28" s="569">
        <v>31000</v>
      </c>
      <c r="E28" s="569">
        <v>25000</v>
      </c>
      <c r="F28" s="569">
        <v>30000</v>
      </c>
      <c r="G28" s="569">
        <v>32000</v>
      </c>
      <c r="H28" s="569">
        <v>25000</v>
      </c>
      <c r="I28" s="569">
        <v>25000</v>
      </c>
      <c r="J28" s="569">
        <v>32000</v>
      </c>
      <c r="K28" s="569">
        <v>30000</v>
      </c>
      <c r="L28" s="569">
        <v>25000</v>
      </c>
      <c r="M28" s="569">
        <v>30914</v>
      </c>
      <c r="N28" s="567">
        <f t="shared" si="2"/>
        <v>344914</v>
      </c>
      <c r="O28" s="554">
        <v>344914</v>
      </c>
      <c r="P28" s="562"/>
      <c r="Q28" s="562"/>
      <c r="R28" s="562"/>
      <c r="S28" s="562"/>
      <c r="T28" s="562"/>
      <c r="U28" s="562"/>
      <c r="V28" s="562"/>
    </row>
    <row r="29" spans="1:22">
      <c r="A29" s="568" t="s">
        <v>326</v>
      </c>
      <c r="B29" s="569"/>
      <c r="C29" s="569"/>
      <c r="D29" s="569"/>
      <c r="E29" s="569"/>
      <c r="F29" s="569"/>
      <c r="G29" s="569"/>
      <c r="H29" s="569"/>
      <c r="I29" s="569"/>
      <c r="J29" s="569"/>
      <c r="K29" s="569"/>
      <c r="L29" s="569"/>
      <c r="M29" s="569">
        <v>33000</v>
      </c>
      <c r="N29" s="567">
        <f t="shared" si="2"/>
        <v>33000</v>
      </c>
      <c r="O29" s="554">
        <v>33000</v>
      </c>
      <c r="P29" s="562"/>
      <c r="Q29" s="562"/>
      <c r="R29" s="562"/>
      <c r="S29" s="562"/>
      <c r="T29" s="562"/>
      <c r="U29" s="562"/>
      <c r="V29" s="562"/>
    </row>
    <row r="30" spans="1:22">
      <c r="A30" s="565" t="s">
        <v>319</v>
      </c>
      <c r="B30" s="566">
        <f t="shared" ref="B30:N30" si="3">SUM(B18:B29)</f>
        <v>121625</v>
      </c>
      <c r="C30" s="566">
        <f t="shared" si="3"/>
        <v>118300</v>
      </c>
      <c r="D30" s="566">
        <f t="shared" si="3"/>
        <v>237300</v>
      </c>
      <c r="E30" s="566">
        <f t="shared" si="3"/>
        <v>273300</v>
      </c>
      <c r="F30" s="566">
        <f t="shared" si="3"/>
        <v>346300</v>
      </c>
      <c r="G30" s="566">
        <f t="shared" si="3"/>
        <v>242200</v>
      </c>
      <c r="H30" s="566">
        <f t="shared" si="3"/>
        <v>281200</v>
      </c>
      <c r="I30" s="566">
        <f t="shared" si="3"/>
        <v>142700</v>
      </c>
      <c r="J30" s="566">
        <f t="shared" si="3"/>
        <v>333200</v>
      </c>
      <c r="K30" s="566">
        <f t="shared" si="3"/>
        <v>217200</v>
      </c>
      <c r="L30" s="566">
        <f t="shared" si="3"/>
        <v>223203</v>
      </c>
      <c r="M30" s="566">
        <f t="shared" si="3"/>
        <v>310689</v>
      </c>
      <c r="N30" s="567">
        <f t="shared" si="3"/>
        <v>2847217</v>
      </c>
      <c r="O30" s="554">
        <f>SUM(O18:O29)</f>
        <v>2847217</v>
      </c>
      <c r="P30" s="562"/>
      <c r="Q30" s="562"/>
      <c r="R30" s="562"/>
      <c r="S30" s="562"/>
      <c r="T30" s="562"/>
      <c r="U30" s="562"/>
      <c r="V30" s="562"/>
    </row>
    <row r="31" spans="1:22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P31" s="562"/>
      <c r="Q31" s="562"/>
      <c r="R31" s="562"/>
      <c r="S31" s="562"/>
      <c r="T31" s="562"/>
      <c r="U31" s="562"/>
      <c r="V31" s="562"/>
    </row>
    <row r="32" spans="1:22">
      <c r="A32" s="568" t="s">
        <v>327</v>
      </c>
      <c r="B32" s="569">
        <v>0</v>
      </c>
      <c r="C32" s="569">
        <f t="shared" ref="C32:M32" si="4">B35</f>
        <v>90715</v>
      </c>
      <c r="D32" s="569">
        <f t="shared" si="4"/>
        <v>191755</v>
      </c>
      <c r="E32" s="569">
        <f t="shared" si="4"/>
        <v>223295</v>
      </c>
      <c r="F32" s="569">
        <f t="shared" si="4"/>
        <v>217635</v>
      </c>
      <c r="G32" s="569">
        <f t="shared" si="4"/>
        <v>163975</v>
      </c>
      <c r="H32" s="569">
        <f t="shared" si="4"/>
        <v>209131</v>
      </c>
      <c r="I32" s="569">
        <f t="shared" si="4"/>
        <v>168271</v>
      </c>
      <c r="J32" s="569">
        <f t="shared" si="4"/>
        <v>274911</v>
      </c>
      <c r="K32" s="569">
        <f t="shared" si="4"/>
        <v>247851</v>
      </c>
      <c r="L32" s="569">
        <f t="shared" si="4"/>
        <v>244083</v>
      </c>
      <c r="M32" s="569">
        <f t="shared" si="4"/>
        <v>158720</v>
      </c>
      <c r="P32" s="562"/>
      <c r="Q32" s="562"/>
      <c r="R32" s="562"/>
      <c r="S32" s="562"/>
      <c r="T32" s="562"/>
      <c r="U32" s="562"/>
      <c r="V32" s="562"/>
    </row>
    <row r="33" spans="1:22">
      <c r="A33" s="568" t="s">
        <v>328</v>
      </c>
      <c r="B33" s="569">
        <f t="shared" ref="B33:M33" si="5">B15</f>
        <v>212340</v>
      </c>
      <c r="C33" s="569">
        <f t="shared" si="5"/>
        <v>219340</v>
      </c>
      <c r="D33" s="569">
        <f t="shared" si="5"/>
        <v>268840</v>
      </c>
      <c r="E33" s="569">
        <f t="shared" si="5"/>
        <v>267640</v>
      </c>
      <c r="F33" s="569">
        <f t="shared" si="5"/>
        <v>292640</v>
      </c>
      <c r="G33" s="569">
        <f t="shared" si="5"/>
        <v>287356</v>
      </c>
      <c r="H33" s="569">
        <f t="shared" si="5"/>
        <v>240340</v>
      </c>
      <c r="I33" s="569">
        <f t="shared" si="5"/>
        <v>249340</v>
      </c>
      <c r="J33" s="569">
        <f t="shared" si="5"/>
        <v>306140</v>
      </c>
      <c r="K33" s="569">
        <f t="shared" si="5"/>
        <v>213432</v>
      </c>
      <c r="L33" s="569">
        <f t="shared" si="5"/>
        <v>137840</v>
      </c>
      <c r="M33" s="569">
        <f t="shared" si="5"/>
        <v>151969</v>
      </c>
      <c r="P33" s="562"/>
      <c r="Q33" s="562"/>
      <c r="R33" s="562"/>
      <c r="S33" s="562"/>
      <c r="T33" s="562"/>
      <c r="U33" s="562"/>
      <c r="V33" s="562"/>
    </row>
    <row r="34" spans="1:22">
      <c r="A34" s="573" t="s">
        <v>329</v>
      </c>
      <c r="B34" s="574">
        <f t="shared" ref="B34:M34" si="6">B30</f>
        <v>121625</v>
      </c>
      <c r="C34" s="574">
        <f t="shared" si="6"/>
        <v>118300</v>
      </c>
      <c r="D34" s="574">
        <f t="shared" si="6"/>
        <v>237300</v>
      </c>
      <c r="E34" s="574">
        <f t="shared" si="6"/>
        <v>273300</v>
      </c>
      <c r="F34" s="574">
        <f t="shared" si="6"/>
        <v>346300</v>
      </c>
      <c r="G34" s="574">
        <f t="shared" si="6"/>
        <v>242200</v>
      </c>
      <c r="H34" s="574">
        <f t="shared" si="6"/>
        <v>281200</v>
      </c>
      <c r="I34" s="574">
        <f t="shared" si="6"/>
        <v>142700</v>
      </c>
      <c r="J34" s="574">
        <f t="shared" si="6"/>
        <v>333200</v>
      </c>
      <c r="K34" s="574">
        <f t="shared" si="6"/>
        <v>217200</v>
      </c>
      <c r="L34" s="574">
        <f t="shared" si="6"/>
        <v>223203</v>
      </c>
      <c r="M34" s="574">
        <f t="shared" si="6"/>
        <v>310689</v>
      </c>
      <c r="P34" s="562"/>
      <c r="Q34" s="562"/>
      <c r="R34" s="562"/>
      <c r="S34" s="562"/>
      <c r="T34" s="562"/>
      <c r="U34" s="562"/>
      <c r="V34" s="562"/>
    </row>
    <row r="35" spans="1:22">
      <c r="A35" s="573" t="s">
        <v>330</v>
      </c>
      <c r="B35" s="574">
        <f t="shared" ref="B35:M35" si="7">B32+B33-B34</f>
        <v>90715</v>
      </c>
      <c r="C35" s="574">
        <f t="shared" si="7"/>
        <v>191755</v>
      </c>
      <c r="D35" s="574">
        <f t="shared" si="7"/>
        <v>223295</v>
      </c>
      <c r="E35" s="574">
        <f t="shared" si="7"/>
        <v>217635</v>
      </c>
      <c r="F35" s="574">
        <f t="shared" si="7"/>
        <v>163975</v>
      </c>
      <c r="G35" s="574">
        <f t="shared" si="7"/>
        <v>209131</v>
      </c>
      <c r="H35" s="574">
        <f t="shared" si="7"/>
        <v>168271</v>
      </c>
      <c r="I35" s="574">
        <f t="shared" si="7"/>
        <v>274911</v>
      </c>
      <c r="J35" s="574">
        <f t="shared" si="7"/>
        <v>247851</v>
      </c>
      <c r="K35" s="574">
        <f t="shared" si="7"/>
        <v>244083</v>
      </c>
      <c r="L35" s="574">
        <f t="shared" si="7"/>
        <v>158720</v>
      </c>
      <c r="M35" s="574">
        <f t="shared" si="7"/>
        <v>0</v>
      </c>
      <c r="S35" s="562"/>
      <c r="T35" s="562"/>
      <c r="U35" s="562"/>
      <c r="V35" s="562"/>
    </row>
    <row r="36" spans="1:22">
      <c r="S36" s="562"/>
      <c r="T36" s="562"/>
      <c r="U36" s="562"/>
      <c r="V36" s="562"/>
    </row>
    <row r="37" spans="1:22">
      <c r="S37" s="562"/>
      <c r="T37" s="562"/>
      <c r="U37" s="562"/>
      <c r="V37" s="562"/>
    </row>
    <row r="38" spans="1:22">
      <c r="S38" s="562"/>
      <c r="T38" s="562"/>
      <c r="U38" s="562"/>
      <c r="V38" s="562"/>
    </row>
    <row r="39" spans="1:22">
      <c r="S39" s="562"/>
      <c r="T39" s="562"/>
      <c r="U39" s="562"/>
      <c r="V39" s="562"/>
    </row>
    <row r="40" spans="1:22">
      <c r="S40" s="562"/>
      <c r="T40" s="562"/>
      <c r="U40" s="562"/>
      <c r="V40" s="562"/>
    </row>
    <row r="41" spans="1:22">
      <c r="S41" s="562"/>
      <c r="T41" s="562"/>
      <c r="U41" s="562"/>
      <c r="V41" s="562"/>
    </row>
    <row r="42" spans="1:22">
      <c r="S42" s="562"/>
      <c r="T42" s="562"/>
      <c r="U42" s="562"/>
      <c r="V42" s="562"/>
    </row>
    <row r="43" spans="1:22">
      <c r="S43" s="562"/>
      <c r="T43" s="562"/>
      <c r="U43" s="562"/>
      <c r="V43" s="562"/>
    </row>
    <row r="44" spans="1:22">
      <c r="S44" s="562"/>
      <c r="T44" s="562"/>
      <c r="U44" s="562"/>
      <c r="V44" s="562"/>
    </row>
    <row r="45" spans="1:22">
      <c r="S45" s="562"/>
      <c r="T45" s="562"/>
      <c r="U45" s="562"/>
      <c r="V45" s="562"/>
    </row>
    <row r="46" spans="1:22">
      <c r="S46" s="562"/>
      <c r="T46" s="562"/>
      <c r="U46" s="562"/>
      <c r="V46" s="562"/>
    </row>
    <row r="47" spans="1:22">
      <c r="S47" s="562"/>
      <c r="T47" s="562"/>
      <c r="U47" s="562"/>
      <c r="V47" s="562"/>
    </row>
    <row r="48" spans="1:22">
      <c r="S48" s="562"/>
      <c r="T48" s="562"/>
      <c r="U48" s="562"/>
      <c r="V48" s="562"/>
    </row>
    <row r="49" spans="19:22">
      <c r="S49" s="562"/>
      <c r="T49" s="562"/>
      <c r="U49" s="562"/>
      <c r="V49" s="562"/>
    </row>
    <row r="50" spans="19:22">
      <c r="S50" s="562"/>
      <c r="T50" s="562"/>
      <c r="U50" s="562"/>
      <c r="V50" s="562"/>
    </row>
    <row r="51" spans="19:22">
      <c r="S51" s="562"/>
      <c r="T51" s="562"/>
      <c r="U51" s="562"/>
      <c r="V51" s="562"/>
    </row>
    <row r="52" spans="19:22">
      <c r="S52" s="562"/>
      <c r="T52" s="562"/>
      <c r="U52" s="562"/>
      <c r="V52" s="562"/>
    </row>
    <row r="53" spans="19:22">
      <c r="S53" s="562"/>
      <c r="T53" s="562"/>
      <c r="U53" s="562"/>
      <c r="V53" s="562"/>
    </row>
    <row r="54" spans="19:22">
      <c r="S54" s="562"/>
      <c r="T54" s="562"/>
      <c r="U54" s="562"/>
      <c r="V54" s="562"/>
    </row>
    <row r="55" spans="19:22">
      <c r="S55" s="562"/>
      <c r="T55" s="562"/>
      <c r="U55" s="562"/>
      <c r="V55" s="562"/>
    </row>
    <row r="56" spans="19:22">
      <c r="S56" s="562"/>
      <c r="T56" s="562"/>
      <c r="U56" s="562"/>
      <c r="V56" s="562"/>
    </row>
    <row r="57" spans="19:22">
      <c r="S57" s="562"/>
      <c r="T57" s="562"/>
      <c r="U57" s="562"/>
      <c r="V57" s="562"/>
    </row>
    <row r="58" spans="19:22">
      <c r="S58" s="562"/>
      <c r="T58" s="562"/>
      <c r="U58" s="562"/>
      <c r="V58" s="562"/>
    </row>
    <row r="59" spans="19:22">
      <c r="S59" s="562"/>
      <c r="T59" s="562"/>
      <c r="U59" s="562"/>
      <c r="V59" s="562"/>
    </row>
    <row r="60" spans="19:22">
      <c r="S60" s="562"/>
      <c r="T60" s="562"/>
      <c r="U60" s="562"/>
      <c r="V60" s="562"/>
    </row>
    <row r="61" spans="19:22">
      <c r="S61" s="562"/>
      <c r="T61" s="562"/>
      <c r="U61" s="562"/>
      <c r="V61" s="562"/>
    </row>
    <row r="62" spans="19:22">
      <c r="S62" s="562"/>
      <c r="T62" s="562"/>
      <c r="U62" s="562"/>
      <c r="V62" s="562"/>
    </row>
    <row r="63" spans="19:22">
      <c r="S63" s="562"/>
      <c r="T63" s="562"/>
      <c r="U63" s="562"/>
      <c r="V63" s="562"/>
    </row>
    <row r="64" spans="19:22">
      <c r="S64" s="562"/>
      <c r="T64" s="562"/>
      <c r="U64" s="562"/>
      <c r="V64" s="562"/>
    </row>
    <row r="65" spans="19:22">
      <c r="S65" s="562"/>
      <c r="T65" s="562"/>
      <c r="U65" s="562"/>
      <c r="V65" s="562"/>
    </row>
    <row r="66" spans="19:22">
      <c r="S66" s="562"/>
      <c r="T66" s="562"/>
      <c r="U66" s="562"/>
      <c r="V66" s="562"/>
    </row>
    <row r="67" spans="19:22">
      <c r="S67" s="562"/>
      <c r="T67" s="562"/>
      <c r="U67" s="562"/>
      <c r="V67" s="562"/>
    </row>
    <row r="68" spans="19:22">
      <c r="S68" s="562"/>
      <c r="T68" s="562"/>
      <c r="U68" s="562"/>
      <c r="V68" s="562"/>
    </row>
    <row r="69" spans="19:22">
      <c r="S69" s="562"/>
      <c r="T69" s="562"/>
      <c r="U69" s="562"/>
      <c r="V69" s="562"/>
    </row>
    <row r="70" spans="19:22">
      <c r="S70" s="562"/>
      <c r="T70" s="562"/>
      <c r="U70" s="562"/>
      <c r="V70" s="562"/>
    </row>
    <row r="71" spans="19:22">
      <c r="S71" s="562"/>
      <c r="T71" s="562"/>
      <c r="U71" s="562"/>
      <c r="V71" s="562"/>
    </row>
    <row r="72" spans="19:22">
      <c r="S72" s="562"/>
      <c r="T72" s="562"/>
      <c r="U72" s="562"/>
      <c r="V72" s="562"/>
    </row>
    <row r="73" spans="19:22">
      <c r="S73" s="562"/>
      <c r="T73" s="562"/>
      <c r="U73" s="562"/>
      <c r="V73" s="562"/>
    </row>
    <row r="74" spans="19:22">
      <c r="S74" s="562"/>
      <c r="T74" s="562"/>
      <c r="U74" s="562"/>
      <c r="V74" s="562"/>
    </row>
    <row r="75" spans="19:22">
      <c r="S75" s="562"/>
      <c r="T75" s="562"/>
      <c r="U75" s="562"/>
      <c r="V75" s="562"/>
    </row>
    <row r="76" spans="19:22">
      <c r="S76" s="562"/>
      <c r="T76" s="562"/>
      <c r="U76" s="562"/>
      <c r="V76" s="562"/>
    </row>
    <row r="77" spans="19:22">
      <c r="S77" s="562"/>
      <c r="T77" s="562"/>
      <c r="U77" s="562"/>
      <c r="V77" s="562"/>
    </row>
    <row r="78" spans="19:22">
      <c r="S78" s="562"/>
      <c r="T78" s="562"/>
      <c r="U78" s="562"/>
      <c r="V78" s="562"/>
    </row>
    <row r="79" spans="19:22">
      <c r="S79" s="562"/>
      <c r="T79" s="562"/>
      <c r="U79" s="562"/>
      <c r="V79" s="562"/>
    </row>
    <row r="80" spans="19:22">
      <c r="S80" s="562"/>
      <c r="T80" s="562"/>
      <c r="U80" s="562"/>
      <c r="V80" s="562"/>
    </row>
    <row r="81" spans="19:22">
      <c r="S81" s="562"/>
      <c r="T81" s="562"/>
      <c r="U81" s="562"/>
      <c r="V81" s="562"/>
    </row>
    <row r="82" spans="19:22">
      <c r="S82" s="562"/>
      <c r="T82" s="562"/>
      <c r="U82" s="562"/>
      <c r="V82" s="562"/>
    </row>
    <row r="83" spans="19:22">
      <c r="S83" s="562"/>
      <c r="T83" s="562"/>
      <c r="U83" s="562"/>
      <c r="V83" s="562"/>
    </row>
    <row r="84" spans="19:22">
      <c r="S84" s="562"/>
      <c r="T84" s="562"/>
      <c r="U84" s="562"/>
      <c r="V84" s="562"/>
    </row>
    <row r="85" spans="19:22">
      <c r="S85" s="562"/>
      <c r="T85" s="562"/>
      <c r="U85" s="562"/>
      <c r="V85" s="562"/>
    </row>
    <row r="86" spans="19:22">
      <c r="S86" s="562"/>
      <c r="T86" s="562"/>
      <c r="U86" s="562"/>
      <c r="V86" s="562"/>
    </row>
    <row r="87" spans="19:22">
      <c r="S87" s="562"/>
      <c r="T87" s="562"/>
      <c r="U87" s="562"/>
      <c r="V87" s="562"/>
    </row>
    <row r="88" spans="19:22">
      <c r="S88" s="562"/>
      <c r="T88" s="562"/>
      <c r="U88" s="562"/>
      <c r="V88" s="562"/>
    </row>
    <row r="89" spans="19:22">
      <c r="S89" s="562"/>
      <c r="T89" s="562"/>
      <c r="U89" s="562"/>
      <c r="V89" s="562"/>
    </row>
    <row r="90" spans="19:22">
      <c r="S90" s="562"/>
      <c r="T90" s="562"/>
      <c r="U90" s="562"/>
      <c r="V90" s="562"/>
    </row>
    <row r="91" spans="19:22">
      <c r="S91" s="562"/>
      <c r="T91" s="562"/>
      <c r="U91" s="562"/>
      <c r="V91" s="562"/>
    </row>
    <row r="92" spans="19:22">
      <c r="S92" s="562"/>
      <c r="T92" s="562"/>
      <c r="U92" s="562"/>
      <c r="V92" s="562"/>
    </row>
    <row r="93" spans="19:22">
      <c r="S93" s="562"/>
      <c r="T93" s="562"/>
      <c r="U93" s="562"/>
      <c r="V93" s="562"/>
    </row>
    <row r="94" spans="19:22">
      <c r="S94" s="562"/>
      <c r="T94" s="562"/>
      <c r="U94" s="562"/>
      <c r="V94" s="562"/>
    </row>
    <row r="95" spans="19:22">
      <c r="S95" s="562"/>
      <c r="T95" s="562"/>
      <c r="U95" s="562"/>
      <c r="V95" s="562"/>
    </row>
    <row r="96" spans="19:22">
      <c r="S96" s="562"/>
      <c r="T96" s="562"/>
      <c r="U96" s="562"/>
      <c r="V96" s="562"/>
    </row>
    <row r="97" spans="19:22">
      <c r="S97" s="562"/>
      <c r="T97" s="562"/>
      <c r="U97" s="562"/>
      <c r="V97" s="562"/>
    </row>
    <row r="98" spans="19:22">
      <c r="S98" s="562"/>
      <c r="T98" s="562"/>
      <c r="U98" s="562"/>
      <c r="V98" s="562"/>
    </row>
    <row r="99" spans="19:22">
      <c r="S99" s="562"/>
      <c r="T99" s="562"/>
      <c r="U99" s="562"/>
      <c r="V99" s="562"/>
    </row>
    <row r="100" spans="19:22">
      <c r="S100" s="562"/>
      <c r="T100" s="562"/>
      <c r="U100" s="562"/>
      <c r="V100" s="562"/>
    </row>
    <row r="101" spans="19:22">
      <c r="S101" s="562"/>
      <c r="T101" s="562"/>
      <c r="U101" s="562"/>
      <c r="V101" s="562"/>
    </row>
    <row r="102" spans="19:22">
      <c r="S102" s="562"/>
      <c r="T102" s="562"/>
      <c r="U102" s="562"/>
      <c r="V102" s="562"/>
    </row>
    <row r="103" spans="19:22">
      <c r="S103" s="562"/>
      <c r="T103" s="562"/>
      <c r="U103" s="562"/>
      <c r="V103" s="562"/>
    </row>
    <row r="104" spans="19:22">
      <c r="S104" s="562"/>
      <c r="T104" s="562"/>
      <c r="U104" s="562"/>
      <c r="V104" s="562"/>
    </row>
    <row r="105" spans="19:22">
      <c r="S105" s="562"/>
      <c r="T105" s="562"/>
      <c r="U105" s="562"/>
      <c r="V105" s="562"/>
    </row>
    <row r="106" spans="19:22">
      <c r="S106" s="562"/>
      <c r="T106" s="562"/>
      <c r="U106" s="562"/>
      <c r="V106" s="562"/>
    </row>
    <row r="107" spans="19:22">
      <c r="S107" s="562"/>
      <c r="T107" s="562"/>
      <c r="U107" s="562"/>
      <c r="V107" s="562"/>
    </row>
    <row r="108" spans="19:22">
      <c r="S108" s="562"/>
      <c r="T108" s="562"/>
      <c r="U108" s="562"/>
      <c r="V108" s="562"/>
    </row>
    <row r="109" spans="19:22">
      <c r="S109" s="562"/>
      <c r="T109" s="562"/>
      <c r="U109" s="562"/>
      <c r="V109" s="562"/>
    </row>
    <row r="110" spans="19:22">
      <c r="S110" s="562"/>
      <c r="T110" s="562"/>
      <c r="U110" s="562"/>
      <c r="V110" s="562"/>
    </row>
    <row r="111" spans="19:22">
      <c r="S111" s="562"/>
      <c r="T111" s="562"/>
      <c r="U111" s="562"/>
      <c r="V111" s="562"/>
    </row>
    <row r="112" spans="19:22">
      <c r="S112" s="562"/>
      <c r="T112" s="562"/>
      <c r="U112" s="562"/>
      <c r="V112" s="562"/>
    </row>
    <row r="113" spans="19:22">
      <c r="S113" s="562"/>
      <c r="T113" s="562"/>
      <c r="U113" s="562"/>
      <c r="V113" s="562"/>
    </row>
    <row r="114" spans="19:22">
      <c r="S114" s="562"/>
      <c r="T114" s="562"/>
      <c r="U114" s="562"/>
      <c r="V114" s="562"/>
    </row>
    <row r="115" spans="19:22">
      <c r="S115" s="562"/>
      <c r="T115" s="562"/>
      <c r="U115" s="562"/>
      <c r="V115" s="562"/>
    </row>
    <row r="116" spans="19:22">
      <c r="S116" s="562"/>
      <c r="T116" s="562"/>
      <c r="U116" s="562"/>
      <c r="V116" s="562"/>
    </row>
    <row r="117" spans="19:22">
      <c r="S117" s="562"/>
      <c r="T117" s="562"/>
      <c r="U117" s="562"/>
      <c r="V117" s="562"/>
    </row>
    <row r="118" spans="19:22">
      <c r="S118" s="562"/>
      <c r="T118" s="562"/>
      <c r="U118" s="562"/>
      <c r="V118" s="562"/>
    </row>
    <row r="119" spans="19:22">
      <c r="S119" s="562"/>
      <c r="T119" s="562"/>
      <c r="U119" s="562"/>
      <c r="V119" s="562"/>
    </row>
    <row r="120" spans="19:22">
      <c r="S120" s="562"/>
      <c r="T120" s="562"/>
      <c r="U120" s="562"/>
      <c r="V120" s="562"/>
    </row>
    <row r="121" spans="19:22">
      <c r="S121" s="562"/>
      <c r="T121" s="562"/>
      <c r="U121" s="562"/>
      <c r="V121" s="562"/>
    </row>
    <row r="122" spans="19:22">
      <c r="S122" s="562"/>
      <c r="T122" s="562"/>
      <c r="U122" s="562"/>
      <c r="V122" s="562"/>
    </row>
    <row r="123" spans="19:22">
      <c r="S123" s="562"/>
      <c r="T123" s="562"/>
      <c r="U123" s="562"/>
      <c r="V123" s="562"/>
    </row>
    <row r="124" spans="19:22">
      <c r="S124" s="562"/>
      <c r="T124" s="562"/>
      <c r="U124" s="562"/>
      <c r="V124" s="562"/>
    </row>
    <row r="125" spans="19:22">
      <c r="S125" s="562"/>
      <c r="T125" s="562"/>
      <c r="U125" s="562"/>
      <c r="V125" s="562"/>
    </row>
    <row r="126" spans="19:22">
      <c r="S126" s="562"/>
      <c r="T126" s="562"/>
      <c r="U126" s="562"/>
      <c r="V126" s="562"/>
    </row>
    <row r="127" spans="19:22">
      <c r="S127" s="562"/>
      <c r="T127" s="562"/>
      <c r="U127" s="562"/>
      <c r="V127" s="562"/>
    </row>
    <row r="128" spans="19:22">
      <c r="S128" s="562"/>
      <c r="T128" s="562"/>
      <c r="U128" s="562"/>
      <c r="V128" s="562"/>
    </row>
    <row r="129" spans="19:22">
      <c r="S129" s="562"/>
      <c r="T129" s="562"/>
      <c r="U129" s="562"/>
      <c r="V129" s="562"/>
    </row>
    <row r="130" spans="19:22">
      <c r="S130" s="562"/>
      <c r="T130" s="562"/>
      <c r="U130" s="562"/>
      <c r="V130" s="562"/>
    </row>
    <row r="131" spans="19:22">
      <c r="S131" s="562"/>
      <c r="T131" s="562"/>
      <c r="U131" s="562"/>
      <c r="V131" s="562"/>
    </row>
    <row r="132" spans="19:22">
      <c r="S132" s="562"/>
      <c r="T132" s="562"/>
      <c r="U132" s="562"/>
      <c r="V132" s="562"/>
    </row>
    <row r="133" spans="19:22">
      <c r="S133" s="562"/>
      <c r="T133" s="562"/>
      <c r="U133" s="562"/>
      <c r="V133" s="562"/>
    </row>
    <row r="134" spans="19:22">
      <c r="S134" s="562"/>
      <c r="T134" s="562"/>
      <c r="U134" s="562"/>
      <c r="V134" s="562"/>
    </row>
    <row r="135" spans="19:22">
      <c r="S135" s="562"/>
      <c r="T135" s="562"/>
      <c r="U135" s="562"/>
      <c r="V135" s="562"/>
    </row>
    <row r="136" spans="19:22">
      <c r="S136" s="562"/>
      <c r="T136" s="562"/>
      <c r="U136" s="562"/>
      <c r="V136" s="562"/>
    </row>
    <row r="137" spans="19:22">
      <c r="S137" s="562"/>
      <c r="T137" s="562"/>
      <c r="U137" s="562"/>
      <c r="V137" s="562"/>
    </row>
    <row r="138" spans="19:22">
      <c r="S138" s="562"/>
      <c r="T138" s="562"/>
      <c r="U138" s="562"/>
      <c r="V138" s="562"/>
    </row>
    <row r="139" spans="19:22">
      <c r="S139" s="562"/>
      <c r="T139" s="562"/>
      <c r="U139" s="562"/>
      <c r="V139" s="562"/>
    </row>
    <row r="140" spans="19:22">
      <c r="S140" s="562"/>
      <c r="T140" s="562"/>
      <c r="U140" s="562"/>
      <c r="V140" s="562"/>
    </row>
    <row r="141" spans="19:22">
      <c r="S141" s="562"/>
      <c r="T141" s="562"/>
      <c r="U141" s="562"/>
      <c r="V141" s="562"/>
    </row>
    <row r="142" spans="19:22">
      <c r="S142" s="562"/>
      <c r="T142" s="562"/>
      <c r="U142" s="562"/>
      <c r="V142" s="562"/>
    </row>
    <row r="143" spans="19:22">
      <c r="S143" s="562"/>
      <c r="T143" s="562"/>
      <c r="U143" s="562"/>
      <c r="V143" s="562"/>
    </row>
    <row r="144" spans="19:22">
      <c r="S144" s="562"/>
      <c r="T144" s="562"/>
      <c r="U144" s="562"/>
      <c r="V144" s="562"/>
    </row>
    <row r="145" spans="19:22">
      <c r="S145" s="562"/>
      <c r="T145" s="562"/>
      <c r="U145" s="562"/>
      <c r="V145" s="562"/>
    </row>
    <row r="146" spans="19:22">
      <c r="S146" s="562"/>
      <c r="T146" s="562"/>
      <c r="U146" s="562"/>
      <c r="V146" s="562"/>
    </row>
    <row r="147" spans="19:22">
      <c r="S147" s="562"/>
      <c r="T147" s="562"/>
      <c r="U147" s="562"/>
      <c r="V147" s="562"/>
    </row>
    <row r="148" spans="19:22">
      <c r="S148" s="562"/>
      <c r="T148" s="562"/>
      <c r="U148" s="562"/>
      <c r="V148" s="562"/>
    </row>
    <row r="149" spans="19:22">
      <c r="S149" s="562"/>
      <c r="T149" s="562"/>
      <c r="U149" s="562"/>
      <c r="V149" s="562"/>
    </row>
    <row r="150" spans="19:22">
      <c r="S150" s="562"/>
      <c r="T150" s="562"/>
      <c r="U150" s="562"/>
      <c r="V150" s="562"/>
    </row>
    <row r="151" spans="19:22">
      <c r="S151" s="562"/>
      <c r="T151" s="562"/>
      <c r="U151" s="562"/>
      <c r="V151" s="562"/>
    </row>
    <row r="152" spans="19:22">
      <c r="S152" s="562"/>
      <c r="T152" s="562"/>
      <c r="U152" s="562"/>
      <c r="V152" s="562"/>
    </row>
    <row r="153" spans="19:22">
      <c r="S153" s="562"/>
      <c r="T153" s="562"/>
      <c r="U153" s="562"/>
      <c r="V153" s="562"/>
    </row>
    <row r="154" spans="19:22">
      <c r="S154" s="562"/>
      <c r="T154" s="562"/>
      <c r="U154" s="562"/>
      <c r="V154" s="562"/>
    </row>
    <row r="155" spans="19:22">
      <c r="S155" s="562"/>
      <c r="T155" s="562"/>
      <c r="U155" s="562"/>
      <c r="V155" s="562"/>
    </row>
    <row r="156" spans="19:22">
      <c r="S156" s="562"/>
      <c r="T156" s="562"/>
      <c r="U156" s="562"/>
      <c r="V156" s="562"/>
    </row>
    <row r="157" spans="19:22">
      <c r="S157" s="562"/>
      <c r="T157" s="562"/>
      <c r="U157" s="562"/>
      <c r="V157" s="562"/>
    </row>
    <row r="158" spans="19:22">
      <c r="S158" s="562"/>
      <c r="T158" s="562"/>
      <c r="U158" s="562"/>
      <c r="V158" s="562"/>
    </row>
    <row r="159" spans="19:22">
      <c r="S159" s="562"/>
      <c r="T159" s="562"/>
      <c r="U159" s="562"/>
      <c r="V159" s="562"/>
    </row>
    <row r="160" spans="19:22">
      <c r="S160" s="562"/>
      <c r="T160" s="562"/>
      <c r="U160" s="562"/>
      <c r="V160" s="562"/>
    </row>
    <row r="161" spans="19:22">
      <c r="S161" s="562"/>
      <c r="T161" s="562"/>
      <c r="U161" s="562"/>
      <c r="V161" s="562"/>
    </row>
    <row r="162" spans="19:22">
      <c r="S162" s="562"/>
      <c r="T162" s="562"/>
      <c r="U162" s="562"/>
      <c r="V162" s="562"/>
    </row>
    <row r="163" spans="19:22">
      <c r="S163" s="562"/>
      <c r="T163" s="562"/>
      <c r="U163" s="562"/>
      <c r="V163" s="562"/>
    </row>
    <row r="164" spans="19:22">
      <c r="S164" s="562"/>
      <c r="T164" s="562"/>
      <c r="U164" s="562"/>
      <c r="V164" s="562"/>
    </row>
    <row r="165" spans="19:22">
      <c r="S165" s="562"/>
      <c r="T165" s="562"/>
      <c r="U165" s="562"/>
      <c r="V165" s="562"/>
    </row>
    <row r="166" spans="19:22">
      <c r="S166" s="562"/>
      <c r="T166" s="562"/>
      <c r="U166" s="562"/>
      <c r="V166" s="562"/>
    </row>
    <row r="167" spans="19:22">
      <c r="S167" s="562"/>
      <c r="T167" s="562"/>
      <c r="U167" s="562"/>
      <c r="V167" s="562"/>
    </row>
    <row r="168" spans="19:22">
      <c r="S168" s="562"/>
      <c r="T168" s="562"/>
      <c r="U168" s="562"/>
      <c r="V168" s="562"/>
    </row>
    <row r="169" spans="19:22">
      <c r="S169" s="562"/>
      <c r="T169" s="562"/>
      <c r="U169" s="562"/>
      <c r="V169" s="562"/>
    </row>
    <row r="170" spans="19:22">
      <c r="S170" s="562"/>
      <c r="T170" s="562"/>
      <c r="U170" s="562"/>
      <c r="V170" s="562"/>
    </row>
    <row r="171" spans="19:22">
      <c r="S171" s="562"/>
      <c r="T171" s="562"/>
      <c r="U171" s="562"/>
      <c r="V171" s="562"/>
    </row>
    <row r="172" spans="19:22">
      <c r="S172" s="562"/>
      <c r="T172" s="562"/>
      <c r="U172" s="562"/>
      <c r="V172" s="562"/>
    </row>
    <row r="173" spans="19:22">
      <c r="S173" s="562"/>
      <c r="T173" s="562"/>
      <c r="U173" s="562"/>
      <c r="V173" s="562"/>
    </row>
    <row r="174" spans="19:22">
      <c r="S174" s="562"/>
      <c r="T174" s="562"/>
      <c r="U174" s="562"/>
      <c r="V174" s="562"/>
    </row>
    <row r="175" spans="19:22">
      <c r="S175" s="562"/>
      <c r="T175" s="562"/>
      <c r="U175" s="562"/>
      <c r="V175" s="562"/>
    </row>
    <row r="176" spans="19:22">
      <c r="S176" s="562"/>
      <c r="T176" s="562"/>
      <c r="U176" s="562"/>
      <c r="V176" s="562"/>
    </row>
    <row r="177" spans="19:22">
      <c r="S177" s="562"/>
      <c r="T177" s="562"/>
      <c r="U177" s="562"/>
      <c r="V177" s="562"/>
    </row>
    <row r="178" spans="19:22">
      <c r="S178" s="562"/>
      <c r="T178" s="562"/>
      <c r="U178" s="562"/>
      <c r="V178" s="562"/>
    </row>
    <row r="179" spans="19:22">
      <c r="S179" s="562"/>
      <c r="T179" s="562"/>
      <c r="U179" s="562"/>
      <c r="V179" s="562"/>
    </row>
    <row r="180" spans="19:22">
      <c r="S180" s="562"/>
      <c r="T180" s="562"/>
      <c r="U180" s="562"/>
      <c r="V180" s="562"/>
    </row>
    <row r="181" spans="19:22">
      <c r="S181" s="562"/>
      <c r="T181" s="562"/>
      <c r="U181" s="562"/>
      <c r="V181" s="562"/>
    </row>
    <row r="182" spans="19:22">
      <c r="S182" s="562"/>
      <c r="T182" s="562"/>
      <c r="U182" s="562"/>
      <c r="V182" s="562"/>
    </row>
    <row r="183" spans="19:22">
      <c r="S183" s="562"/>
      <c r="T183" s="562"/>
      <c r="U183" s="562"/>
      <c r="V183" s="562"/>
    </row>
    <row r="184" spans="19:22">
      <c r="S184" s="562"/>
      <c r="T184" s="562"/>
      <c r="U184" s="562"/>
      <c r="V184" s="562"/>
    </row>
    <row r="185" spans="19:22">
      <c r="S185" s="562"/>
      <c r="T185" s="562"/>
      <c r="U185" s="562"/>
      <c r="V185" s="562"/>
    </row>
    <row r="186" spans="19:22">
      <c r="S186" s="562"/>
      <c r="T186" s="562"/>
      <c r="U186" s="562"/>
      <c r="V186" s="562"/>
    </row>
    <row r="187" spans="19:22">
      <c r="S187" s="562"/>
      <c r="T187" s="562"/>
      <c r="U187" s="562"/>
      <c r="V187" s="562"/>
    </row>
    <row r="188" spans="19:22">
      <c r="S188" s="562"/>
      <c r="T188" s="562"/>
      <c r="U188" s="562"/>
      <c r="V188" s="562"/>
    </row>
    <row r="189" spans="19:22">
      <c r="S189" s="562"/>
      <c r="T189" s="562"/>
      <c r="U189" s="562"/>
      <c r="V189" s="562"/>
    </row>
    <row r="190" spans="19:22">
      <c r="S190" s="562"/>
      <c r="T190" s="562"/>
      <c r="U190" s="562"/>
      <c r="V190" s="562"/>
    </row>
    <row r="191" spans="19:22">
      <c r="S191" s="562"/>
      <c r="T191" s="562"/>
      <c r="U191" s="562"/>
      <c r="V191" s="562"/>
    </row>
    <row r="192" spans="19:22">
      <c r="S192" s="562"/>
      <c r="T192" s="562"/>
      <c r="U192" s="562"/>
      <c r="V192" s="562"/>
    </row>
    <row r="193" spans="19:22">
      <c r="S193" s="562"/>
      <c r="T193" s="562"/>
      <c r="U193" s="562"/>
      <c r="V193" s="562"/>
    </row>
    <row r="194" spans="19:22">
      <c r="S194" s="562"/>
      <c r="T194" s="562"/>
      <c r="U194" s="562"/>
      <c r="V194" s="562"/>
    </row>
    <row r="195" spans="19:22">
      <c r="S195" s="562"/>
      <c r="T195" s="562"/>
      <c r="U195" s="562"/>
      <c r="V195" s="562"/>
    </row>
    <row r="196" spans="19:22">
      <c r="S196" s="562"/>
      <c r="T196" s="562"/>
      <c r="U196" s="562"/>
      <c r="V196" s="562"/>
    </row>
    <row r="197" spans="19:22">
      <c r="S197" s="562"/>
      <c r="T197" s="562"/>
      <c r="U197" s="562"/>
      <c r="V197" s="562"/>
    </row>
    <row r="198" spans="19:22">
      <c r="S198" s="562"/>
      <c r="T198" s="562"/>
      <c r="U198" s="562"/>
      <c r="V198" s="562"/>
    </row>
    <row r="199" spans="19:22">
      <c r="S199" s="562"/>
      <c r="T199" s="562"/>
      <c r="U199" s="562"/>
      <c r="V199" s="562"/>
    </row>
    <row r="200" spans="19:22">
      <c r="S200" s="562"/>
      <c r="T200" s="562"/>
      <c r="U200" s="562"/>
      <c r="V200" s="562"/>
    </row>
    <row r="201" spans="19:22">
      <c r="S201" s="562"/>
      <c r="T201" s="562"/>
      <c r="U201" s="562"/>
      <c r="V201" s="562"/>
    </row>
    <row r="202" spans="19:22">
      <c r="S202" s="562"/>
      <c r="T202" s="562"/>
      <c r="U202" s="562"/>
      <c r="V202" s="562"/>
    </row>
    <row r="203" spans="19:22">
      <c r="S203" s="562"/>
      <c r="T203" s="562"/>
      <c r="U203" s="562"/>
      <c r="V203" s="562"/>
    </row>
    <row r="204" spans="19:22">
      <c r="S204" s="562"/>
      <c r="T204" s="562"/>
      <c r="U204" s="562"/>
      <c r="V204" s="562"/>
    </row>
    <row r="205" spans="19:22">
      <c r="S205" s="562"/>
      <c r="T205" s="562"/>
      <c r="U205" s="562"/>
      <c r="V205" s="562"/>
    </row>
    <row r="206" spans="19:22">
      <c r="S206" s="562"/>
      <c r="T206" s="562"/>
      <c r="U206" s="562"/>
      <c r="V206" s="562"/>
    </row>
    <row r="207" spans="19:22">
      <c r="S207" s="562"/>
      <c r="T207" s="562"/>
      <c r="U207" s="562"/>
      <c r="V207" s="562"/>
    </row>
    <row r="208" spans="19:22">
      <c r="S208" s="562"/>
      <c r="T208" s="562"/>
      <c r="U208" s="562"/>
      <c r="V208" s="562"/>
    </row>
    <row r="209" spans="19:22">
      <c r="S209" s="562"/>
      <c r="T209" s="562"/>
      <c r="U209" s="562"/>
      <c r="V209" s="562"/>
    </row>
    <row r="210" spans="19:22">
      <c r="S210" s="562"/>
      <c r="T210" s="562"/>
      <c r="U210" s="562"/>
      <c r="V210" s="562"/>
    </row>
    <row r="211" spans="19:22">
      <c r="S211" s="562"/>
      <c r="T211" s="562"/>
      <c r="U211" s="562"/>
      <c r="V211" s="562"/>
    </row>
    <row r="212" spans="19:22">
      <c r="S212" s="562"/>
      <c r="T212" s="562"/>
      <c r="U212" s="562"/>
      <c r="V212" s="562"/>
    </row>
    <row r="213" spans="19:22">
      <c r="S213" s="562"/>
      <c r="T213" s="562"/>
      <c r="U213" s="562"/>
      <c r="V213" s="562"/>
    </row>
    <row r="214" spans="19:22">
      <c r="S214" s="562"/>
      <c r="T214" s="562"/>
      <c r="U214" s="562"/>
      <c r="V214" s="562"/>
    </row>
    <row r="215" spans="19:22">
      <c r="S215" s="562"/>
      <c r="T215" s="562"/>
      <c r="U215" s="562"/>
      <c r="V215" s="562"/>
    </row>
    <row r="216" spans="19:22">
      <c r="S216" s="562"/>
      <c r="T216" s="562"/>
      <c r="U216" s="562"/>
      <c r="V216" s="562"/>
    </row>
    <row r="217" spans="19:22">
      <c r="S217" s="562"/>
      <c r="T217" s="562"/>
      <c r="U217" s="562"/>
      <c r="V217" s="562"/>
    </row>
    <row r="218" spans="19:22">
      <c r="S218" s="562"/>
      <c r="T218" s="562"/>
      <c r="U218" s="562"/>
      <c r="V218" s="562"/>
    </row>
    <row r="219" spans="19:22">
      <c r="S219" s="562"/>
      <c r="T219" s="562"/>
      <c r="U219" s="562"/>
      <c r="V219" s="562"/>
    </row>
    <row r="220" spans="19:22">
      <c r="S220" s="562"/>
      <c r="T220" s="562"/>
      <c r="U220" s="562"/>
      <c r="V220" s="562"/>
    </row>
    <row r="221" spans="19:22">
      <c r="S221" s="562"/>
      <c r="T221" s="562"/>
      <c r="U221" s="562"/>
      <c r="V221" s="562"/>
    </row>
    <row r="222" spans="19:22">
      <c r="S222" s="562"/>
      <c r="T222" s="562"/>
      <c r="U222" s="562"/>
      <c r="V222" s="562"/>
    </row>
    <row r="223" spans="19:22">
      <c r="S223" s="562"/>
      <c r="T223" s="562"/>
      <c r="U223" s="562"/>
      <c r="V223" s="562"/>
    </row>
    <row r="224" spans="19:22">
      <c r="S224" s="562"/>
      <c r="T224" s="562"/>
      <c r="U224" s="562"/>
      <c r="V224" s="562"/>
    </row>
    <row r="225" spans="19:22">
      <c r="S225" s="562"/>
      <c r="T225" s="562"/>
      <c r="U225" s="562"/>
      <c r="V225" s="562"/>
    </row>
    <row r="226" spans="19:22">
      <c r="S226" s="562"/>
      <c r="T226" s="562"/>
      <c r="U226" s="562"/>
      <c r="V226" s="562"/>
    </row>
    <row r="227" spans="19:22">
      <c r="S227" s="562"/>
      <c r="T227" s="562"/>
      <c r="U227" s="562"/>
      <c r="V227" s="562"/>
    </row>
    <row r="228" spans="19:22">
      <c r="S228" s="562"/>
      <c r="T228" s="562"/>
      <c r="U228" s="562"/>
      <c r="V228" s="562"/>
    </row>
    <row r="229" spans="19:22">
      <c r="S229" s="562"/>
      <c r="T229" s="562"/>
      <c r="U229" s="562"/>
      <c r="V229" s="562"/>
    </row>
    <row r="230" spans="19:22">
      <c r="S230" s="562"/>
      <c r="T230" s="562"/>
      <c r="U230" s="562"/>
      <c r="V230" s="562"/>
    </row>
    <row r="231" spans="19:22">
      <c r="S231" s="562"/>
      <c r="T231" s="562"/>
      <c r="U231" s="562"/>
      <c r="V231" s="562"/>
    </row>
    <row r="232" spans="19:22">
      <c r="S232" s="562"/>
      <c r="T232" s="562"/>
      <c r="U232" s="562"/>
      <c r="V232" s="562"/>
    </row>
    <row r="233" spans="19:22">
      <c r="S233" s="562"/>
      <c r="T233" s="562"/>
      <c r="U233" s="562"/>
      <c r="V233" s="562"/>
    </row>
    <row r="234" spans="19:22">
      <c r="S234" s="562"/>
      <c r="T234" s="562"/>
      <c r="U234" s="562"/>
      <c r="V234" s="562"/>
    </row>
    <row r="235" spans="19:22">
      <c r="S235" s="562"/>
      <c r="T235" s="562"/>
      <c r="U235" s="562"/>
      <c r="V235" s="562"/>
    </row>
    <row r="236" spans="19:22">
      <c r="S236" s="562"/>
      <c r="T236" s="562"/>
      <c r="U236" s="562"/>
      <c r="V236" s="562"/>
    </row>
    <row r="237" spans="19:22">
      <c r="S237" s="562"/>
      <c r="T237" s="562"/>
      <c r="U237" s="562"/>
      <c r="V237" s="562"/>
    </row>
    <row r="238" spans="19:22">
      <c r="S238" s="562"/>
      <c r="T238" s="562"/>
      <c r="U238" s="562"/>
      <c r="V238" s="562"/>
    </row>
    <row r="239" spans="19:22">
      <c r="S239" s="562"/>
      <c r="T239" s="562"/>
      <c r="U239" s="562"/>
      <c r="V239" s="562"/>
    </row>
    <row r="240" spans="19:22">
      <c r="S240" s="562"/>
      <c r="T240" s="562"/>
      <c r="U240" s="562"/>
      <c r="V240" s="562"/>
    </row>
    <row r="241" spans="19:22">
      <c r="S241" s="562"/>
      <c r="T241" s="562"/>
      <c r="U241" s="562"/>
      <c r="V241" s="562"/>
    </row>
    <row r="242" spans="19:22">
      <c r="S242" s="562"/>
      <c r="T242" s="562"/>
      <c r="U242" s="562"/>
      <c r="V242" s="562"/>
    </row>
    <row r="243" spans="19:22">
      <c r="S243" s="562"/>
      <c r="T243" s="562"/>
      <c r="U243" s="562"/>
      <c r="V243" s="562"/>
    </row>
    <row r="244" spans="19:22">
      <c r="S244" s="562"/>
      <c r="T244" s="562"/>
      <c r="U244" s="562"/>
      <c r="V244" s="562"/>
    </row>
    <row r="245" spans="19:22">
      <c r="S245" s="562"/>
      <c r="T245" s="562"/>
      <c r="U245" s="562"/>
      <c r="V245" s="562"/>
    </row>
    <row r="246" spans="19:22">
      <c r="S246" s="562"/>
      <c r="T246" s="562"/>
      <c r="U246" s="562"/>
      <c r="V246" s="562"/>
    </row>
    <row r="247" spans="19:22">
      <c r="S247" s="562"/>
      <c r="T247" s="562"/>
      <c r="U247" s="562"/>
      <c r="V247" s="562"/>
    </row>
    <row r="248" spans="19:22">
      <c r="S248" s="562"/>
      <c r="T248" s="562"/>
      <c r="U248" s="562"/>
      <c r="V248" s="562"/>
    </row>
    <row r="249" spans="19:22">
      <c r="S249" s="562"/>
      <c r="T249" s="562"/>
      <c r="U249" s="562"/>
      <c r="V249" s="562"/>
    </row>
    <row r="250" spans="19:22">
      <c r="S250" s="562"/>
      <c r="T250" s="562"/>
      <c r="U250" s="562"/>
      <c r="V250" s="562"/>
    </row>
    <row r="251" spans="19:22">
      <c r="S251" s="562"/>
      <c r="T251" s="562"/>
      <c r="U251" s="562"/>
      <c r="V251" s="562"/>
    </row>
    <row r="252" spans="19:22">
      <c r="S252" s="562"/>
      <c r="T252" s="562"/>
      <c r="U252" s="562"/>
      <c r="V252" s="562"/>
    </row>
    <row r="253" spans="19:22">
      <c r="S253" s="562"/>
      <c r="T253" s="562"/>
      <c r="U253" s="562"/>
      <c r="V253" s="562"/>
    </row>
    <row r="254" spans="19:22">
      <c r="S254" s="562"/>
      <c r="T254" s="562"/>
      <c r="U254" s="562"/>
      <c r="V254" s="562"/>
    </row>
    <row r="255" spans="19:22">
      <c r="S255" s="562"/>
      <c r="T255" s="562"/>
      <c r="U255" s="562"/>
      <c r="V255" s="562"/>
    </row>
    <row r="256" spans="19:22">
      <c r="S256" s="562"/>
      <c r="T256" s="562"/>
      <c r="U256" s="562"/>
      <c r="V256" s="562"/>
    </row>
    <row r="257" spans="19:22">
      <c r="S257" s="562"/>
      <c r="T257" s="562"/>
      <c r="U257" s="562"/>
      <c r="V257" s="562"/>
    </row>
    <row r="258" spans="19:22">
      <c r="S258" s="562"/>
      <c r="T258" s="562"/>
      <c r="U258" s="562"/>
      <c r="V258" s="562"/>
    </row>
    <row r="259" spans="19:22">
      <c r="S259" s="562"/>
      <c r="T259" s="562"/>
      <c r="U259" s="562"/>
      <c r="V259" s="562"/>
    </row>
    <row r="260" spans="19:22">
      <c r="S260" s="562"/>
      <c r="T260" s="562"/>
      <c r="U260" s="562"/>
      <c r="V260" s="562"/>
    </row>
    <row r="261" spans="19:22">
      <c r="S261" s="562"/>
      <c r="T261" s="562"/>
      <c r="U261" s="562"/>
      <c r="V261" s="562"/>
    </row>
    <row r="262" spans="19:22">
      <c r="S262" s="562"/>
      <c r="T262" s="562"/>
      <c r="U262" s="562"/>
      <c r="V262" s="562"/>
    </row>
    <row r="263" spans="19:22">
      <c r="S263" s="562"/>
      <c r="T263" s="562"/>
      <c r="U263" s="562"/>
      <c r="V263" s="562"/>
    </row>
    <row r="264" spans="19:22">
      <c r="S264" s="562"/>
      <c r="T264" s="562"/>
      <c r="U264" s="562"/>
      <c r="V264" s="562"/>
    </row>
    <row r="265" spans="19:22">
      <c r="S265" s="562"/>
      <c r="T265" s="562"/>
      <c r="U265" s="562"/>
      <c r="V265" s="562"/>
    </row>
    <row r="266" spans="19:22">
      <c r="S266" s="562"/>
      <c r="T266" s="562"/>
      <c r="U266" s="562"/>
      <c r="V266" s="562"/>
    </row>
    <row r="267" spans="19:22">
      <c r="S267" s="562"/>
      <c r="T267" s="562"/>
      <c r="U267" s="562"/>
      <c r="V267" s="562"/>
    </row>
    <row r="268" spans="19:22">
      <c r="S268" s="562"/>
      <c r="T268" s="562"/>
      <c r="U268" s="562"/>
      <c r="V268" s="562"/>
    </row>
    <row r="269" spans="19:22">
      <c r="S269" s="562"/>
      <c r="T269" s="562"/>
      <c r="U269" s="562"/>
      <c r="V269" s="562"/>
    </row>
    <row r="270" spans="19:22">
      <c r="S270" s="562"/>
      <c r="T270" s="562"/>
      <c r="U270" s="562"/>
      <c r="V270" s="562"/>
    </row>
    <row r="271" spans="19:22">
      <c r="S271" s="562"/>
      <c r="T271" s="562"/>
      <c r="U271" s="562"/>
      <c r="V271" s="562"/>
    </row>
    <row r="272" spans="19:22">
      <c r="S272" s="562"/>
      <c r="T272" s="562"/>
      <c r="U272" s="562"/>
      <c r="V272" s="562"/>
    </row>
    <row r="273" spans="19:22">
      <c r="S273" s="562"/>
      <c r="T273" s="562"/>
      <c r="U273" s="562"/>
      <c r="V273" s="562"/>
    </row>
    <row r="274" spans="19:22">
      <c r="S274" s="562"/>
      <c r="T274" s="562"/>
      <c r="U274" s="562"/>
      <c r="V274" s="562"/>
    </row>
    <row r="275" spans="19:22">
      <c r="S275" s="562"/>
      <c r="T275" s="562"/>
      <c r="U275" s="562"/>
      <c r="V275" s="562"/>
    </row>
    <row r="276" spans="19:22">
      <c r="S276" s="562"/>
      <c r="T276" s="562"/>
      <c r="U276" s="562"/>
      <c r="V276" s="562"/>
    </row>
    <row r="277" spans="19:22">
      <c r="S277" s="562"/>
      <c r="T277" s="562"/>
      <c r="U277" s="562"/>
      <c r="V277" s="562"/>
    </row>
    <row r="278" spans="19:22">
      <c r="S278" s="562"/>
      <c r="T278" s="562"/>
      <c r="U278" s="562"/>
      <c r="V278" s="562"/>
    </row>
    <row r="279" spans="19:22">
      <c r="S279" s="562"/>
      <c r="T279" s="562"/>
      <c r="U279" s="562"/>
      <c r="V279" s="562"/>
    </row>
    <row r="280" spans="19:22">
      <c r="S280" s="562"/>
      <c r="T280" s="562"/>
      <c r="U280" s="562"/>
      <c r="V280" s="562"/>
    </row>
    <row r="281" spans="19:22">
      <c r="S281" s="562"/>
      <c r="T281" s="562"/>
      <c r="U281" s="562"/>
      <c r="V281" s="562"/>
    </row>
    <row r="282" spans="19:22">
      <c r="S282" s="562"/>
      <c r="T282" s="562"/>
      <c r="U282" s="562"/>
      <c r="V282" s="562"/>
    </row>
    <row r="283" spans="19:22">
      <c r="S283" s="562"/>
      <c r="T283" s="562"/>
      <c r="U283" s="562"/>
      <c r="V283" s="562"/>
    </row>
    <row r="284" spans="19:22">
      <c r="S284" s="562"/>
      <c r="T284" s="562"/>
      <c r="U284" s="562"/>
      <c r="V284" s="562"/>
    </row>
    <row r="285" spans="19:22">
      <c r="S285" s="562"/>
      <c r="T285" s="562"/>
      <c r="U285" s="562"/>
      <c r="V285" s="562"/>
    </row>
    <row r="286" spans="19:22">
      <c r="S286" s="562"/>
      <c r="T286" s="562"/>
      <c r="U286" s="562"/>
      <c r="V286" s="562"/>
    </row>
    <row r="287" spans="19:22">
      <c r="S287" s="562"/>
      <c r="T287" s="562"/>
      <c r="U287" s="562"/>
      <c r="V287" s="562"/>
    </row>
    <row r="288" spans="19:22">
      <c r="S288" s="562"/>
      <c r="T288" s="562"/>
      <c r="U288" s="562"/>
      <c r="V288" s="562"/>
    </row>
    <row r="289" spans="19:22">
      <c r="S289" s="562"/>
      <c r="T289" s="562"/>
      <c r="U289" s="562"/>
      <c r="V289" s="562"/>
    </row>
    <row r="290" spans="19:22">
      <c r="S290" s="562"/>
      <c r="T290" s="562"/>
      <c r="U290" s="562"/>
      <c r="V290" s="562"/>
    </row>
    <row r="291" spans="19:22">
      <c r="S291" s="562"/>
      <c r="T291" s="562"/>
      <c r="U291" s="562"/>
      <c r="V291" s="562"/>
    </row>
    <row r="292" spans="19:22">
      <c r="S292" s="562"/>
      <c r="T292" s="562"/>
      <c r="U292" s="562"/>
      <c r="V292" s="562"/>
    </row>
    <row r="293" spans="19:22">
      <c r="S293" s="562"/>
      <c r="T293" s="562"/>
      <c r="U293" s="562"/>
      <c r="V293" s="562"/>
    </row>
    <row r="294" spans="19:22">
      <c r="S294" s="562"/>
      <c r="T294" s="562"/>
      <c r="U294" s="562"/>
      <c r="V294" s="562"/>
    </row>
    <row r="295" spans="19:22">
      <c r="S295" s="562"/>
      <c r="T295" s="562"/>
      <c r="U295" s="562"/>
      <c r="V295" s="562"/>
    </row>
    <row r="296" spans="19:22">
      <c r="S296" s="562"/>
      <c r="T296" s="562"/>
      <c r="U296" s="562"/>
      <c r="V296" s="562"/>
    </row>
    <row r="297" spans="19:22">
      <c r="S297" s="562"/>
      <c r="T297" s="562"/>
      <c r="U297" s="562"/>
      <c r="V297" s="562"/>
    </row>
    <row r="298" spans="19:22">
      <c r="S298" s="562"/>
      <c r="T298" s="562"/>
      <c r="U298" s="562"/>
      <c r="V298" s="562"/>
    </row>
    <row r="299" spans="19:22">
      <c r="S299" s="562"/>
      <c r="T299" s="562"/>
      <c r="U299" s="562"/>
      <c r="V299" s="562"/>
    </row>
    <row r="300" spans="19:22">
      <c r="S300" s="562"/>
      <c r="T300" s="562"/>
      <c r="U300" s="562"/>
      <c r="V300" s="562"/>
    </row>
    <row r="301" spans="19:22">
      <c r="S301" s="562"/>
      <c r="T301" s="562"/>
      <c r="U301" s="562"/>
      <c r="V301" s="562"/>
    </row>
    <row r="302" spans="19:22">
      <c r="S302" s="562"/>
      <c r="T302" s="562"/>
      <c r="U302" s="562"/>
      <c r="V302" s="562"/>
    </row>
    <row r="303" spans="19:22">
      <c r="S303" s="562"/>
      <c r="T303" s="562"/>
      <c r="U303" s="562"/>
      <c r="V303" s="562"/>
    </row>
    <row r="304" spans="19:22">
      <c r="S304" s="562"/>
      <c r="T304" s="562"/>
      <c r="U304" s="562"/>
      <c r="V304" s="562"/>
    </row>
    <row r="305" spans="19:22">
      <c r="S305" s="562"/>
      <c r="T305" s="562"/>
      <c r="U305" s="562"/>
      <c r="V305" s="562"/>
    </row>
    <row r="306" spans="19:22">
      <c r="S306" s="562"/>
      <c r="T306" s="562"/>
      <c r="U306" s="562"/>
      <c r="V306" s="562"/>
    </row>
    <row r="307" spans="19:22">
      <c r="S307" s="562"/>
      <c r="T307" s="562"/>
      <c r="U307" s="562"/>
      <c r="V307" s="562"/>
    </row>
    <row r="308" spans="19:22">
      <c r="S308" s="562"/>
      <c r="T308" s="562"/>
      <c r="U308" s="562"/>
      <c r="V308" s="562"/>
    </row>
    <row r="309" spans="19:22">
      <c r="S309" s="562"/>
      <c r="T309" s="562"/>
      <c r="U309" s="562"/>
      <c r="V309" s="562"/>
    </row>
    <row r="310" spans="19:22">
      <c r="S310" s="562"/>
      <c r="T310" s="562"/>
      <c r="U310" s="562"/>
      <c r="V310" s="562"/>
    </row>
    <row r="311" spans="19:22">
      <c r="S311" s="562"/>
      <c r="T311" s="562"/>
      <c r="U311" s="562"/>
      <c r="V311" s="562"/>
    </row>
    <row r="312" spans="19:22">
      <c r="S312" s="562"/>
      <c r="T312" s="562"/>
      <c r="U312" s="562"/>
      <c r="V312" s="562"/>
    </row>
    <row r="313" spans="19:22">
      <c r="S313" s="562"/>
      <c r="T313" s="562"/>
      <c r="U313" s="562"/>
      <c r="V313" s="562"/>
    </row>
    <row r="314" spans="19:22">
      <c r="S314" s="562"/>
      <c r="T314" s="562"/>
      <c r="U314" s="562"/>
      <c r="V314" s="562"/>
    </row>
    <row r="315" spans="19:22">
      <c r="S315" s="562"/>
      <c r="T315" s="562"/>
      <c r="U315" s="562"/>
      <c r="V315" s="562"/>
    </row>
    <row r="316" spans="19:22">
      <c r="S316" s="562"/>
      <c r="T316" s="562"/>
      <c r="U316" s="562"/>
      <c r="V316" s="562"/>
    </row>
    <row r="317" spans="19:22">
      <c r="S317" s="562"/>
      <c r="T317" s="562"/>
      <c r="U317" s="562"/>
      <c r="V317" s="562"/>
    </row>
    <row r="318" spans="19:22">
      <c r="S318" s="562"/>
      <c r="T318" s="562"/>
      <c r="U318" s="562"/>
      <c r="V318" s="562"/>
    </row>
    <row r="319" spans="19:22">
      <c r="S319" s="562"/>
      <c r="T319" s="562"/>
      <c r="U319" s="562"/>
      <c r="V319" s="562"/>
    </row>
    <row r="320" spans="19:22">
      <c r="S320" s="562"/>
      <c r="T320" s="562"/>
      <c r="U320" s="562"/>
      <c r="V320" s="562"/>
    </row>
    <row r="321" spans="19:22">
      <c r="S321" s="562"/>
      <c r="T321" s="562"/>
      <c r="U321" s="562"/>
      <c r="V321" s="562"/>
    </row>
    <row r="322" spans="19:22">
      <c r="S322" s="562"/>
      <c r="T322" s="562"/>
      <c r="U322" s="562"/>
      <c r="V322" s="562"/>
    </row>
    <row r="323" spans="19:22">
      <c r="S323" s="562"/>
      <c r="T323" s="562"/>
      <c r="U323" s="562"/>
      <c r="V323" s="562"/>
    </row>
    <row r="324" spans="19:22">
      <c r="S324" s="562"/>
      <c r="T324" s="562"/>
      <c r="U324" s="562"/>
      <c r="V324" s="562"/>
    </row>
    <row r="325" spans="19:22">
      <c r="S325" s="562"/>
      <c r="T325" s="562"/>
      <c r="U325" s="562"/>
      <c r="V325" s="562"/>
    </row>
    <row r="326" spans="19:22">
      <c r="S326" s="562"/>
      <c r="T326" s="562"/>
      <c r="U326" s="562"/>
      <c r="V326" s="562"/>
    </row>
    <row r="327" spans="19:22">
      <c r="S327" s="562"/>
      <c r="T327" s="562"/>
      <c r="U327" s="562"/>
      <c r="V327" s="562"/>
    </row>
    <row r="328" spans="19:22">
      <c r="S328" s="562"/>
      <c r="T328" s="562"/>
      <c r="U328" s="562"/>
      <c r="V328" s="562"/>
    </row>
    <row r="329" spans="19:22">
      <c r="S329" s="562"/>
      <c r="T329" s="562"/>
      <c r="U329" s="562"/>
      <c r="V329" s="562"/>
    </row>
    <row r="330" spans="19:22">
      <c r="S330" s="562"/>
      <c r="T330" s="562"/>
      <c r="U330" s="562"/>
      <c r="V330" s="562"/>
    </row>
    <row r="331" spans="19:22">
      <c r="S331" s="562"/>
      <c r="T331" s="562"/>
      <c r="U331" s="562"/>
      <c r="V331" s="562"/>
    </row>
    <row r="332" spans="19:22">
      <c r="S332" s="562"/>
      <c r="T332" s="562"/>
      <c r="U332" s="562"/>
      <c r="V332" s="562"/>
    </row>
    <row r="333" spans="19:22">
      <c r="S333" s="562"/>
      <c r="T333" s="562"/>
      <c r="U333" s="562"/>
      <c r="V333" s="562"/>
    </row>
    <row r="334" spans="19:22">
      <c r="S334" s="562"/>
      <c r="T334" s="562"/>
      <c r="U334" s="562"/>
      <c r="V334" s="562"/>
    </row>
    <row r="335" spans="19:22">
      <c r="S335" s="562"/>
      <c r="T335" s="562"/>
      <c r="U335" s="562"/>
      <c r="V335" s="562"/>
    </row>
    <row r="336" spans="19:22">
      <c r="S336" s="562"/>
      <c r="T336" s="562"/>
      <c r="U336" s="562"/>
      <c r="V336" s="562"/>
    </row>
    <row r="337" spans="19:22">
      <c r="S337" s="562"/>
      <c r="T337" s="562"/>
      <c r="U337" s="562"/>
      <c r="V337" s="562"/>
    </row>
    <row r="338" spans="19:22">
      <c r="S338" s="562"/>
      <c r="T338" s="562"/>
      <c r="U338" s="562"/>
      <c r="V338" s="562"/>
    </row>
    <row r="339" spans="19:22">
      <c r="S339" s="562"/>
      <c r="T339" s="562"/>
      <c r="U339" s="562"/>
      <c r="V339" s="562"/>
    </row>
    <row r="340" spans="19:22">
      <c r="S340" s="562"/>
      <c r="T340" s="562"/>
      <c r="U340" s="562"/>
      <c r="V340" s="562"/>
    </row>
    <row r="341" spans="19:22">
      <c r="S341" s="562"/>
      <c r="T341" s="562"/>
      <c r="U341" s="562"/>
      <c r="V341" s="562"/>
    </row>
    <row r="342" spans="19:22">
      <c r="S342" s="562"/>
      <c r="T342" s="562"/>
      <c r="U342" s="562"/>
      <c r="V342" s="562"/>
    </row>
    <row r="343" spans="19:22">
      <c r="S343" s="562"/>
      <c r="T343" s="562"/>
      <c r="U343" s="562"/>
      <c r="V343" s="562"/>
    </row>
    <row r="344" spans="19:22">
      <c r="S344" s="562"/>
      <c r="T344" s="562"/>
      <c r="U344" s="562"/>
      <c r="V344" s="562"/>
    </row>
    <row r="345" spans="19:22">
      <c r="S345" s="562"/>
      <c r="T345" s="562"/>
      <c r="U345" s="562"/>
      <c r="V345" s="562"/>
    </row>
    <row r="346" spans="19:22">
      <c r="S346" s="562"/>
      <c r="T346" s="562"/>
      <c r="U346" s="562"/>
      <c r="V346" s="562"/>
    </row>
    <row r="347" spans="19:22">
      <c r="S347" s="562"/>
      <c r="T347" s="562"/>
      <c r="U347" s="562"/>
      <c r="V347" s="562"/>
    </row>
    <row r="348" spans="19:22">
      <c r="S348" s="562"/>
      <c r="T348" s="562"/>
      <c r="U348" s="562"/>
      <c r="V348" s="562"/>
    </row>
    <row r="349" spans="19:22">
      <c r="S349" s="562"/>
      <c r="T349" s="562"/>
      <c r="U349" s="562"/>
      <c r="V349" s="562"/>
    </row>
    <row r="350" spans="19:22">
      <c r="S350" s="562"/>
      <c r="T350" s="562"/>
      <c r="U350" s="562"/>
      <c r="V350" s="562"/>
    </row>
    <row r="351" spans="19:22">
      <c r="S351" s="562"/>
      <c r="T351" s="562"/>
      <c r="U351" s="562"/>
      <c r="V351" s="562"/>
    </row>
    <row r="352" spans="19:22">
      <c r="S352" s="562"/>
      <c r="T352" s="562"/>
      <c r="U352" s="562"/>
      <c r="V352" s="562"/>
    </row>
    <row r="353" spans="19:22">
      <c r="S353" s="562"/>
      <c r="T353" s="562"/>
      <c r="U353" s="562"/>
      <c r="V353" s="562"/>
    </row>
    <row r="354" spans="19:22">
      <c r="S354" s="562"/>
      <c r="T354" s="562"/>
      <c r="U354" s="562"/>
      <c r="V354" s="562"/>
    </row>
    <row r="355" spans="19:22">
      <c r="S355" s="562"/>
      <c r="T355" s="562"/>
      <c r="U355" s="562"/>
      <c r="V355" s="562"/>
    </row>
    <row r="356" spans="19:22">
      <c r="S356" s="562"/>
      <c r="T356" s="562"/>
      <c r="U356" s="562"/>
      <c r="V356" s="562"/>
    </row>
    <row r="357" spans="19:22">
      <c r="S357" s="562"/>
      <c r="T357" s="562"/>
      <c r="U357" s="562"/>
      <c r="V357" s="562"/>
    </row>
    <row r="358" spans="19:22">
      <c r="S358" s="562"/>
      <c r="T358" s="562"/>
      <c r="U358" s="562"/>
      <c r="V358" s="562"/>
    </row>
    <row r="359" spans="19:22">
      <c r="S359" s="562"/>
      <c r="T359" s="562"/>
      <c r="U359" s="562"/>
      <c r="V359" s="562"/>
    </row>
    <row r="360" spans="19:22">
      <c r="S360" s="562"/>
      <c r="T360" s="562"/>
      <c r="U360" s="562"/>
      <c r="V360" s="562"/>
    </row>
    <row r="361" spans="19:22">
      <c r="S361" s="562"/>
      <c r="T361" s="562"/>
      <c r="U361" s="562"/>
      <c r="V361" s="562"/>
    </row>
    <row r="362" spans="19:22">
      <c r="S362" s="562"/>
      <c r="T362" s="562"/>
      <c r="U362" s="562"/>
      <c r="V362" s="562"/>
    </row>
    <row r="363" spans="19:22">
      <c r="S363" s="562"/>
      <c r="T363" s="562"/>
      <c r="U363" s="562"/>
      <c r="V363" s="562"/>
    </row>
    <row r="364" spans="19:22">
      <c r="S364" s="562"/>
      <c r="T364" s="562"/>
      <c r="U364" s="562"/>
      <c r="V364" s="562"/>
    </row>
    <row r="365" spans="19:22">
      <c r="S365" s="562"/>
      <c r="T365" s="562"/>
      <c r="U365" s="562"/>
      <c r="V365" s="562"/>
    </row>
    <row r="366" spans="19:22">
      <c r="S366" s="562"/>
      <c r="T366" s="562"/>
      <c r="U366" s="562"/>
      <c r="V366" s="562"/>
    </row>
    <row r="367" spans="19:22">
      <c r="S367" s="562"/>
      <c r="T367" s="562"/>
      <c r="U367" s="562"/>
      <c r="V367" s="562"/>
    </row>
    <row r="368" spans="19:22">
      <c r="S368" s="562"/>
      <c r="T368" s="562"/>
      <c r="U368" s="562"/>
      <c r="V368" s="562"/>
    </row>
    <row r="369" spans="19:22">
      <c r="S369" s="562"/>
      <c r="T369" s="562"/>
      <c r="U369" s="562"/>
      <c r="V369" s="562"/>
    </row>
    <row r="370" spans="19:22">
      <c r="S370" s="562"/>
      <c r="T370" s="562"/>
      <c r="U370" s="562"/>
      <c r="V370" s="562"/>
    </row>
    <row r="371" spans="19:22">
      <c r="S371" s="562"/>
      <c r="T371" s="562"/>
      <c r="U371" s="562"/>
      <c r="V371" s="562"/>
    </row>
    <row r="372" spans="19:22">
      <c r="S372" s="562"/>
      <c r="T372" s="562"/>
      <c r="U372" s="562"/>
      <c r="V372" s="562"/>
    </row>
    <row r="373" spans="19:22">
      <c r="S373" s="562"/>
      <c r="T373" s="562"/>
      <c r="U373" s="562"/>
      <c r="V373" s="562"/>
    </row>
    <row r="374" spans="19:22">
      <c r="S374" s="562"/>
      <c r="T374" s="562"/>
      <c r="U374" s="562"/>
      <c r="V374" s="562"/>
    </row>
    <row r="375" spans="19:22">
      <c r="S375" s="562"/>
      <c r="T375" s="562"/>
      <c r="U375" s="562"/>
      <c r="V375" s="562"/>
    </row>
    <row r="376" spans="19:22">
      <c r="S376" s="562"/>
      <c r="T376" s="562"/>
      <c r="U376" s="562"/>
      <c r="V376" s="562"/>
    </row>
    <row r="377" spans="19:22">
      <c r="S377" s="562"/>
      <c r="T377" s="562"/>
      <c r="U377" s="562"/>
      <c r="V377" s="562"/>
    </row>
    <row r="378" spans="19:22">
      <c r="S378" s="562"/>
      <c r="T378" s="562"/>
      <c r="U378" s="562"/>
      <c r="V378" s="562"/>
    </row>
    <row r="379" spans="19:22">
      <c r="S379" s="562"/>
      <c r="T379" s="562"/>
      <c r="U379" s="562"/>
      <c r="V379" s="562"/>
    </row>
    <row r="380" spans="19:22">
      <c r="S380" s="562"/>
      <c r="T380" s="562"/>
      <c r="U380" s="562"/>
      <c r="V380" s="562"/>
    </row>
    <row r="381" spans="19:22">
      <c r="S381" s="562"/>
      <c r="T381" s="562"/>
      <c r="U381" s="562"/>
      <c r="V381" s="562"/>
    </row>
    <row r="382" spans="19:22">
      <c r="S382" s="562"/>
      <c r="T382" s="562"/>
      <c r="U382" s="562"/>
      <c r="V382" s="562"/>
    </row>
    <row r="383" spans="19:22">
      <c r="S383" s="562"/>
      <c r="T383" s="562"/>
      <c r="U383" s="562"/>
      <c r="V383" s="562"/>
    </row>
    <row r="384" spans="19:22">
      <c r="S384" s="562"/>
      <c r="T384" s="562"/>
      <c r="U384" s="562"/>
      <c r="V384" s="562"/>
    </row>
    <row r="385" spans="19:22">
      <c r="S385" s="562"/>
      <c r="T385" s="562"/>
      <c r="U385" s="562"/>
      <c r="V385" s="562"/>
    </row>
    <row r="386" spans="19:22">
      <c r="S386" s="562"/>
      <c r="T386" s="562"/>
      <c r="U386" s="562"/>
      <c r="V386" s="562"/>
    </row>
    <row r="387" spans="19:22">
      <c r="S387" s="562"/>
      <c r="T387" s="562"/>
      <c r="U387" s="562"/>
      <c r="V387" s="562"/>
    </row>
    <row r="388" spans="19:22">
      <c r="S388" s="562"/>
      <c r="T388" s="562"/>
      <c r="U388" s="562"/>
      <c r="V388" s="562"/>
    </row>
    <row r="389" spans="19:22">
      <c r="S389" s="562"/>
      <c r="T389" s="562"/>
      <c r="U389" s="562"/>
      <c r="V389" s="562"/>
    </row>
    <row r="390" spans="19:22">
      <c r="S390" s="562"/>
      <c r="T390" s="562"/>
      <c r="U390" s="562"/>
      <c r="V390" s="562"/>
    </row>
    <row r="391" spans="19:22">
      <c r="S391" s="562"/>
      <c r="T391" s="562"/>
      <c r="U391" s="562"/>
      <c r="V391" s="562"/>
    </row>
    <row r="392" spans="19:22">
      <c r="S392" s="562"/>
      <c r="T392" s="562"/>
      <c r="U392" s="562"/>
      <c r="V392" s="562"/>
    </row>
    <row r="393" spans="19:22">
      <c r="S393" s="562"/>
      <c r="T393" s="562"/>
      <c r="U393" s="562"/>
      <c r="V393" s="562"/>
    </row>
    <row r="394" spans="19:22">
      <c r="S394" s="562"/>
      <c r="T394" s="562"/>
      <c r="U394" s="562"/>
      <c r="V394" s="562"/>
    </row>
    <row r="395" spans="19:22">
      <c r="S395" s="562"/>
      <c r="T395" s="562"/>
      <c r="U395" s="562"/>
      <c r="V395" s="562"/>
    </row>
    <row r="396" spans="19:22">
      <c r="S396" s="562"/>
      <c r="T396" s="562"/>
      <c r="U396" s="562"/>
      <c r="V396" s="562"/>
    </row>
    <row r="397" spans="19:22">
      <c r="S397" s="562"/>
      <c r="T397" s="562"/>
      <c r="U397" s="562"/>
      <c r="V397" s="562"/>
    </row>
    <row r="398" spans="19:22">
      <c r="S398" s="562"/>
      <c r="T398" s="562"/>
      <c r="U398" s="562"/>
      <c r="V398" s="562"/>
    </row>
    <row r="399" spans="19:22">
      <c r="S399" s="562"/>
      <c r="T399" s="562"/>
      <c r="U399" s="562"/>
      <c r="V399" s="562"/>
    </row>
    <row r="400" spans="19:22">
      <c r="S400" s="562"/>
      <c r="T400" s="562"/>
      <c r="U400" s="562"/>
      <c r="V400" s="562"/>
    </row>
    <row r="401" spans="19:22">
      <c r="S401" s="562"/>
      <c r="T401" s="562"/>
      <c r="U401" s="562"/>
      <c r="V401" s="562"/>
    </row>
    <row r="402" spans="19:22">
      <c r="S402" s="562"/>
      <c r="T402" s="562"/>
      <c r="U402" s="562"/>
      <c r="V402" s="562"/>
    </row>
    <row r="403" spans="19:22">
      <c r="S403" s="562"/>
      <c r="T403" s="562"/>
      <c r="U403" s="562"/>
      <c r="V403" s="562"/>
    </row>
    <row r="404" spans="19:22">
      <c r="S404" s="562"/>
      <c r="T404" s="562"/>
      <c r="U404" s="562"/>
      <c r="V404" s="562"/>
    </row>
    <row r="405" spans="19:22">
      <c r="S405" s="562"/>
      <c r="T405" s="562"/>
      <c r="U405" s="562"/>
      <c r="V405" s="562"/>
    </row>
    <row r="406" spans="19:22">
      <c r="S406" s="562"/>
      <c r="T406" s="562"/>
      <c r="U406" s="562"/>
      <c r="V406" s="562"/>
    </row>
    <row r="407" spans="19:22">
      <c r="S407" s="562"/>
      <c r="T407" s="562"/>
      <c r="U407" s="562"/>
      <c r="V407" s="562"/>
    </row>
    <row r="408" spans="19:22">
      <c r="S408" s="562"/>
      <c r="T408" s="562"/>
      <c r="U408" s="562"/>
      <c r="V408" s="562"/>
    </row>
    <row r="409" spans="19:22">
      <c r="S409" s="562"/>
      <c r="T409" s="562"/>
      <c r="U409" s="562"/>
      <c r="V409" s="562"/>
    </row>
    <row r="410" spans="19:22">
      <c r="S410" s="562"/>
      <c r="T410" s="562"/>
      <c r="U410" s="562"/>
      <c r="V410" s="562"/>
    </row>
    <row r="411" spans="19:22">
      <c r="S411" s="562"/>
      <c r="T411" s="562"/>
      <c r="U411" s="562"/>
      <c r="V411" s="562"/>
    </row>
    <row r="412" spans="19:22">
      <c r="S412" s="562"/>
      <c r="T412" s="562"/>
      <c r="U412" s="562"/>
      <c r="V412" s="562"/>
    </row>
    <row r="413" spans="19:22">
      <c r="S413" s="562"/>
      <c r="T413" s="562"/>
      <c r="U413" s="562"/>
      <c r="V413" s="562"/>
    </row>
    <row r="414" spans="19:22">
      <c r="S414" s="562"/>
      <c r="T414" s="562"/>
      <c r="U414" s="562"/>
      <c r="V414" s="562"/>
    </row>
    <row r="415" spans="19:22">
      <c r="S415" s="562"/>
      <c r="T415" s="562"/>
      <c r="U415" s="562"/>
      <c r="V415" s="562"/>
    </row>
    <row r="416" spans="19:22">
      <c r="S416" s="562"/>
      <c r="T416" s="562"/>
      <c r="U416" s="562"/>
      <c r="V416" s="562"/>
    </row>
    <row r="417" spans="19:22">
      <c r="S417" s="562"/>
      <c r="T417" s="562"/>
      <c r="U417" s="562"/>
      <c r="V417" s="562"/>
    </row>
    <row r="418" spans="19:22">
      <c r="S418" s="562"/>
      <c r="T418" s="562"/>
      <c r="U418" s="562"/>
      <c r="V418" s="562"/>
    </row>
    <row r="419" spans="19:22">
      <c r="S419" s="562"/>
      <c r="T419" s="562"/>
      <c r="U419" s="562"/>
      <c r="V419" s="562"/>
    </row>
    <row r="420" spans="19:22">
      <c r="S420" s="562"/>
      <c r="T420" s="562"/>
      <c r="U420" s="562"/>
      <c r="V420" s="562"/>
    </row>
    <row r="421" spans="19:22">
      <c r="S421" s="562"/>
      <c r="T421" s="562"/>
      <c r="U421" s="562"/>
      <c r="V421" s="562"/>
    </row>
    <row r="422" spans="19:22">
      <c r="S422" s="562"/>
      <c r="T422" s="562"/>
      <c r="U422" s="562"/>
      <c r="V422" s="562"/>
    </row>
    <row r="423" spans="19:22">
      <c r="S423" s="562"/>
      <c r="T423" s="562"/>
      <c r="U423" s="562"/>
      <c r="V423" s="562"/>
    </row>
    <row r="424" spans="19:22">
      <c r="S424" s="562"/>
      <c r="T424" s="562"/>
      <c r="U424" s="562"/>
      <c r="V424" s="562"/>
    </row>
    <row r="425" spans="19:22">
      <c r="S425" s="562"/>
      <c r="T425" s="562"/>
      <c r="U425" s="562"/>
      <c r="V425" s="562"/>
    </row>
    <row r="426" spans="19:22">
      <c r="S426" s="562"/>
      <c r="T426" s="562"/>
      <c r="U426" s="562"/>
      <c r="V426" s="562"/>
    </row>
    <row r="427" spans="19:22">
      <c r="S427" s="562"/>
      <c r="T427" s="562"/>
      <c r="U427" s="562"/>
      <c r="V427" s="562"/>
    </row>
    <row r="428" spans="19:22">
      <c r="S428" s="562"/>
      <c r="T428" s="562"/>
      <c r="U428" s="562"/>
      <c r="V428" s="562"/>
    </row>
    <row r="429" spans="19:22">
      <c r="S429" s="562"/>
      <c r="T429" s="562"/>
      <c r="U429" s="562"/>
      <c r="V429" s="562"/>
    </row>
    <row r="430" spans="19:22">
      <c r="S430" s="562"/>
      <c r="T430" s="562"/>
      <c r="U430" s="562"/>
      <c r="V430" s="562"/>
    </row>
    <row r="431" spans="19:22">
      <c r="S431" s="562"/>
      <c r="T431" s="562"/>
      <c r="U431" s="562"/>
      <c r="V431" s="562"/>
    </row>
    <row r="432" spans="19:22">
      <c r="S432" s="562"/>
      <c r="T432" s="562"/>
      <c r="U432" s="562"/>
      <c r="V432" s="562"/>
    </row>
    <row r="433" spans="19:22">
      <c r="S433" s="562"/>
      <c r="T433" s="562"/>
      <c r="U433" s="562"/>
      <c r="V433" s="562"/>
    </row>
    <row r="434" spans="19:22">
      <c r="S434" s="562"/>
      <c r="T434" s="562"/>
      <c r="U434" s="562"/>
      <c r="V434" s="562"/>
    </row>
    <row r="435" spans="19:22">
      <c r="S435" s="562"/>
      <c r="T435" s="562"/>
      <c r="U435" s="562"/>
      <c r="V435" s="562"/>
    </row>
    <row r="436" spans="19:22">
      <c r="S436" s="562"/>
      <c r="T436" s="562"/>
      <c r="U436" s="562"/>
      <c r="V436" s="562"/>
    </row>
    <row r="437" spans="19:22">
      <c r="S437" s="562"/>
      <c r="T437" s="562"/>
      <c r="U437" s="562"/>
      <c r="V437" s="562"/>
    </row>
    <row r="438" spans="19:22">
      <c r="S438" s="562"/>
      <c r="T438" s="562"/>
      <c r="U438" s="562"/>
      <c r="V438" s="562"/>
    </row>
    <row r="439" spans="19:22">
      <c r="S439" s="562"/>
      <c r="T439" s="562"/>
      <c r="U439" s="562"/>
      <c r="V439" s="562"/>
    </row>
    <row r="440" spans="19:22">
      <c r="S440" s="562"/>
      <c r="T440" s="562"/>
      <c r="U440" s="562"/>
      <c r="V440" s="562"/>
    </row>
    <row r="441" spans="19:22">
      <c r="S441" s="562"/>
      <c r="T441" s="562"/>
      <c r="U441" s="562"/>
      <c r="V441" s="562"/>
    </row>
    <row r="442" spans="19:22">
      <c r="S442" s="562"/>
      <c r="T442" s="562"/>
      <c r="U442" s="562"/>
      <c r="V442" s="562"/>
    </row>
    <row r="443" spans="19:22">
      <c r="S443" s="562"/>
      <c r="T443" s="562"/>
      <c r="U443" s="562"/>
      <c r="V443" s="562"/>
    </row>
    <row r="444" spans="19:22">
      <c r="S444" s="562"/>
      <c r="T444" s="562"/>
      <c r="U444" s="562"/>
      <c r="V444" s="562"/>
    </row>
    <row r="445" spans="19:22">
      <c r="S445" s="562"/>
      <c r="T445" s="562"/>
      <c r="U445" s="562"/>
      <c r="V445" s="562"/>
    </row>
    <row r="446" spans="19:22">
      <c r="S446" s="562"/>
      <c r="T446" s="562"/>
      <c r="U446" s="562"/>
      <c r="V446" s="562"/>
    </row>
    <row r="447" spans="19:22">
      <c r="S447" s="562"/>
      <c r="T447" s="562"/>
      <c r="U447" s="562"/>
      <c r="V447" s="562"/>
    </row>
    <row r="448" spans="19:22">
      <c r="S448" s="562"/>
      <c r="T448" s="562"/>
      <c r="U448" s="562"/>
      <c r="V448" s="562"/>
    </row>
    <row r="449" spans="19:22">
      <c r="S449" s="562"/>
      <c r="T449" s="562"/>
      <c r="U449" s="562"/>
      <c r="V449" s="562"/>
    </row>
    <row r="450" spans="19:22">
      <c r="S450" s="562"/>
      <c r="T450" s="562"/>
      <c r="U450" s="562"/>
      <c r="V450" s="562"/>
    </row>
    <row r="451" spans="19:22">
      <c r="S451" s="562"/>
      <c r="T451" s="562"/>
      <c r="U451" s="562"/>
      <c r="V451" s="562"/>
    </row>
    <row r="452" spans="19:22">
      <c r="S452" s="562"/>
      <c r="T452" s="562"/>
      <c r="U452" s="562"/>
      <c r="V452" s="562"/>
    </row>
    <row r="453" spans="19:22">
      <c r="S453" s="562"/>
      <c r="T453" s="562"/>
      <c r="U453" s="562"/>
      <c r="V453" s="562"/>
    </row>
    <row r="454" spans="19:22">
      <c r="S454" s="562"/>
      <c r="T454" s="562"/>
      <c r="U454" s="562"/>
      <c r="V454" s="562"/>
    </row>
    <row r="455" spans="19:22">
      <c r="S455" s="562"/>
      <c r="T455" s="562"/>
      <c r="U455" s="562"/>
      <c r="V455" s="562"/>
    </row>
    <row r="456" spans="19:22">
      <c r="S456" s="562"/>
      <c r="T456" s="562"/>
      <c r="U456" s="562"/>
      <c r="V456" s="562"/>
    </row>
    <row r="457" spans="19:22">
      <c r="S457" s="562"/>
      <c r="T457" s="562"/>
      <c r="U457" s="562"/>
      <c r="V457" s="562"/>
    </row>
    <row r="458" spans="19:22">
      <c r="S458" s="562"/>
      <c r="T458" s="562"/>
      <c r="U458" s="562"/>
      <c r="V458" s="562"/>
    </row>
    <row r="459" spans="19:22">
      <c r="S459" s="562"/>
      <c r="T459" s="562"/>
      <c r="U459" s="562"/>
      <c r="V459" s="562"/>
    </row>
    <row r="460" spans="19:22">
      <c r="S460" s="562"/>
      <c r="T460" s="562"/>
      <c r="U460" s="562"/>
      <c r="V460" s="562"/>
    </row>
    <row r="461" spans="19:22">
      <c r="S461" s="562"/>
      <c r="T461" s="562"/>
      <c r="U461" s="562"/>
      <c r="V461" s="562"/>
    </row>
    <row r="462" spans="19:22">
      <c r="S462" s="562"/>
      <c r="T462" s="562"/>
      <c r="U462" s="562"/>
      <c r="V462" s="562"/>
    </row>
    <row r="463" spans="19:22">
      <c r="S463" s="562"/>
      <c r="T463" s="562"/>
      <c r="U463" s="562"/>
      <c r="V463" s="562"/>
    </row>
    <row r="464" spans="19:22">
      <c r="S464" s="562"/>
      <c r="T464" s="562"/>
      <c r="U464" s="562"/>
      <c r="V464" s="562"/>
    </row>
    <row r="465" spans="19:22">
      <c r="S465" s="562"/>
      <c r="T465" s="562"/>
      <c r="U465" s="562"/>
      <c r="V465" s="562"/>
    </row>
    <row r="466" spans="19:22">
      <c r="S466" s="562"/>
      <c r="T466" s="562"/>
      <c r="U466" s="562"/>
      <c r="V466" s="562"/>
    </row>
    <row r="467" spans="19:22">
      <c r="S467" s="562"/>
      <c r="T467" s="562"/>
      <c r="U467" s="562"/>
      <c r="V467" s="562"/>
    </row>
    <row r="468" spans="19:22">
      <c r="S468" s="562"/>
      <c r="T468" s="562"/>
      <c r="U468" s="562"/>
      <c r="V468" s="562"/>
    </row>
    <row r="469" spans="19:22">
      <c r="S469" s="562"/>
      <c r="T469" s="562"/>
      <c r="U469" s="562"/>
      <c r="V469" s="562"/>
    </row>
    <row r="470" spans="19:22">
      <c r="S470" s="562"/>
      <c r="T470" s="562"/>
      <c r="U470" s="562"/>
      <c r="V470" s="562"/>
    </row>
    <row r="471" spans="19:22">
      <c r="S471" s="562"/>
      <c r="T471" s="562"/>
      <c r="U471" s="562"/>
      <c r="V471" s="562"/>
    </row>
    <row r="472" spans="19:22">
      <c r="S472" s="562"/>
      <c r="T472" s="562"/>
      <c r="U472" s="562"/>
      <c r="V472" s="562"/>
    </row>
    <row r="473" spans="19:22">
      <c r="S473" s="562"/>
      <c r="T473" s="562"/>
      <c r="U473" s="562"/>
      <c r="V473" s="562"/>
    </row>
    <row r="474" spans="19:22">
      <c r="S474" s="562"/>
      <c r="T474" s="562"/>
      <c r="U474" s="562"/>
      <c r="V474" s="562"/>
    </row>
    <row r="475" spans="19:22">
      <c r="S475" s="562"/>
      <c r="T475" s="562"/>
      <c r="U475" s="562"/>
      <c r="V475" s="562"/>
    </row>
    <row r="476" spans="19:22">
      <c r="S476" s="562"/>
      <c r="T476" s="562"/>
      <c r="U476" s="562"/>
      <c r="V476" s="562"/>
    </row>
    <row r="477" spans="19:22">
      <c r="S477" s="562"/>
      <c r="T477" s="562"/>
      <c r="U477" s="562"/>
      <c r="V477" s="562"/>
    </row>
    <row r="478" spans="19:22">
      <c r="S478" s="562"/>
      <c r="T478" s="562"/>
      <c r="U478" s="562"/>
      <c r="V478" s="562"/>
    </row>
    <row r="479" spans="19:22">
      <c r="S479" s="562"/>
      <c r="T479" s="562"/>
      <c r="U479" s="562"/>
      <c r="V479" s="562"/>
    </row>
    <row r="480" spans="19:22">
      <c r="S480" s="562"/>
      <c r="T480" s="562"/>
      <c r="U480" s="562"/>
      <c r="V480" s="562"/>
    </row>
    <row r="481" spans="19:22">
      <c r="S481" s="562"/>
      <c r="T481" s="562"/>
      <c r="U481" s="562"/>
      <c r="V481" s="562"/>
    </row>
    <row r="482" spans="19:22">
      <c r="S482" s="562"/>
      <c r="T482" s="562"/>
      <c r="U482" s="562"/>
      <c r="V482" s="562"/>
    </row>
    <row r="483" spans="19:22">
      <c r="S483" s="562"/>
      <c r="T483" s="562"/>
      <c r="U483" s="562"/>
      <c r="V483" s="562"/>
    </row>
    <row r="484" spans="19:22">
      <c r="S484" s="562"/>
      <c r="T484" s="562"/>
      <c r="U484" s="562"/>
      <c r="V484" s="562"/>
    </row>
    <row r="485" spans="19:22">
      <c r="S485" s="562"/>
      <c r="T485" s="562"/>
      <c r="U485" s="562"/>
      <c r="V485" s="562"/>
    </row>
    <row r="486" spans="19:22">
      <c r="S486" s="562"/>
      <c r="T486" s="562"/>
      <c r="U486" s="562"/>
      <c r="V486" s="562"/>
    </row>
    <row r="487" spans="19:22">
      <c r="S487" s="562"/>
      <c r="T487" s="562"/>
      <c r="U487" s="562"/>
      <c r="V487" s="562"/>
    </row>
    <row r="488" spans="19:22">
      <c r="S488" s="562"/>
      <c r="T488" s="562"/>
      <c r="U488" s="562"/>
      <c r="V488" s="562"/>
    </row>
    <row r="489" spans="19:22">
      <c r="S489" s="562"/>
      <c r="T489" s="562"/>
      <c r="U489" s="562"/>
      <c r="V489" s="562"/>
    </row>
    <row r="490" spans="19:22">
      <c r="S490" s="562"/>
      <c r="T490" s="562"/>
      <c r="U490" s="562"/>
      <c r="V490" s="562"/>
    </row>
    <row r="491" spans="19:22">
      <c r="S491" s="562"/>
      <c r="T491" s="562"/>
      <c r="U491" s="562"/>
      <c r="V491" s="562"/>
    </row>
    <row r="492" spans="19:22">
      <c r="S492" s="562"/>
      <c r="T492" s="562"/>
      <c r="U492" s="562"/>
      <c r="V492" s="562"/>
    </row>
    <row r="493" spans="19:22">
      <c r="S493" s="562"/>
      <c r="T493" s="562"/>
      <c r="U493" s="562"/>
      <c r="V493" s="562"/>
    </row>
    <row r="494" spans="19:22">
      <c r="S494" s="562"/>
      <c r="T494" s="562"/>
      <c r="U494" s="562"/>
      <c r="V494" s="562"/>
    </row>
    <row r="495" spans="19:22">
      <c r="S495" s="562"/>
      <c r="T495" s="562"/>
      <c r="U495" s="562"/>
      <c r="V495" s="562"/>
    </row>
    <row r="496" spans="19:22">
      <c r="S496" s="562"/>
      <c r="T496" s="562"/>
      <c r="U496" s="562"/>
      <c r="V496" s="562"/>
    </row>
    <row r="497" spans="19:22">
      <c r="S497" s="562"/>
      <c r="T497" s="562"/>
      <c r="U497" s="562"/>
      <c r="V497" s="562"/>
    </row>
    <row r="498" spans="19:22">
      <c r="S498" s="562"/>
      <c r="T498" s="562"/>
      <c r="U498" s="562"/>
      <c r="V498" s="562"/>
    </row>
    <row r="499" spans="19:22">
      <c r="S499" s="562"/>
      <c r="T499" s="562"/>
      <c r="U499" s="562"/>
      <c r="V499" s="562"/>
    </row>
    <row r="500" spans="19:22">
      <c r="S500" s="562"/>
      <c r="T500" s="562"/>
      <c r="U500" s="562"/>
      <c r="V500" s="562"/>
    </row>
    <row r="501" spans="19:22">
      <c r="S501" s="562"/>
      <c r="T501" s="562"/>
      <c r="U501" s="562"/>
      <c r="V501" s="562"/>
    </row>
    <row r="502" spans="19:22">
      <c r="S502" s="562"/>
      <c r="T502" s="562"/>
      <c r="U502" s="562"/>
      <c r="V502" s="562"/>
    </row>
    <row r="503" spans="19:22">
      <c r="S503" s="562"/>
      <c r="T503" s="562"/>
      <c r="U503" s="562"/>
      <c r="V503" s="562"/>
    </row>
    <row r="504" spans="19:22">
      <c r="S504" s="562"/>
      <c r="T504" s="562"/>
      <c r="U504" s="562"/>
      <c r="V504" s="562"/>
    </row>
    <row r="505" spans="19:22">
      <c r="S505" s="562"/>
      <c r="T505" s="562"/>
      <c r="U505" s="562"/>
      <c r="V505" s="562"/>
    </row>
    <row r="506" spans="19:22">
      <c r="S506" s="562"/>
      <c r="T506" s="562"/>
      <c r="U506" s="562"/>
      <c r="V506" s="562"/>
    </row>
    <row r="507" spans="19:22">
      <c r="S507" s="562"/>
      <c r="T507" s="562"/>
      <c r="U507" s="562"/>
      <c r="V507" s="562"/>
    </row>
    <row r="508" spans="19:22">
      <c r="S508" s="562"/>
      <c r="T508" s="562"/>
      <c r="U508" s="562"/>
      <c r="V508" s="562"/>
    </row>
    <row r="509" spans="19:22">
      <c r="S509" s="562"/>
      <c r="T509" s="562"/>
      <c r="U509" s="562"/>
      <c r="V509" s="562"/>
    </row>
    <row r="510" spans="19:22">
      <c r="S510" s="562"/>
      <c r="T510" s="562"/>
      <c r="U510" s="562"/>
      <c r="V510" s="562"/>
    </row>
    <row r="511" spans="19:22">
      <c r="S511" s="562"/>
      <c r="T511" s="562"/>
      <c r="U511" s="562"/>
      <c r="V511" s="562"/>
    </row>
    <row r="512" spans="19:22">
      <c r="S512" s="562"/>
      <c r="T512" s="562"/>
      <c r="U512" s="562"/>
      <c r="V512" s="562"/>
    </row>
    <row r="513" spans="19:22">
      <c r="S513" s="562"/>
      <c r="T513" s="562"/>
      <c r="U513" s="562"/>
      <c r="V513" s="562"/>
    </row>
    <row r="514" spans="19:22">
      <c r="S514" s="562"/>
      <c r="T514" s="562"/>
      <c r="U514" s="562"/>
      <c r="V514" s="562"/>
    </row>
    <row r="515" spans="19:22">
      <c r="S515" s="562"/>
      <c r="T515" s="562"/>
      <c r="U515" s="562"/>
      <c r="V515" s="562"/>
    </row>
    <row r="516" spans="19:22">
      <c r="S516" s="562"/>
      <c r="T516" s="562"/>
      <c r="U516" s="562"/>
      <c r="V516" s="562"/>
    </row>
    <row r="517" spans="19:22">
      <c r="S517" s="562"/>
      <c r="T517" s="562"/>
      <c r="U517" s="562"/>
      <c r="V517" s="562"/>
    </row>
    <row r="518" spans="19:22">
      <c r="S518" s="562"/>
      <c r="T518" s="562"/>
      <c r="U518" s="562"/>
      <c r="V518" s="562"/>
    </row>
    <row r="519" spans="19:22">
      <c r="S519" s="562"/>
      <c r="T519" s="562"/>
      <c r="U519" s="562"/>
      <c r="V519" s="562"/>
    </row>
    <row r="520" spans="19:22">
      <c r="S520" s="562"/>
      <c r="T520" s="562"/>
      <c r="U520" s="562"/>
      <c r="V520" s="562"/>
    </row>
    <row r="521" spans="19:22">
      <c r="S521" s="562"/>
      <c r="T521" s="562"/>
      <c r="U521" s="562"/>
      <c r="V521" s="562"/>
    </row>
    <row r="522" spans="19:22">
      <c r="S522" s="562"/>
      <c r="T522" s="562"/>
      <c r="U522" s="562"/>
      <c r="V522" s="562"/>
    </row>
    <row r="523" spans="19:22">
      <c r="S523" s="562"/>
      <c r="T523" s="562"/>
      <c r="U523" s="562"/>
      <c r="V523" s="562"/>
    </row>
    <row r="524" spans="19:22">
      <c r="S524" s="562"/>
      <c r="T524" s="562"/>
      <c r="U524" s="562"/>
      <c r="V524" s="562"/>
    </row>
    <row r="525" spans="19:22">
      <c r="S525" s="562"/>
      <c r="T525" s="562"/>
      <c r="U525" s="562"/>
      <c r="V525" s="562"/>
    </row>
    <row r="526" spans="19:22">
      <c r="S526" s="562"/>
      <c r="T526" s="562"/>
      <c r="U526" s="562"/>
      <c r="V526" s="562"/>
    </row>
    <row r="527" spans="19:22">
      <c r="S527" s="562"/>
      <c r="T527" s="562"/>
      <c r="U527" s="562"/>
      <c r="V527" s="562"/>
    </row>
    <row r="528" spans="19:22">
      <c r="S528" s="562"/>
      <c r="T528" s="562"/>
      <c r="U528" s="562"/>
      <c r="V528" s="562"/>
    </row>
    <row r="529" spans="19:22">
      <c r="S529" s="562"/>
      <c r="T529" s="562"/>
      <c r="U529" s="562"/>
      <c r="V529" s="562"/>
    </row>
    <row r="530" spans="19:22">
      <c r="S530" s="562"/>
      <c r="T530" s="562"/>
      <c r="U530" s="562"/>
      <c r="V530" s="562"/>
    </row>
    <row r="531" spans="19:22">
      <c r="S531" s="562"/>
      <c r="T531" s="562"/>
      <c r="U531" s="562"/>
      <c r="V531" s="562"/>
    </row>
    <row r="532" spans="19:22">
      <c r="S532" s="562"/>
      <c r="T532" s="562"/>
      <c r="U532" s="562"/>
      <c r="V532" s="562"/>
    </row>
    <row r="533" spans="19:22">
      <c r="S533" s="562"/>
      <c r="T533" s="562"/>
      <c r="U533" s="562"/>
      <c r="V533" s="562"/>
    </row>
    <row r="534" spans="19:22">
      <c r="S534" s="562"/>
      <c r="T534" s="562"/>
      <c r="U534" s="562"/>
      <c r="V534" s="562"/>
    </row>
    <row r="535" spans="19:22">
      <c r="S535" s="562"/>
      <c r="T535" s="562"/>
      <c r="U535" s="562"/>
      <c r="V535" s="562"/>
    </row>
    <row r="536" spans="19:22">
      <c r="S536" s="562"/>
      <c r="T536" s="562"/>
      <c r="U536" s="562"/>
      <c r="V536" s="562"/>
    </row>
    <row r="537" spans="19:22">
      <c r="S537" s="562"/>
      <c r="T537" s="562"/>
      <c r="U537" s="562"/>
      <c r="V537" s="562"/>
    </row>
    <row r="538" spans="19:22">
      <c r="S538" s="562"/>
      <c r="T538" s="562"/>
      <c r="U538" s="562"/>
      <c r="V538" s="562"/>
    </row>
    <row r="539" spans="19:22">
      <c r="S539" s="562"/>
      <c r="T539" s="562"/>
      <c r="U539" s="562"/>
      <c r="V539" s="562"/>
    </row>
    <row r="540" spans="19:22">
      <c r="S540" s="562"/>
      <c r="T540" s="562"/>
      <c r="U540" s="562"/>
      <c r="V540" s="562"/>
    </row>
    <row r="541" spans="19:22">
      <c r="S541" s="562"/>
      <c r="T541" s="562"/>
      <c r="U541" s="562"/>
      <c r="V541" s="562"/>
    </row>
    <row r="542" spans="19:22">
      <c r="S542" s="562"/>
      <c r="T542" s="562"/>
      <c r="U542" s="562"/>
      <c r="V542" s="562"/>
    </row>
    <row r="543" spans="19:22">
      <c r="S543" s="562"/>
      <c r="T543" s="562"/>
      <c r="U543" s="562"/>
      <c r="V543" s="562"/>
    </row>
    <row r="544" spans="19:22">
      <c r="S544" s="562"/>
      <c r="T544" s="562"/>
      <c r="U544" s="562"/>
      <c r="V544" s="562"/>
    </row>
    <row r="545" spans="19:22">
      <c r="S545" s="562"/>
      <c r="T545" s="562"/>
      <c r="U545" s="562"/>
      <c r="V545" s="562"/>
    </row>
    <row r="546" spans="19:22">
      <c r="S546" s="562"/>
      <c r="T546" s="562"/>
      <c r="U546" s="562"/>
      <c r="V546" s="562"/>
    </row>
    <row r="547" spans="19:22">
      <c r="S547" s="562"/>
      <c r="T547" s="562"/>
      <c r="U547" s="562"/>
      <c r="V547" s="562"/>
    </row>
    <row r="548" spans="19:22">
      <c r="S548" s="562"/>
      <c r="T548" s="562"/>
      <c r="U548" s="562"/>
      <c r="V548" s="562"/>
    </row>
    <row r="549" spans="19:22">
      <c r="S549" s="562"/>
      <c r="T549" s="562"/>
      <c r="U549" s="562"/>
      <c r="V549" s="562"/>
    </row>
    <row r="550" spans="19:22">
      <c r="S550" s="562"/>
      <c r="T550" s="562"/>
      <c r="U550" s="562"/>
      <c r="V550" s="562"/>
    </row>
    <row r="551" spans="19:22">
      <c r="S551" s="562"/>
      <c r="T551" s="562"/>
      <c r="U551" s="562"/>
      <c r="V551" s="562"/>
    </row>
    <row r="552" spans="19:22">
      <c r="S552" s="562"/>
      <c r="T552" s="562"/>
      <c r="U552" s="562"/>
      <c r="V552" s="562"/>
    </row>
    <row r="553" spans="19:22">
      <c r="S553" s="562"/>
      <c r="T553" s="562"/>
      <c r="U553" s="562"/>
      <c r="V553" s="562"/>
    </row>
    <row r="554" spans="19:22">
      <c r="S554" s="562"/>
      <c r="T554" s="562"/>
      <c r="U554" s="562"/>
      <c r="V554" s="562"/>
    </row>
    <row r="555" spans="19:22">
      <c r="S555" s="562"/>
      <c r="T555" s="562"/>
      <c r="U555" s="562"/>
      <c r="V555" s="562"/>
    </row>
    <row r="556" spans="19:22">
      <c r="S556" s="562"/>
      <c r="T556" s="562"/>
      <c r="U556" s="562"/>
      <c r="V556" s="562"/>
    </row>
    <row r="557" spans="19:22">
      <c r="S557" s="562"/>
      <c r="T557" s="562"/>
      <c r="U557" s="562"/>
      <c r="V557" s="562"/>
    </row>
    <row r="558" spans="19:22">
      <c r="S558" s="562"/>
      <c r="T558" s="562"/>
      <c r="U558" s="562"/>
      <c r="V558" s="562"/>
    </row>
    <row r="559" spans="19:22">
      <c r="S559" s="562"/>
      <c r="T559" s="562"/>
      <c r="U559" s="562"/>
      <c r="V559" s="562"/>
    </row>
    <row r="560" spans="19:22">
      <c r="S560" s="562"/>
      <c r="T560" s="562"/>
      <c r="U560" s="562"/>
      <c r="V560" s="562"/>
    </row>
    <row r="561" spans="19:22">
      <c r="S561" s="562"/>
      <c r="T561" s="562"/>
      <c r="U561" s="562"/>
      <c r="V561" s="562"/>
    </row>
    <row r="562" spans="19:22">
      <c r="S562" s="562"/>
      <c r="T562" s="562"/>
      <c r="U562" s="562"/>
      <c r="V562" s="562"/>
    </row>
    <row r="563" spans="19:22">
      <c r="S563" s="562"/>
      <c r="T563" s="562"/>
      <c r="U563" s="562"/>
      <c r="V563" s="562"/>
    </row>
    <row r="564" spans="19:22">
      <c r="S564" s="562"/>
      <c r="T564" s="562"/>
      <c r="U564" s="562"/>
      <c r="V564" s="562"/>
    </row>
    <row r="565" spans="19:22">
      <c r="S565" s="562"/>
      <c r="T565" s="562"/>
      <c r="U565" s="562"/>
      <c r="V565" s="562"/>
    </row>
    <row r="566" spans="19:22">
      <c r="S566" s="562"/>
      <c r="T566" s="562"/>
      <c r="U566" s="562"/>
      <c r="V566" s="562"/>
    </row>
    <row r="567" spans="19:22">
      <c r="S567" s="562"/>
      <c r="T567" s="562"/>
      <c r="U567" s="562"/>
      <c r="V567" s="562"/>
    </row>
    <row r="568" spans="19:22">
      <c r="S568" s="562"/>
      <c r="T568" s="562"/>
      <c r="U568" s="562"/>
      <c r="V568" s="562"/>
    </row>
    <row r="569" spans="19:22">
      <c r="S569" s="562"/>
      <c r="T569" s="562"/>
      <c r="U569" s="562"/>
      <c r="V569" s="562"/>
    </row>
    <row r="570" spans="19:22">
      <c r="S570" s="562"/>
      <c r="T570" s="562"/>
      <c r="U570" s="562"/>
      <c r="V570" s="562"/>
    </row>
    <row r="571" spans="19:22">
      <c r="S571" s="562"/>
      <c r="T571" s="562"/>
      <c r="U571" s="562"/>
      <c r="V571" s="562"/>
    </row>
    <row r="572" spans="19:22">
      <c r="S572" s="562"/>
      <c r="T572" s="562"/>
      <c r="U572" s="562"/>
      <c r="V572" s="562"/>
    </row>
    <row r="573" spans="19:22">
      <c r="S573" s="562"/>
      <c r="T573" s="562"/>
      <c r="U573" s="562"/>
      <c r="V573" s="562"/>
    </row>
    <row r="574" spans="19:22">
      <c r="S574" s="562"/>
      <c r="T574" s="562"/>
      <c r="U574" s="562"/>
      <c r="V574" s="562"/>
    </row>
    <row r="575" spans="19:22">
      <c r="S575" s="562"/>
      <c r="T575" s="562"/>
      <c r="U575" s="562"/>
      <c r="V575" s="562"/>
    </row>
    <row r="576" spans="19:22">
      <c r="S576" s="562"/>
      <c r="T576" s="562"/>
      <c r="U576" s="562"/>
      <c r="V576" s="562"/>
    </row>
    <row r="577" spans="19:22">
      <c r="S577" s="562"/>
      <c r="T577" s="562"/>
      <c r="U577" s="562"/>
      <c r="V577" s="562"/>
    </row>
    <row r="578" spans="19:22">
      <c r="S578" s="562"/>
      <c r="T578" s="562"/>
      <c r="U578" s="562"/>
      <c r="V578" s="562"/>
    </row>
    <row r="579" spans="19:22">
      <c r="S579" s="562"/>
      <c r="T579" s="562"/>
      <c r="U579" s="562"/>
      <c r="V579" s="562"/>
    </row>
    <row r="580" spans="19:22">
      <c r="S580" s="562"/>
      <c r="T580" s="562"/>
      <c r="U580" s="562"/>
      <c r="V580" s="562"/>
    </row>
    <row r="581" spans="19:22">
      <c r="S581" s="562"/>
      <c r="T581" s="562"/>
      <c r="U581" s="562"/>
      <c r="V581" s="562"/>
    </row>
    <row r="582" spans="19:22">
      <c r="S582" s="562"/>
      <c r="T582" s="562"/>
      <c r="U582" s="562"/>
      <c r="V582" s="562"/>
    </row>
    <row r="583" spans="19:22">
      <c r="S583" s="562"/>
      <c r="T583" s="562"/>
      <c r="U583" s="562"/>
      <c r="V583" s="562"/>
    </row>
    <row r="584" spans="19:22">
      <c r="S584" s="562"/>
      <c r="T584" s="562"/>
      <c r="U584" s="562"/>
      <c r="V584" s="562"/>
    </row>
    <row r="585" spans="19:22">
      <c r="S585" s="562"/>
      <c r="T585" s="562"/>
      <c r="U585" s="562"/>
      <c r="V585" s="562"/>
    </row>
    <row r="586" spans="19:22">
      <c r="S586" s="562"/>
      <c r="T586" s="562"/>
      <c r="U586" s="562"/>
      <c r="V586" s="562"/>
    </row>
    <row r="587" spans="19:22">
      <c r="S587" s="562"/>
      <c r="T587" s="562"/>
      <c r="U587" s="562"/>
      <c r="V587" s="562"/>
    </row>
    <row r="588" spans="19:22">
      <c r="S588" s="562"/>
      <c r="T588" s="562"/>
      <c r="U588" s="562"/>
      <c r="V588" s="562"/>
    </row>
    <row r="589" spans="19:22">
      <c r="S589" s="562"/>
      <c r="T589" s="562"/>
      <c r="U589" s="562"/>
      <c r="V589" s="562"/>
    </row>
    <row r="590" spans="19:22">
      <c r="S590" s="562"/>
      <c r="T590" s="562"/>
      <c r="U590" s="562"/>
      <c r="V590" s="562"/>
    </row>
    <row r="591" spans="19:22">
      <c r="S591" s="562"/>
      <c r="T591" s="562"/>
      <c r="U591" s="562"/>
      <c r="V591" s="562"/>
    </row>
    <row r="592" spans="19:22">
      <c r="S592" s="562"/>
      <c r="T592" s="562"/>
      <c r="U592" s="562"/>
      <c r="V592" s="562"/>
    </row>
    <row r="593" spans="19:22">
      <c r="S593" s="562"/>
      <c r="T593" s="562"/>
      <c r="U593" s="562"/>
      <c r="V593" s="562"/>
    </row>
    <row r="594" spans="19:22">
      <c r="S594" s="562"/>
      <c r="T594" s="562"/>
      <c r="U594" s="562"/>
      <c r="V594" s="562"/>
    </row>
    <row r="595" spans="19:22">
      <c r="S595" s="562"/>
      <c r="T595" s="562"/>
      <c r="U595" s="562"/>
      <c r="V595" s="562"/>
    </row>
    <row r="596" spans="19:22">
      <c r="S596" s="562"/>
      <c r="T596" s="562"/>
      <c r="U596" s="562"/>
      <c r="V596" s="562"/>
    </row>
    <row r="597" spans="19:22">
      <c r="S597" s="562"/>
      <c r="T597" s="562"/>
      <c r="U597" s="562"/>
      <c r="V597" s="562"/>
    </row>
    <row r="598" spans="19:22">
      <c r="S598" s="562"/>
      <c r="T598" s="562"/>
      <c r="U598" s="562"/>
      <c r="V598" s="562"/>
    </row>
    <row r="599" spans="19:22">
      <c r="S599" s="562"/>
      <c r="T599" s="562"/>
      <c r="U599" s="562"/>
      <c r="V599" s="562"/>
    </row>
    <row r="600" spans="19:22">
      <c r="S600" s="562"/>
      <c r="T600" s="562"/>
      <c r="U600" s="562"/>
      <c r="V600" s="562"/>
    </row>
    <row r="601" spans="19:22">
      <c r="S601" s="562"/>
      <c r="T601" s="562"/>
      <c r="U601" s="562"/>
      <c r="V601" s="562"/>
    </row>
    <row r="602" spans="19:22">
      <c r="S602" s="562"/>
      <c r="T602" s="562"/>
      <c r="U602" s="562"/>
      <c r="V602" s="562"/>
    </row>
    <row r="603" spans="19:22">
      <c r="S603" s="562"/>
      <c r="T603" s="562"/>
      <c r="U603" s="562"/>
      <c r="V603" s="562"/>
    </row>
    <row r="604" spans="19:22">
      <c r="S604" s="562"/>
      <c r="T604" s="562"/>
      <c r="U604" s="562"/>
      <c r="V604" s="562"/>
    </row>
    <row r="605" spans="19:22">
      <c r="S605" s="562"/>
      <c r="T605" s="562"/>
      <c r="U605" s="562"/>
      <c r="V605" s="562"/>
    </row>
    <row r="606" spans="19:22">
      <c r="S606" s="562"/>
      <c r="T606" s="562"/>
      <c r="U606" s="562"/>
      <c r="V606" s="562"/>
    </row>
    <row r="607" spans="19:22">
      <c r="S607" s="562"/>
      <c r="T607" s="562"/>
      <c r="U607" s="562"/>
      <c r="V607" s="562"/>
    </row>
    <row r="608" spans="19:22">
      <c r="S608" s="562"/>
      <c r="T608" s="562"/>
      <c r="U608" s="562"/>
      <c r="V608" s="562"/>
    </row>
    <row r="609" spans="19:22">
      <c r="S609" s="562"/>
      <c r="T609" s="562"/>
      <c r="U609" s="562"/>
      <c r="V609" s="562"/>
    </row>
    <row r="610" spans="19:22">
      <c r="S610" s="562"/>
      <c r="T610" s="562"/>
      <c r="U610" s="562"/>
      <c r="V610" s="562"/>
    </row>
    <row r="611" spans="19:22">
      <c r="S611" s="562"/>
      <c r="T611" s="562"/>
      <c r="U611" s="562"/>
      <c r="V611" s="562"/>
    </row>
    <row r="612" spans="19:22">
      <c r="S612" s="562"/>
      <c r="T612" s="562"/>
      <c r="U612" s="562"/>
      <c r="V612" s="562"/>
    </row>
    <row r="613" spans="19:22">
      <c r="S613" s="562"/>
      <c r="T613" s="562"/>
      <c r="U613" s="562"/>
      <c r="V613" s="562"/>
    </row>
    <row r="614" spans="19:22">
      <c r="S614" s="562"/>
      <c r="T614" s="562"/>
      <c r="U614" s="562"/>
      <c r="V614" s="562"/>
    </row>
    <row r="615" spans="19:22">
      <c r="S615" s="562"/>
      <c r="T615" s="562"/>
      <c r="U615" s="562"/>
      <c r="V615" s="562"/>
    </row>
    <row r="616" spans="19:22">
      <c r="S616" s="562"/>
      <c r="T616" s="562"/>
      <c r="U616" s="562"/>
      <c r="V616" s="562"/>
    </row>
    <row r="617" spans="19:22">
      <c r="S617" s="562"/>
      <c r="T617" s="562"/>
      <c r="U617" s="562"/>
      <c r="V617" s="562"/>
    </row>
    <row r="618" spans="19:22">
      <c r="S618" s="562"/>
      <c r="T618" s="562"/>
      <c r="U618" s="562"/>
      <c r="V618" s="562"/>
    </row>
    <row r="619" spans="19:22">
      <c r="S619" s="562"/>
      <c r="T619" s="562"/>
      <c r="U619" s="562"/>
      <c r="V619" s="562"/>
    </row>
    <row r="620" spans="19:22">
      <c r="S620" s="562"/>
      <c r="T620" s="562"/>
      <c r="U620" s="562"/>
      <c r="V620" s="562"/>
    </row>
    <row r="621" spans="19:22">
      <c r="S621" s="562"/>
      <c r="T621" s="562"/>
      <c r="U621" s="562"/>
      <c r="V621" s="562"/>
    </row>
    <row r="622" spans="19:22">
      <c r="S622" s="562"/>
      <c r="T622" s="562"/>
      <c r="U622" s="562"/>
      <c r="V622" s="562"/>
    </row>
    <row r="623" spans="19:22">
      <c r="S623" s="562"/>
      <c r="T623" s="562"/>
      <c r="U623" s="562"/>
      <c r="V623" s="562"/>
    </row>
    <row r="624" spans="19:22">
      <c r="S624" s="562"/>
      <c r="T624" s="562"/>
      <c r="U624" s="562"/>
      <c r="V624" s="562"/>
    </row>
    <row r="625" spans="19:22">
      <c r="S625" s="562"/>
      <c r="T625" s="562"/>
      <c r="U625" s="562"/>
      <c r="V625" s="562"/>
    </row>
    <row r="626" spans="19:22">
      <c r="S626" s="562"/>
      <c r="T626" s="562"/>
      <c r="U626" s="562"/>
      <c r="V626" s="562"/>
    </row>
    <row r="627" spans="19:22">
      <c r="S627" s="562"/>
      <c r="T627" s="562"/>
      <c r="U627" s="562"/>
      <c r="V627" s="562"/>
    </row>
    <row r="628" spans="19:22">
      <c r="S628" s="562"/>
      <c r="T628" s="562"/>
      <c r="U628" s="562"/>
      <c r="V628" s="562"/>
    </row>
    <row r="629" spans="19:22">
      <c r="S629" s="562"/>
      <c r="T629" s="562"/>
      <c r="U629" s="562"/>
      <c r="V629" s="562"/>
    </row>
    <row r="630" spans="19:22">
      <c r="S630" s="562"/>
      <c r="T630" s="562"/>
      <c r="U630" s="562"/>
      <c r="V630" s="562"/>
    </row>
    <row r="631" spans="19:22">
      <c r="S631" s="562"/>
      <c r="T631" s="562"/>
      <c r="U631" s="562"/>
      <c r="V631" s="562"/>
    </row>
    <row r="632" spans="19:22">
      <c r="S632" s="562"/>
      <c r="T632" s="562"/>
      <c r="U632" s="562"/>
      <c r="V632" s="562"/>
    </row>
    <row r="633" spans="19:22">
      <c r="S633" s="562"/>
      <c r="T633" s="562"/>
      <c r="U633" s="562"/>
      <c r="V633" s="562"/>
    </row>
    <row r="634" spans="19:22">
      <c r="S634" s="562"/>
      <c r="T634" s="562"/>
      <c r="U634" s="562"/>
      <c r="V634" s="562"/>
    </row>
    <row r="635" spans="19:22">
      <c r="S635" s="562"/>
      <c r="T635" s="562"/>
      <c r="U635" s="562"/>
      <c r="V635" s="562"/>
    </row>
    <row r="636" spans="19:22">
      <c r="S636" s="562"/>
      <c r="T636" s="562"/>
      <c r="U636" s="562"/>
      <c r="V636" s="562"/>
    </row>
    <row r="637" spans="19:22">
      <c r="S637" s="562"/>
      <c r="T637" s="562"/>
      <c r="U637" s="562"/>
      <c r="V637" s="562"/>
    </row>
    <row r="638" spans="19:22">
      <c r="S638" s="562"/>
      <c r="T638" s="562"/>
      <c r="U638" s="562"/>
      <c r="V638" s="562"/>
    </row>
    <row r="639" spans="19:22">
      <c r="S639" s="562"/>
      <c r="T639" s="562"/>
      <c r="U639" s="562"/>
      <c r="V639" s="562"/>
    </row>
    <row r="640" spans="19:22">
      <c r="S640" s="562"/>
      <c r="T640" s="562"/>
      <c r="U640" s="562"/>
      <c r="V640" s="562"/>
    </row>
    <row r="641" spans="19:22">
      <c r="S641" s="562"/>
      <c r="T641" s="562"/>
      <c r="U641" s="562"/>
      <c r="V641" s="562"/>
    </row>
    <row r="642" spans="19:22">
      <c r="S642" s="562"/>
      <c r="T642" s="562"/>
      <c r="U642" s="562"/>
      <c r="V642" s="562"/>
    </row>
    <row r="643" spans="19:22">
      <c r="S643" s="562"/>
      <c r="T643" s="562"/>
      <c r="U643" s="562"/>
      <c r="V643" s="562"/>
    </row>
    <row r="644" spans="19:22">
      <c r="S644" s="562"/>
      <c r="T644" s="562"/>
      <c r="U644" s="562"/>
      <c r="V644" s="562"/>
    </row>
    <row r="645" spans="19:22">
      <c r="S645" s="562"/>
      <c r="T645" s="562"/>
      <c r="U645" s="562"/>
      <c r="V645" s="562"/>
    </row>
    <row r="646" spans="19:22">
      <c r="S646" s="562"/>
      <c r="T646" s="562"/>
      <c r="U646" s="562"/>
      <c r="V646" s="562"/>
    </row>
    <row r="647" spans="19:22">
      <c r="S647" s="562"/>
      <c r="T647" s="562"/>
      <c r="U647" s="562"/>
      <c r="V647" s="562"/>
    </row>
    <row r="648" spans="19:22">
      <c r="S648" s="562"/>
      <c r="T648" s="562"/>
      <c r="U648" s="562"/>
      <c r="V648" s="562"/>
    </row>
    <row r="649" spans="19:22">
      <c r="S649" s="562"/>
      <c r="T649" s="562"/>
      <c r="U649" s="562"/>
      <c r="V649" s="562"/>
    </row>
    <row r="650" spans="19:22">
      <c r="S650" s="562"/>
      <c r="T650" s="562"/>
      <c r="U650" s="562"/>
      <c r="V650" s="562"/>
    </row>
    <row r="651" spans="19:22">
      <c r="S651" s="562"/>
      <c r="T651" s="562"/>
      <c r="U651" s="562"/>
      <c r="V651" s="562"/>
    </row>
    <row r="652" spans="19:22">
      <c r="S652" s="562"/>
      <c r="T652" s="562"/>
      <c r="U652" s="562"/>
      <c r="V652" s="562"/>
    </row>
    <row r="653" spans="19:22">
      <c r="S653" s="562"/>
      <c r="T653" s="562"/>
      <c r="U653" s="562"/>
      <c r="V653" s="562"/>
    </row>
    <row r="654" spans="19:22">
      <c r="S654" s="562"/>
      <c r="T654" s="562"/>
      <c r="U654" s="562"/>
      <c r="V654" s="562"/>
    </row>
    <row r="655" spans="19:22">
      <c r="S655" s="562"/>
      <c r="T655" s="562"/>
      <c r="U655" s="562"/>
      <c r="V655" s="562"/>
    </row>
    <row r="656" spans="19:22">
      <c r="S656" s="562"/>
      <c r="T656" s="562"/>
      <c r="U656" s="562"/>
      <c r="V656" s="562"/>
    </row>
    <row r="657" spans="19:22">
      <c r="S657" s="562"/>
      <c r="T657" s="562"/>
      <c r="U657" s="562"/>
      <c r="V657" s="562"/>
    </row>
    <row r="658" spans="19:22">
      <c r="S658" s="562"/>
      <c r="T658" s="562"/>
      <c r="U658" s="562"/>
      <c r="V658" s="562"/>
    </row>
    <row r="659" spans="19:22">
      <c r="S659" s="562"/>
      <c r="T659" s="562"/>
      <c r="U659" s="562"/>
      <c r="V659" s="562"/>
    </row>
    <row r="660" spans="19:22">
      <c r="S660" s="562"/>
      <c r="T660" s="562"/>
      <c r="U660" s="562"/>
      <c r="V660" s="562"/>
    </row>
    <row r="661" spans="19:22">
      <c r="S661" s="562"/>
      <c r="T661" s="562"/>
      <c r="U661" s="562"/>
      <c r="V661" s="562"/>
    </row>
    <row r="662" spans="19:22">
      <c r="S662" s="562"/>
      <c r="T662" s="562"/>
      <c r="U662" s="562"/>
      <c r="V662" s="562"/>
    </row>
    <row r="663" spans="19:22">
      <c r="S663" s="562"/>
      <c r="T663" s="562"/>
      <c r="U663" s="562"/>
      <c r="V663" s="562"/>
    </row>
    <row r="664" spans="19:22">
      <c r="S664" s="562"/>
      <c r="T664" s="562"/>
      <c r="U664" s="562"/>
      <c r="V664" s="562"/>
    </row>
    <row r="665" spans="19:22">
      <c r="S665" s="562"/>
      <c r="T665" s="562"/>
      <c r="U665" s="562"/>
      <c r="V665" s="562"/>
    </row>
    <row r="666" spans="19:22">
      <c r="S666" s="562"/>
      <c r="T666" s="562"/>
      <c r="U666" s="562"/>
      <c r="V666" s="562"/>
    </row>
    <row r="667" spans="19:22">
      <c r="S667" s="562"/>
      <c r="T667" s="562"/>
      <c r="U667" s="562"/>
      <c r="V667" s="562"/>
    </row>
    <row r="668" spans="19:22">
      <c r="S668" s="562"/>
      <c r="T668" s="562"/>
      <c r="U668" s="562"/>
      <c r="V668" s="562"/>
    </row>
    <row r="669" spans="19:22">
      <c r="S669" s="562"/>
      <c r="T669" s="562"/>
      <c r="U669" s="562"/>
      <c r="V669" s="562"/>
    </row>
    <row r="670" spans="19:22">
      <c r="S670" s="562"/>
      <c r="T670" s="562"/>
      <c r="U670" s="562"/>
      <c r="V670" s="562"/>
    </row>
    <row r="671" spans="19:22">
      <c r="S671" s="562"/>
      <c r="T671" s="562"/>
      <c r="U671" s="562"/>
      <c r="V671" s="562"/>
    </row>
    <row r="672" spans="19:22">
      <c r="S672" s="562"/>
      <c r="T672" s="562"/>
      <c r="U672" s="562"/>
      <c r="V672" s="562"/>
    </row>
    <row r="673" spans="19:22">
      <c r="S673" s="562"/>
      <c r="T673" s="562"/>
      <c r="U673" s="562"/>
      <c r="V673" s="562"/>
    </row>
    <row r="674" spans="19:22">
      <c r="S674" s="562"/>
      <c r="T674" s="562"/>
      <c r="U674" s="562"/>
      <c r="V674" s="562"/>
    </row>
    <row r="675" spans="19:22">
      <c r="S675" s="562"/>
      <c r="T675" s="562"/>
      <c r="U675" s="562"/>
      <c r="V675" s="562"/>
    </row>
    <row r="676" spans="19:22">
      <c r="S676" s="562"/>
      <c r="T676" s="562"/>
      <c r="U676" s="562"/>
      <c r="V676" s="562"/>
    </row>
    <row r="677" spans="19:22">
      <c r="S677" s="562"/>
      <c r="T677" s="562"/>
      <c r="U677" s="562"/>
      <c r="V677" s="562"/>
    </row>
    <row r="678" spans="19:22">
      <c r="S678" s="562"/>
      <c r="T678" s="562"/>
      <c r="U678" s="562"/>
      <c r="V678" s="562"/>
    </row>
    <row r="679" spans="19:22">
      <c r="S679" s="562"/>
      <c r="T679" s="562"/>
      <c r="U679" s="562"/>
      <c r="V679" s="562"/>
    </row>
    <row r="680" spans="19:22">
      <c r="S680" s="562"/>
      <c r="T680" s="562"/>
      <c r="U680" s="562"/>
      <c r="V680" s="562"/>
    </row>
    <row r="681" spans="19:22">
      <c r="S681" s="562"/>
      <c r="T681" s="562"/>
      <c r="U681" s="562"/>
      <c r="V681" s="562"/>
    </row>
    <row r="682" spans="19:22">
      <c r="S682" s="562"/>
      <c r="T682" s="562"/>
      <c r="U682" s="562"/>
      <c r="V682" s="562"/>
    </row>
    <row r="683" spans="19:22">
      <c r="S683" s="562"/>
      <c r="T683" s="562"/>
      <c r="U683" s="562"/>
      <c r="V683" s="562"/>
    </row>
    <row r="684" spans="19:22">
      <c r="S684" s="562"/>
      <c r="T684" s="562"/>
      <c r="U684" s="562"/>
      <c r="V684" s="562"/>
    </row>
    <row r="685" spans="19:22">
      <c r="S685" s="562"/>
      <c r="T685" s="562"/>
      <c r="U685" s="562"/>
      <c r="V685" s="562"/>
    </row>
    <row r="686" spans="19:22">
      <c r="S686" s="562"/>
      <c r="T686" s="562"/>
      <c r="U686" s="562"/>
      <c r="V686" s="562"/>
    </row>
    <row r="687" spans="19:22">
      <c r="S687" s="562"/>
      <c r="T687" s="562"/>
      <c r="U687" s="562"/>
      <c r="V687" s="562"/>
    </row>
    <row r="688" spans="19:22">
      <c r="S688" s="562"/>
      <c r="T688" s="562"/>
      <c r="U688" s="562"/>
      <c r="V688" s="562"/>
    </row>
    <row r="689" spans="19:22">
      <c r="S689" s="562"/>
      <c r="T689" s="562"/>
      <c r="U689" s="562"/>
      <c r="V689" s="562"/>
    </row>
    <row r="690" spans="19:22">
      <c r="S690" s="562"/>
      <c r="T690" s="562"/>
      <c r="U690" s="562"/>
      <c r="V690" s="562"/>
    </row>
    <row r="691" spans="19:22">
      <c r="S691" s="562"/>
      <c r="T691" s="562"/>
      <c r="U691" s="562"/>
      <c r="V691" s="562"/>
    </row>
    <row r="692" spans="19:22">
      <c r="S692" s="562"/>
      <c r="T692" s="562"/>
      <c r="U692" s="562"/>
      <c r="V692" s="562"/>
    </row>
    <row r="693" spans="19:22">
      <c r="S693" s="562"/>
      <c r="T693" s="562"/>
      <c r="U693" s="562"/>
      <c r="V693" s="562"/>
    </row>
    <row r="694" spans="19:22">
      <c r="S694" s="562"/>
      <c r="T694" s="562"/>
      <c r="U694" s="562"/>
      <c r="V694" s="562"/>
    </row>
    <row r="695" spans="19:22">
      <c r="S695" s="562"/>
      <c r="T695" s="562"/>
      <c r="U695" s="562"/>
      <c r="V695" s="562"/>
    </row>
    <row r="696" spans="19:22">
      <c r="S696" s="562"/>
      <c r="T696" s="562"/>
      <c r="U696" s="562"/>
      <c r="V696" s="562"/>
    </row>
    <row r="697" spans="19:22">
      <c r="S697" s="562"/>
      <c r="T697" s="562"/>
      <c r="U697" s="562"/>
      <c r="V697" s="562"/>
    </row>
    <row r="698" spans="19:22">
      <c r="S698" s="562"/>
      <c r="T698" s="562"/>
      <c r="U698" s="562"/>
      <c r="V698" s="562"/>
    </row>
    <row r="699" spans="19:22">
      <c r="S699" s="562"/>
      <c r="T699" s="562"/>
      <c r="U699" s="562"/>
      <c r="V699" s="562"/>
    </row>
    <row r="700" spans="19:22">
      <c r="S700" s="562"/>
      <c r="T700" s="562"/>
      <c r="U700" s="562"/>
      <c r="V700" s="562"/>
    </row>
    <row r="701" spans="19:22">
      <c r="S701" s="562"/>
      <c r="T701" s="562"/>
      <c r="U701" s="562"/>
      <c r="V701" s="562"/>
    </row>
    <row r="702" spans="19:22">
      <c r="S702" s="562"/>
      <c r="T702" s="562"/>
      <c r="U702" s="562"/>
      <c r="V702" s="562"/>
    </row>
    <row r="703" spans="19:22">
      <c r="S703" s="562"/>
      <c r="T703" s="562"/>
      <c r="U703" s="562"/>
      <c r="V703" s="562"/>
    </row>
    <row r="704" spans="19:22">
      <c r="S704" s="562"/>
      <c r="T704" s="562"/>
      <c r="U704" s="562"/>
      <c r="V704" s="562"/>
    </row>
    <row r="705" spans="19:22">
      <c r="S705" s="562"/>
      <c r="T705" s="562"/>
      <c r="U705" s="562"/>
      <c r="V705" s="562"/>
    </row>
    <row r="706" spans="19:22">
      <c r="S706" s="562"/>
      <c r="T706" s="562"/>
      <c r="U706" s="562"/>
      <c r="V706" s="562"/>
    </row>
    <row r="707" spans="19:22">
      <c r="S707" s="562"/>
      <c r="T707" s="562"/>
      <c r="U707" s="562"/>
      <c r="V707" s="562"/>
    </row>
    <row r="708" spans="19:22">
      <c r="S708" s="562"/>
      <c r="T708" s="562"/>
      <c r="U708" s="562"/>
      <c r="V708" s="562"/>
    </row>
    <row r="709" spans="19:22">
      <c r="S709" s="562"/>
      <c r="T709" s="562"/>
      <c r="U709" s="562"/>
      <c r="V709" s="562"/>
    </row>
    <row r="710" spans="19:22">
      <c r="S710" s="562"/>
      <c r="T710" s="562"/>
      <c r="U710" s="562"/>
      <c r="V710" s="562"/>
    </row>
    <row r="711" spans="19:22">
      <c r="S711" s="562"/>
      <c r="T711" s="562"/>
      <c r="U711" s="562"/>
      <c r="V711" s="562"/>
    </row>
    <row r="712" spans="19:22">
      <c r="S712" s="562"/>
      <c r="T712" s="562"/>
      <c r="U712" s="562"/>
      <c r="V712" s="562"/>
    </row>
    <row r="713" spans="19:22">
      <c r="S713" s="562"/>
      <c r="T713" s="562"/>
      <c r="U713" s="562"/>
      <c r="V713" s="562"/>
    </row>
    <row r="714" spans="19:22">
      <c r="S714" s="562"/>
      <c r="T714" s="562"/>
      <c r="U714" s="562"/>
      <c r="V714" s="562"/>
    </row>
    <row r="715" spans="19:22">
      <c r="S715" s="562"/>
      <c r="T715" s="562"/>
      <c r="U715" s="562"/>
      <c r="V715" s="562"/>
    </row>
    <row r="716" spans="19:22">
      <c r="S716" s="562"/>
      <c r="T716" s="562"/>
      <c r="U716" s="562"/>
      <c r="V716" s="562"/>
    </row>
    <row r="717" spans="19:22">
      <c r="S717" s="562"/>
      <c r="T717" s="562"/>
      <c r="U717" s="562"/>
      <c r="V717" s="562"/>
    </row>
    <row r="718" spans="19:22">
      <c r="S718" s="562"/>
      <c r="T718" s="562"/>
      <c r="U718" s="562"/>
      <c r="V718" s="562"/>
    </row>
    <row r="719" spans="19:22">
      <c r="S719" s="562"/>
      <c r="T719" s="562"/>
      <c r="U719" s="562"/>
      <c r="V719" s="562"/>
    </row>
    <row r="720" spans="19:22">
      <c r="S720" s="562"/>
      <c r="T720" s="562"/>
      <c r="U720" s="562"/>
      <c r="V720" s="562"/>
    </row>
    <row r="721" spans="19:22">
      <c r="S721" s="562"/>
      <c r="T721" s="562"/>
      <c r="U721" s="562"/>
      <c r="V721" s="562"/>
    </row>
    <row r="722" spans="19:22">
      <c r="S722" s="562"/>
      <c r="T722" s="562"/>
      <c r="U722" s="562"/>
      <c r="V722" s="562"/>
    </row>
    <row r="723" spans="19:22">
      <c r="S723" s="562"/>
      <c r="T723" s="562"/>
      <c r="U723" s="562"/>
      <c r="V723" s="562"/>
    </row>
    <row r="724" spans="19:22">
      <c r="S724" s="562"/>
      <c r="T724" s="562"/>
      <c r="U724" s="562"/>
      <c r="V724" s="562"/>
    </row>
    <row r="725" spans="19:22">
      <c r="S725" s="562"/>
      <c r="T725" s="562"/>
      <c r="U725" s="562"/>
      <c r="V725" s="562"/>
    </row>
    <row r="726" spans="19:22">
      <c r="S726" s="562"/>
      <c r="T726" s="562"/>
      <c r="U726" s="562"/>
      <c r="V726" s="562"/>
    </row>
    <row r="727" spans="19:22">
      <c r="S727" s="562"/>
      <c r="T727" s="562"/>
      <c r="U727" s="562"/>
      <c r="V727" s="562"/>
    </row>
    <row r="728" spans="19:22">
      <c r="S728" s="562"/>
      <c r="T728" s="562"/>
      <c r="U728" s="562"/>
      <c r="V728" s="562"/>
    </row>
    <row r="729" spans="19:22">
      <c r="S729" s="562"/>
      <c r="T729" s="562"/>
      <c r="U729" s="562"/>
      <c r="V729" s="562"/>
    </row>
    <row r="730" spans="19:22">
      <c r="S730" s="562"/>
      <c r="T730" s="562"/>
      <c r="U730" s="562"/>
      <c r="V730" s="562"/>
    </row>
    <row r="731" spans="19:22">
      <c r="S731" s="562"/>
      <c r="T731" s="562"/>
      <c r="U731" s="562"/>
      <c r="V731" s="562"/>
    </row>
    <row r="732" spans="19:22">
      <c r="S732" s="562"/>
      <c r="T732" s="562"/>
      <c r="U732" s="562"/>
      <c r="V732" s="562"/>
    </row>
    <row r="733" spans="19:22">
      <c r="S733" s="562"/>
      <c r="T733" s="562"/>
      <c r="U733" s="562"/>
      <c r="V733" s="562"/>
    </row>
    <row r="734" spans="19:22">
      <c r="S734" s="562"/>
      <c r="T734" s="562"/>
      <c r="U734" s="562"/>
      <c r="V734" s="562"/>
    </row>
    <row r="735" spans="19:22">
      <c r="S735" s="562"/>
      <c r="T735" s="562"/>
      <c r="U735" s="562"/>
      <c r="V735" s="562"/>
    </row>
    <row r="736" spans="19:22">
      <c r="S736" s="562"/>
      <c r="T736" s="562"/>
      <c r="U736" s="562"/>
      <c r="V736" s="562"/>
    </row>
    <row r="737" spans="19:22">
      <c r="S737" s="562"/>
      <c r="T737" s="562"/>
      <c r="U737" s="562"/>
      <c r="V737" s="562"/>
    </row>
    <row r="738" spans="19:22">
      <c r="S738" s="562"/>
      <c r="T738" s="562"/>
      <c r="U738" s="562"/>
      <c r="V738" s="562"/>
    </row>
    <row r="739" spans="19:22">
      <c r="S739" s="562"/>
      <c r="T739" s="562"/>
      <c r="U739" s="562"/>
      <c r="V739" s="562"/>
    </row>
    <row r="740" spans="19:22">
      <c r="S740" s="562"/>
      <c r="T740" s="562"/>
      <c r="U740" s="562"/>
      <c r="V740" s="562"/>
    </row>
    <row r="741" spans="19:22">
      <c r="S741" s="562"/>
      <c r="T741" s="562"/>
      <c r="U741" s="562"/>
      <c r="V741" s="562"/>
    </row>
    <row r="742" spans="19:22">
      <c r="S742" s="562"/>
      <c r="T742" s="562"/>
      <c r="U742" s="562"/>
      <c r="V742" s="562"/>
    </row>
    <row r="743" spans="19:22">
      <c r="S743" s="562"/>
      <c r="T743" s="562"/>
      <c r="U743" s="562"/>
      <c r="V743" s="562"/>
    </row>
    <row r="744" spans="19:22">
      <c r="S744" s="562"/>
      <c r="T744" s="562"/>
      <c r="U744" s="562"/>
      <c r="V744" s="562"/>
    </row>
    <row r="745" spans="19:22">
      <c r="S745" s="562"/>
      <c r="T745" s="562"/>
      <c r="U745" s="562"/>
      <c r="V745" s="562"/>
    </row>
    <row r="746" spans="19:22">
      <c r="S746" s="562"/>
      <c r="T746" s="562"/>
      <c r="U746" s="562"/>
      <c r="V746" s="562"/>
    </row>
    <row r="747" spans="19:22">
      <c r="S747" s="562"/>
      <c r="T747" s="562"/>
      <c r="U747" s="562"/>
      <c r="V747" s="562"/>
    </row>
    <row r="748" spans="19:22">
      <c r="S748" s="562"/>
      <c r="T748" s="562"/>
      <c r="U748" s="562"/>
      <c r="V748" s="562"/>
    </row>
    <row r="749" spans="19:22">
      <c r="S749" s="562"/>
      <c r="T749" s="562"/>
      <c r="U749" s="562"/>
      <c r="V749" s="562"/>
    </row>
    <row r="750" spans="19:22">
      <c r="S750" s="562"/>
      <c r="T750" s="562"/>
      <c r="U750" s="562"/>
      <c r="V750" s="562"/>
    </row>
    <row r="751" spans="19:22">
      <c r="S751" s="562"/>
      <c r="T751" s="562"/>
      <c r="U751" s="562"/>
      <c r="V751" s="562"/>
    </row>
    <row r="752" spans="19:22">
      <c r="S752" s="562"/>
      <c r="T752" s="562"/>
      <c r="U752" s="562"/>
      <c r="V752" s="562"/>
    </row>
    <row r="753" spans="19:22">
      <c r="S753" s="562"/>
      <c r="T753" s="562"/>
      <c r="U753" s="562"/>
      <c r="V753" s="562"/>
    </row>
    <row r="754" spans="19:22">
      <c r="S754" s="562"/>
      <c r="T754" s="562"/>
      <c r="U754" s="562"/>
      <c r="V754" s="562"/>
    </row>
    <row r="755" spans="19:22">
      <c r="S755" s="562"/>
      <c r="T755" s="562"/>
      <c r="U755" s="562"/>
      <c r="V755" s="562"/>
    </row>
    <row r="756" spans="19:22">
      <c r="S756" s="562"/>
      <c r="T756" s="562"/>
      <c r="U756" s="562"/>
      <c r="V756" s="562"/>
    </row>
    <row r="757" spans="19:22">
      <c r="S757" s="562"/>
      <c r="T757" s="562"/>
      <c r="U757" s="562"/>
      <c r="V757" s="562"/>
    </row>
    <row r="758" spans="19:22">
      <c r="S758" s="562"/>
      <c r="T758" s="562"/>
      <c r="U758" s="562"/>
      <c r="V758" s="562"/>
    </row>
    <row r="759" spans="19:22">
      <c r="S759" s="562"/>
      <c r="T759" s="562"/>
      <c r="U759" s="562"/>
      <c r="V759" s="562"/>
    </row>
    <row r="760" spans="19:22">
      <c r="S760" s="562"/>
      <c r="T760" s="562"/>
      <c r="U760" s="562"/>
      <c r="V760" s="562"/>
    </row>
    <row r="761" spans="19:22">
      <c r="S761" s="562"/>
      <c r="T761" s="562"/>
      <c r="U761" s="562"/>
      <c r="V761" s="562"/>
    </row>
    <row r="762" spans="19:22">
      <c r="S762" s="562"/>
      <c r="T762" s="562"/>
      <c r="U762" s="562"/>
      <c r="V762" s="562"/>
    </row>
    <row r="763" spans="19:22">
      <c r="S763" s="562"/>
      <c r="T763" s="562"/>
      <c r="U763" s="562"/>
      <c r="V763" s="562"/>
    </row>
    <row r="764" spans="19:22">
      <c r="S764" s="562"/>
      <c r="T764" s="562"/>
      <c r="U764" s="562"/>
      <c r="V764" s="562"/>
    </row>
    <row r="765" spans="19:22">
      <c r="S765" s="562"/>
      <c r="T765" s="562"/>
      <c r="U765" s="562"/>
      <c r="V765" s="562"/>
    </row>
    <row r="766" spans="19:22">
      <c r="S766" s="562"/>
      <c r="T766" s="562"/>
      <c r="U766" s="562"/>
      <c r="V766" s="562"/>
    </row>
    <row r="767" spans="19:22">
      <c r="S767" s="562"/>
      <c r="T767" s="562"/>
      <c r="U767" s="562"/>
      <c r="V767" s="562"/>
    </row>
    <row r="768" spans="19:22">
      <c r="S768" s="562"/>
      <c r="T768" s="562"/>
      <c r="U768" s="562"/>
      <c r="V768" s="562"/>
    </row>
    <row r="769" spans="19:22">
      <c r="S769" s="562"/>
      <c r="T769" s="562"/>
      <c r="U769" s="562"/>
      <c r="V769" s="562"/>
    </row>
    <row r="770" spans="19:22">
      <c r="S770" s="562"/>
      <c r="T770" s="562"/>
      <c r="U770" s="562"/>
      <c r="V770" s="562"/>
    </row>
    <row r="771" spans="19:22">
      <c r="S771" s="562"/>
      <c r="T771" s="562"/>
      <c r="U771" s="562"/>
      <c r="V771" s="562"/>
    </row>
    <row r="772" spans="19:22">
      <c r="S772" s="562"/>
      <c r="T772" s="562"/>
      <c r="U772" s="562"/>
      <c r="V772" s="562"/>
    </row>
    <row r="773" spans="19:22">
      <c r="S773" s="562"/>
      <c r="T773" s="562"/>
      <c r="U773" s="562"/>
      <c r="V773" s="562"/>
    </row>
    <row r="774" spans="19:22">
      <c r="S774" s="562"/>
      <c r="T774" s="562"/>
      <c r="U774" s="562"/>
      <c r="V774" s="562"/>
    </row>
    <row r="775" spans="19:22">
      <c r="S775" s="562"/>
      <c r="T775" s="562"/>
      <c r="U775" s="562"/>
      <c r="V775" s="562"/>
    </row>
    <row r="776" spans="19:22">
      <c r="S776" s="562"/>
      <c r="T776" s="562"/>
      <c r="U776" s="562"/>
      <c r="V776" s="562"/>
    </row>
    <row r="777" spans="19:22">
      <c r="S777" s="562"/>
      <c r="T777" s="562"/>
      <c r="U777" s="562"/>
      <c r="V777" s="562"/>
    </row>
    <row r="778" spans="19:22">
      <c r="S778" s="562"/>
      <c r="T778" s="562"/>
      <c r="U778" s="562"/>
      <c r="V778" s="562"/>
    </row>
    <row r="779" spans="19:22">
      <c r="S779" s="562"/>
      <c r="T779" s="562"/>
      <c r="U779" s="562"/>
      <c r="V779" s="562"/>
    </row>
    <row r="780" spans="19:22">
      <c r="S780" s="562"/>
      <c r="T780" s="562"/>
      <c r="U780" s="562"/>
      <c r="V780" s="562"/>
    </row>
    <row r="781" spans="19:22">
      <c r="S781" s="562"/>
      <c r="T781" s="562"/>
      <c r="U781" s="562"/>
      <c r="V781" s="562"/>
    </row>
    <row r="782" spans="19:22">
      <c r="S782" s="562"/>
      <c r="T782" s="562"/>
      <c r="U782" s="562"/>
      <c r="V782" s="562"/>
    </row>
    <row r="783" spans="19:22">
      <c r="S783" s="562"/>
      <c r="T783" s="562"/>
      <c r="U783" s="562"/>
      <c r="V783" s="562"/>
    </row>
    <row r="784" spans="19:22">
      <c r="S784" s="562"/>
      <c r="T784" s="562"/>
      <c r="U784" s="562"/>
      <c r="V784" s="562"/>
    </row>
    <row r="785" spans="19:22">
      <c r="S785" s="562"/>
      <c r="T785" s="562"/>
      <c r="U785" s="562"/>
      <c r="V785" s="562"/>
    </row>
    <row r="786" spans="19:22">
      <c r="S786" s="562"/>
      <c r="T786" s="562"/>
      <c r="U786" s="562"/>
      <c r="V786" s="562"/>
    </row>
    <row r="787" spans="19:22">
      <c r="S787" s="562"/>
      <c r="T787" s="562"/>
      <c r="U787" s="562"/>
      <c r="V787" s="562"/>
    </row>
    <row r="788" spans="19:22">
      <c r="S788" s="562"/>
      <c r="T788" s="562"/>
      <c r="U788" s="562"/>
      <c r="V788" s="562"/>
    </row>
    <row r="789" spans="19:22">
      <c r="S789" s="562"/>
      <c r="T789" s="562"/>
      <c r="U789" s="562"/>
      <c r="V789" s="562"/>
    </row>
    <row r="790" spans="19:22">
      <c r="S790" s="562"/>
      <c r="T790" s="562"/>
      <c r="U790" s="562"/>
      <c r="V790" s="562"/>
    </row>
    <row r="791" spans="19:22">
      <c r="S791" s="562"/>
      <c r="T791" s="562"/>
      <c r="U791" s="562"/>
      <c r="V791" s="562"/>
    </row>
    <row r="792" spans="19:22">
      <c r="S792" s="562"/>
      <c r="T792" s="562"/>
      <c r="U792" s="562"/>
      <c r="V792" s="562"/>
    </row>
    <row r="793" spans="19:22">
      <c r="S793" s="562"/>
      <c r="T793" s="562"/>
      <c r="U793" s="562"/>
      <c r="V793" s="562"/>
    </row>
    <row r="794" spans="19:22">
      <c r="S794" s="562"/>
      <c r="T794" s="562"/>
      <c r="U794" s="562"/>
      <c r="V794" s="562"/>
    </row>
    <row r="795" spans="19:22">
      <c r="S795" s="562"/>
      <c r="T795" s="562"/>
      <c r="U795" s="562"/>
      <c r="V795" s="562"/>
    </row>
    <row r="796" spans="19:22">
      <c r="S796" s="562"/>
      <c r="T796" s="562"/>
      <c r="U796" s="562"/>
      <c r="V796" s="562"/>
    </row>
    <row r="797" spans="19:22">
      <c r="S797" s="562"/>
      <c r="T797" s="562"/>
      <c r="U797" s="562"/>
      <c r="V797" s="562"/>
    </row>
    <row r="798" spans="19:22">
      <c r="S798" s="562"/>
      <c r="T798" s="562"/>
      <c r="U798" s="562"/>
      <c r="V798" s="562"/>
    </row>
    <row r="799" spans="19:22">
      <c r="S799" s="562"/>
      <c r="T799" s="562"/>
      <c r="U799" s="562"/>
      <c r="V799" s="562"/>
    </row>
    <row r="800" spans="19:22">
      <c r="S800" s="562"/>
      <c r="T800" s="562"/>
      <c r="U800" s="562"/>
      <c r="V800" s="562"/>
    </row>
    <row r="801" spans="19:22">
      <c r="S801" s="562"/>
      <c r="T801" s="562"/>
      <c r="U801" s="562"/>
      <c r="V801" s="562"/>
    </row>
    <row r="802" spans="19:22">
      <c r="S802" s="562"/>
      <c r="T802" s="562"/>
      <c r="U802" s="562"/>
      <c r="V802" s="562"/>
    </row>
    <row r="803" spans="19:22">
      <c r="S803" s="562"/>
      <c r="T803" s="562"/>
      <c r="U803" s="562"/>
      <c r="V803" s="562"/>
    </row>
    <row r="804" spans="19:22">
      <c r="S804" s="562"/>
      <c r="T804" s="562"/>
      <c r="U804" s="562"/>
      <c r="V804" s="562"/>
    </row>
    <row r="805" spans="19:22">
      <c r="S805" s="562"/>
      <c r="T805" s="562"/>
      <c r="U805" s="562"/>
      <c r="V805" s="562"/>
    </row>
    <row r="806" spans="19:22">
      <c r="S806" s="562"/>
      <c r="T806" s="562"/>
      <c r="U806" s="562"/>
      <c r="V806" s="562"/>
    </row>
    <row r="807" spans="19:22">
      <c r="S807" s="562"/>
      <c r="T807" s="562"/>
      <c r="U807" s="562"/>
      <c r="V807" s="562"/>
    </row>
    <row r="808" spans="19:22">
      <c r="S808" s="562"/>
      <c r="T808" s="562"/>
      <c r="U808" s="562"/>
      <c r="V808" s="562"/>
    </row>
    <row r="809" spans="19:22">
      <c r="S809" s="562"/>
      <c r="T809" s="562"/>
      <c r="U809" s="562"/>
      <c r="V809" s="562"/>
    </row>
    <row r="810" spans="19:22">
      <c r="S810" s="562"/>
      <c r="T810" s="562"/>
      <c r="U810" s="562"/>
      <c r="V810" s="562"/>
    </row>
    <row r="811" spans="19:22">
      <c r="S811" s="562"/>
      <c r="T811" s="562"/>
      <c r="U811" s="562"/>
      <c r="V811" s="562"/>
    </row>
    <row r="812" spans="19:22">
      <c r="S812" s="562"/>
      <c r="T812" s="562"/>
      <c r="U812" s="562"/>
      <c r="V812" s="562"/>
    </row>
    <row r="813" spans="19:22">
      <c r="S813" s="562"/>
      <c r="T813" s="562"/>
      <c r="U813" s="562"/>
      <c r="V813" s="562"/>
    </row>
    <row r="814" spans="19:22">
      <c r="S814" s="562"/>
      <c r="T814" s="562"/>
      <c r="U814" s="562"/>
      <c r="V814" s="562"/>
    </row>
    <row r="815" spans="19:22">
      <c r="S815" s="562"/>
      <c r="T815" s="562"/>
      <c r="U815" s="562"/>
      <c r="V815" s="562"/>
    </row>
    <row r="816" spans="19:22">
      <c r="S816" s="562"/>
      <c r="T816" s="562"/>
      <c r="U816" s="562"/>
      <c r="V816" s="562"/>
    </row>
    <row r="817" spans="19:22">
      <c r="S817" s="562"/>
      <c r="T817" s="562"/>
      <c r="U817" s="562"/>
      <c r="V817" s="562"/>
    </row>
    <row r="818" spans="19:22">
      <c r="S818" s="562"/>
      <c r="T818" s="562"/>
      <c r="U818" s="562"/>
      <c r="V818" s="562"/>
    </row>
    <row r="819" spans="19:22">
      <c r="S819" s="562"/>
      <c r="T819" s="562"/>
      <c r="U819" s="562"/>
      <c r="V819" s="562"/>
    </row>
    <row r="820" spans="19:22">
      <c r="S820" s="562"/>
      <c r="T820" s="562"/>
      <c r="U820" s="562"/>
      <c r="V820" s="562"/>
    </row>
    <row r="821" spans="19:22">
      <c r="S821" s="562"/>
      <c r="T821" s="562"/>
      <c r="U821" s="562"/>
      <c r="V821" s="562"/>
    </row>
    <row r="822" spans="19:22">
      <c r="S822" s="562"/>
      <c r="T822" s="562"/>
      <c r="U822" s="562"/>
      <c r="V822" s="562"/>
    </row>
    <row r="823" spans="19:22">
      <c r="S823" s="562"/>
      <c r="T823" s="562"/>
      <c r="U823" s="562"/>
      <c r="V823" s="562"/>
    </row>
    <row r="824" spans="19:22">
      <c r="S824" s="562"/>
      <c r="T824" s="562"/>
      <c r="U824" s="562"/>
      <c r="V824" s="562"/>
    </row>
    <row r="825" spans="19:22">
      <c r="S825" s="562"/>
      <c r="T825" s="562"/>
      <c r="U825" s="562"/>
      <c r="V825" s="562"/>
    </row>
    <row r="826" spans="19:22">
      <c r="S826" s="562"/>
      <c r="T826" s="562"/>
      <c r="U826" s="562"/>
      <c r="V826" s="562"/>
    </row>
    <row r="827" spans="19:22">
      <c r="S827" s="562"/>
      <c r="T827" s="562"/>
      <c r="U827" s="562"/>
      <c r="V827" s="562"/>
    </row>
    <row r="828" spans="19:22">
      <c r="S828" s="562"/>
      <c r="T828" s="562"/>
      <c r="U828" s="562"/>
      <c r="V828" s="562"/>
    </row>
    <row r="829" spans="19:22">
      <c r="S829" s="562"/>
      <c r="T829" s="562"/>
      <c r="U829" s="562"/>
      <c r="V829" s="562"/>
    </row>
    <row r="830" spans="19:22">
      <c r="S830" s="562"/>
      <c r="T830" s="562"/>
      <c r="U830" s="562"/>
      <c r="V830" s="562"/>
    </row>
    <row r="831" spans="19:22">
      <c r="S831" s="562"/>
      <c r="T831" s="562"/>
      <c r="U831" s="562"/>
      <c r="V831" s="562"/>
    </row>
    <row r="832" spans="19:22">
      <c r="S832" s="562"/>
      <c r="T832" s="562"/>
      <c r="U832" s="562"/>
      <c r="V832" s="562"/>
    </row>
    <row r="833" spans="19:22">
      <c r="S833" s="562"/>
      <c r="T833" s="562"/>
      <c r="U833" s="562"/>
      <c r="V833" s="562"/>
    </row>
    <row r="834" spans="19:22">
      <c r="S834" s="562"/>
      <c r="T834" s="562"/>
      <c r="U834" s="562"/>
      <c r="V834" s="562"/>
    </row>
    <row r="835" spans="19:22">
      <c r="S835" s="562"/>
      <c r="T835" s="562"/>
      <c r="U835" s="562"/>
      <c r="V835" s="562"/>
    </row>
    <row r="836" spans="19:22">
      <c r="S836" s="562"/>
      <c r="T836" s="562"/>
      <c r="U836" s="562"/>
      <c r="V836" s="562"/>
    </row>
    <row r="837" spans="19:22">
      <c r="S837" s="562"/>
      <c r="T837" s="562"/>
      <c r="U837" s="562"/>
      <c r="V837" s="562"/>
    </row>
    <row r="838" spans="19:22">
      <c r="S838" s="562"/>
      <c r="T838" s="562"/>
      <c r="U838" s="562"/>
      <c r="V838" s="562"/>
    </row>
    <row r="839" spans="19:22">
      <c r="S839" s="562"/>
      <c r="T839" s="562"/>
      <c r="U839" s="562"/>
      <c r="V839" s="562"/>
    </row>
    <row r="840" spans="19:22">
      <c r="S840" s="562"/>
      <c r="T840" s="562"/>
      <c r="U840" s="562"/>
      <c r="V840" s="562"/>
    </row>
    <row r="841" spans="19:22">
      <c r="S841" s="562"/>
      <c r="T841" s="562"/>
      <c r="U841" s="562"/>
      <c r="V841" s="562"/>
    </row>
    <row r="842" spans="19:22">
      <c r="S842" s="562"/>
      <c r="T842" s="562"/>
      <c r="U842" s="562"/>
      <c r="V842" s="562"/>
    </row>
    <row r="843" spans="19:22">
      <c r="S843" s="562"/>
      <c r="T843" s="562"/>
      <c r="U843" s="562"/>
      <c r="V843" s="562"/>
    </row>
    <row r="844" spans="19:22">
      <c r="S844" s="562"/>
      <c r="T844" s="562"/>
      <c r="U844" s="562"/>
      <c r="V844" s="562"/>
    </row>
    <row r="845" spans="19:22">
      <c r="S845" s="562"/>
      <c r="T845" s="562"/>
      <c r="U845" s="562"/>
      <c r="V845" s="562"/>
    </row>
    <row r="846" spans="19:22">
      <c r="S846" s="562"/>
      <c r="T846" s="562"/>
      <c r="U846" s="562"/>
      <c r="V846" s="562"/>
    </row>
    <row r="847" spans="19:22">
      <c r="S847" s="562"/>
      <c r="T847" s="562"/>
      <c r="U847" s="562"/>
      <c r="V847" s="562"/>
    </row>
    <row r="848" spans="19:22">
      <c r="S848" s="562"/>
      <c r="T848" s="562"/>
      <c r="U848" s="562"/>
      <c r="V848" s="562"/>
    </row>
    <row r="849" spans="19:22">
      <c r="S849" s="562"/>
      <c r="T849" s="562"/>
      <c r="U849" s="562"/>
      <c r="V849" s="562"/>
    </row>
    <row r="850" spans="19:22">
      <c r="S850" s="562"/>
      <c r="T850" s="562"/>
      <c r="U850" s="562"/>
      <c r="V850" s="562"/>
    </row>
    <row r="851" spans="19:22">
      <c r="S851" s="562"/>
      <c r="T851" s="562"/>
      <c r="U851" s="562"/>
      <c r="V851" s="562"/>
    </row>
    <row r="852" spans="19:22">
      <c r="S852" s="562"/>
      <c r="T852" s="562"/>
      <c r="U852" s="562"/>
      <c r="V852" s="562"/>
    </row>
    <row r="853" spans="19:22">
      <c r="S853" s="562"/>
      <c r="T853" s="562"/>
      <c r="U853" s="562"/>
      <c r="V853" s="562"/>
    </row>
    <row r="854" spans="19:22">
      <c r="S854" s="562"/>
      <c r="T854" s="562"/>
      <c r="U854" s="562"/>
      <c r="V854" s="562"/>
    </row>
    <row r="855" spans="19:22">
      <c r="S855" s="562"/>
      <c r="T855" s="562"/>
      <c r="U855" s="562"/>
      <c r="V855" s="562"/>
    </row>
    <row r="856" spans="19:22">
      <c r="S856" s="562"/>
      <c r="T856" s="562"/>
      <c r="U856" s="562"/>
      <c r="V856" s="562"/>
    </row>
    <row r="857" spans="19:22">
      <c r="S857" s="562"/>
      <c r="T857" s="562"/>
      <c r="U857" s="562"/>
      <c r="V857" s="562"/>
    </row>
    <row r="858" spans="19:22">
      <c r="S858" s="562"/>
      <c r="T858" s="562"/>
      <c r="U858" s="562"/>
      <c r="V858" s="562"/>
    </row>
    <row r="859" spans="19:22">
      <c r="S859" s="562"/>
      <c r="T859" s="562"/>
      <c r="U859" s="562"/>
      <c r="V859" s="562"/>
    </row>
    <row r="860" spans="19:22">
      <c r="S860" s="562"/>
      <c r="T860" s="562"/>
      <c r="U860" s="562"/>
      <c r="V860" s="562"/>
    </row>
    <row r="861" spans="19:22">
      <c r="S861" s="562"/>
      <c r="T861" s="562"/>
      <c r="U861" s="562"/>
      <c r="V861" s="562"/>
    </row>
    <row r="862" spans="19:22">
      <c r="S862" s="562"/>
      <c r="T862" s="562"/>
      <c r="U862" s="562"/>
      <c r="V862" s="562"/>
    </row>
    <row r="863" spans="19:22">
      <c r="S863" s="562"/>
      <c r="T863" s="562"/>
      <c r="U863" s="562"/>
      <c r="V863" s="562"/>
    </row>
    <row r="864" spans="19:22">
      <c r="S864" s="562"/>
      <c r="T864" s="562"/>
      <c r="U864" s="562"/>
      <c r="V864" s="562"/>
    </row>
    <row r="865" spans="19:22">
      <c r="S865" s="562"/>
      <c r="T865" s="562"/>
      <c r="U865" s="562"/>
      <c r="V865" s="562"/>
    </row>
    <row r="866" spans="19:22">
      <c r="S866" s="562"/>
      <c r="T866" s="562"/>
      <c r="U866" s="562"/>
      <c r="V866" s="562"/>
    </row>
    <row r="867" spans="19:22">
      <c r="S867" s="562"/>
      <c r="T867" s="562"/>
      <c r="U867" s="562"/>
      <c r="V867" s="562"/>
    </row>
    <row r="868" spans="19:22">
      <c r="S868" s="562"/>
      <c r="T868" s="562"/>
      <c r="U868" s="562"/>
      <c r="V868" s="562"/>
    </row>
    <row r="869" spans="19:22">
      <c r="S869" s="562"/>
      <c r="T869" s="562"/>
      <c r="U869" s="562"/>
      <c r="V869" s="562"/>
    </row>
    <row r="870" spans="19:22">
      <c r="S870" s="562"/>
      <c r="T870" s="562"/>
      <c r="U870" s="562"/>
      <c r="V870" s="562"/>
    </row>
    <row r="871" spans="19:22">
      <c r="S871" s="562"/>
      <c r="T871" s="562"/>
      <c r="U871" s="562"/>
      <c r="V871" s="562"/>
    </row>
    <row r="872" spans="19:22">
      <c r="S872" s="562"/>
      <c r="T872" s="562"/>
      <c r="U872" s="562"/>
      <c r="V872" s="562"/>
    </row>
    <row r="873" spans="19:22">
      <c r="S873" s="562"/>
      <c r="T873" s="562"/>
      <c r="U873" s="562"/>
      <c r="V873" s="562"/>
    </row>
    <row r="874" spans="19:22">
      <c r="S874" s="562"/>
      <c r="T874" s="562"/>
      <c r="U874" s="562"/>
      <c r="V874" s="562"/>
    </row>
    <row r="875" spans="19:22">
      <c r="S875" s="562"/>
      <c r="T875" s="562"/>
      <c r="U875" s="562"/>
      <c r="V875" s="562"/>
    </row>
    <row r="876" spans="19:22">
      <c r="S876" s="562"/>
      <c r="T876" s="562"/>
      <c r="U876" s="562"/>
      <c r="V876" s="562"/>
    </row>
    <row r="877" spans="19:22">
      <c r="S877" s="562"/>
      <c r="T877" s="562"/>
      <c r="U877" s="562"/>
      <c r="V877" s="562"/>
    </row>
    <row r="878" spans="19:22">
      <c r="S878" s="562"/>
      <c r="T878" s="562"/>
      <c r="U878" s="562"/>
      <c r="V878" s="562"/>
    </row>
    <row r="879" spans="19:22">
      <c r="S879" s="562"/>
      <c r="T879" s="562"/>
      <c r="U879" s="562"/>
      <c r="V879" s="562"/>
    </row>
    <row r="880" spans="19:22">
      <c r="S880" s="562"/>
      <c r="T880" s="562"/>
      <c r="U880" s="562"/>
      <c r="V880" s="562"/>
    </row>
    <row r="881" spans="19:22">
      <c r="S881" s="562"/>
      <c r="T881" s="562"/>
      <c r="U881" s="562"/>
      <c r="V881" s="562"/>
    </row>
    <row r="882" spans="19:22">
      <c r="S882" s="562"/>
      <c r="T882" s="562"/>
      <c r="U882" s="562"/>
      <c r="V882" s="562"/>
    </row>
    <row r="883" spans="19:22">
      <c r="S883" s="562"/>
      <c r="T883" s="562"/>
      <c r="U883" s="562"/>
      <c r="V883" s="562"/>
    </row>
    <row r="884" spans="19:22">
      <c r="S884" s="562"/>
      <c r="T884" s="562"/>
      <c r="U884" s="562"/>
      <c r="V884" s="562"/>
    </row>
    <row r="885" spans="19:22">
      <c r="S885" s="562"/>
      <c r="T885" s="562"/>
      <c r="U885" s="562"/>
      <c r="V885" s="562"/>
    </row>
    <row r="886" spans="19:22">
      <c r="S886" s="562"/>
      <c r="T886" s="562"/>
      <c r="U886" s="562"/>
      <c r="V886" s="562"/>
    </row>
    <row r="887" spans="19:22">
      <c r="S887" s="562"/>
      <c r="T887" s="562"/>
      <c r="U887" s="562"/>
      <c r="V887" s="562"/>
    </row>
    <row r="888" spans="19:22">
      <c r="S888" s="562"/>
      <c r="T888" s="562"/>
      <c r="U888" s="562"/>
      <c r="V888" s="562"/>
    </row>
    <row r="889" spans="19:22">
      <c r="S889" s="562"/>
      <c r="T889" s="562"/>
      <c r="U889" s="562"/>
      <c r="V889" s="562"/>
    </row>
    <row r="890" spans="19:22">
      <c r="S890" s="562"/>
      <c r="T890" s="562"/>
      <c r="U890" s="562"/>
      <c r="V890" s="562"/>
    </row>
    <row r="891" spans="19:22">
      <c r="S891" s="562"/>
      <c r="T891" s="562"/>
      <c r="U891" s="562"/>
      <c r="V891" s="562"/>
    </row>
    <row r="892" spans="19:22">
      <c r="S892" s="562"/>
      <c r="T892" s="562"/>
      <c r="U892" s="562"/>
      <c r="V892" s="562"/>
    </row>
    <row r="893" spans="19:22">
      <c r="S893" s="562"/>
      <c r="T893" s="562"/>
      <c r="U893" s="562"/>
      <c r="V893" s="562"/>
    </row>
    <row r="894" spans="19:22">
      <c r="S894" s="562"/>
      <c r="T894" s="562"/>
      <c r="U894" s="562"/>
      <c r="V894" s="562"/>
    </row>
    <row r="895" spans="19:22">
      <c r="S895" s="562"/>
      <c r="T895" s="562"/>
      <c r="U895" s="562"/>
      <c r="V895" s="562"/>
    </row>
    <row r="896" spans="19:22">
      <c r="S896" s="562"/>
      <c r="T896" s="562"/>
      <c r="U896" s="562"/>
      <c r="V896" s="562"/>
    </row>
    <row r="897" spans="19:22">
      <c r="S897" s="562"/>
      <c r="T897" s="562"/>
      <c r="U897" s="562"/>
      <c r="V897" s="562"/>
    </row>
    <row r="898" spans="19:22">
      <c r="S898" s="562"/>
      <c r="T898" s="562"/>
      <c r="U898" s="562"/>
      <c r="V898" s="562"/>
    </row>
  </sheetData>
  <pageMargins left="0.78740157480314965" right="0.78740157480314965" top="0.78740157480314965" bottom="0.78740157480314965" header="0.51181102362204722" footer="0.51181102362204722"/>
  <pageSetup paperSize="9" orientation="landscape" horizontalDpi="120" verticalDpi="144" r:id="rId1"/>
  <headerFooter alignWithMargins="0">
    <oddHeader>&amp;CAz év várható bevételi és kiadási előirányzatainak teljesüléséről előirányzat-felhasználási ütemterv&amp;R&amp;"Times New Roman,Normál"&amp;11 13.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136"/>
  <sheetViews>
    <sheetView topLeftCell="A91" workbookViewId="0">
      <selection activeCell="F113" activeCellId="1" sqref="F111 F113"/>
    </sheetView>
  </sheetViews>
  <sheetFormatPr defaultColWidth="9.140625" defaultRowHeight="12.75"/>
  <cols>
    <col min="1" max="1" width="12.28515625" style="2" customWidth="1"/>
    <col min="2" max="2" width="11.85546875" style="2" customWidth="1"/>
    <col min="3" max="3" width="11.7109375" style="2" customWidth="1"/>
    <col min="4" max="4" width="48.140625" style="2" customWidth="1"/>
    <col min="5" max="7" width="16.28515625" style="2" customWidth="1"/>
    <col min="8" max="8" width="13.5703125" style="2" customWidth="1"/>
    <col min="9" max="12" width="9.140625" style="2"/>
    <col min="13" max="13" width="16.28515625" style="2" bestFit="1" customWidth="1"/>
    <col min="14" max="16384" width="9.140625" style="2"/>
  </cols>
  <sheetData>
    <row r="1" spans="5:5" hidden="1"/>
    <row r="2" spans="5:5" hidden="1"/>
    <row r="3" spans="5:5" hidden="1">
      <c r="E3" s="2" t="s">
        <v>57</v>
      </c>
    </row>
    <row r="4" spans="5:5" ht="24" hidden="1" customHeight="1"/>
    <row r="5" spans="5:5" ht="24" hidden="1" customHeight="1"/>
    <row r="6" spans="5:5" ht="24" hidden="1" customHeight="1"/>
    <row r="7" spans="5:5" ht="24" hidden="1" customHeight="1"/>
    <row r="8" spans="5:5" ht="24" hidden="1" customHeight="1"/>
    <row r="9" spans="5:5" ht="24" hidden="1" customHeight="1"/>
    <row r="10" spans="5:5" ht="24" hidden="1" customHeight="1"/>
    <row r="11" spans="5:5" ht="24" hidden="1" customHeight="1"/>
    <row r="12" spans="5:5" ht="24" hidden="1" customHeight="1"/>
    <row r="13" spans="5:5" ht="24" hidden="1" customHeight="1"/>
    <row r="14" spans="5:5" ht="24" hidden="1" customHeight="1"/>
    <row r="15" spans="5:5" ht="24" hidden="1" customHeight="1"/>
    <row r="16" spans="5:5" ht="24" hidden="1" customHeight="1"/>
    <row r="17" ht="24" hidden="1" customHeight="1"/>
    <row r="18" ht="24" hidden="1" customHeight="1"/>
    <row r="19" ht="24" hidden="1" customHeight="1"/>
    <row r="20" ht="24" hidden="1" customHeight="1"/>
    <row r="21" ht="24" hidden="1" customHeight="1"/>
    <row r="22" ht="24" hidden="1" customHeight="1"/>
    <row r="23" ht="24" hidden="1" customHeight="1"/>
    <row r="24" ht="24" hidden="1" customHeight="1"/>
    <row r="25" ht="24" hidden="1" customHeight="1"/>
    <row r="26" ht="24" hidden="1" customHeight="1"/>
    <row r="27" ht="24" hidden="1" customHeight="1"/>
    <row r="28" ht="24" hidden="1" customHeight="1"/>
    <row r="29" ht="24" hidden="1" customHeight="1"/>
    <row r="30" ht="24" hidden="1" customHeight="1"/>
    <row r="31" ht="24" hidden="1" customHeight="1"/>
    <row r="32" ht="24" hidden="1" customHeight="1"/>
    <row r="33" ht="24" hidden="1" customHeight="1"/>
    <row r="34" ht="24" hidden="1" customHeight="1"/>
    <row r="35" ht="24" hidden="1" customHeight="1"/>
    <row r="36" ht="24" hidden="1" customHeight="1"/>
    <row r="37" ht="24" hidden="1" customHeight="1"/>
    <row r="38" ht="24" hidden="1" customHeight="1"/>
    <row r="39" ht="24" hidden="1" customHeight="1"/>
    <row r="40" ht="24" hidden="1" customHeight="1"/>
    <row r="41" ht="24" hidden="1" customHeight="1"/>
    <row r="42" ht="24" hidden="1" customHeight="1"/>
    <row r="43" ht="24" hidden="1" customHeight="1"/>
    <row r="44" ht="24" hidden="1" customHeight="1"/>
    <row r="45" ht="24" hidden="1" customHeight="1"/>
    <row r="46" ht="24" hidden="1" customHeight="1"/>
    <row r="47" ht="24" hidden="1" customHeight="1"/>
    <row r="48" ht="24" hidden="1" customHeight="1"/>
    <row r="49" spans="1:7" ht="18" hidden="1" customHeight="1">
      <c r="A49" s="83"/>
      <c r="B49" s="83"/>
      <c r="C49" s="83"/>
      <c r="D49" s="83"/>
      <c r="E49" s="84"/>
      <c r="F49" s="84"/>
      <c r="G49" s="84"/>
    </row>
    <row r="50" spans="1:7" ht="18" hidden="1" customHeight="1">
      <c r="A50" s="83"/>
      <c r="B50" s="83"/>
      <c r="C50" s="83"/>
      <c r="D50" s="83"/>
      <c r="E50" s="84"/>
      <c r="F50" s="84"/>
      <c r="G50" s="84"/>
    </row>
    <row r="51" spans="1:7" ht="18" hidden="1" customHeight="1">
      <c r="A51" s="83"/>
      <c r="B51" s="83"/>
      <c r="C51" s="83"/>
      <c r="D51" s="83"/>
      <c r="E51" s="84"/>
      <c r="F51" s="84"/>
      <c r="G51" s="84"/>
    </row>
    <row r="52" spans="1:7" ht="18" hidden="1" customHeight="1">
      <c r="A52" s="83"/>
      <c r="B52" s="83"/>
      <c r="C52" s="83"/>
      <c r="D52" s="83"/>
      <c r="E52" s="84"/>
      <c r="F52" s="84"/>
      <c r="G52" s="84"/>
    </row>
    <row r="53" spans="1:7" ht="18" hidden="1" customHeight="1">
      <c r="A53" s="83"/>
      <c r="B53" s="83"/>
      <c r="C53" s="83"/>
      <c r="D53" s="83"/>
      <c r="E53" s="84"/>
      <c r="F53" s="84"/>
      <c r="G53" s="84"/>
    </row>
    <row r="54" spans="1:7" ht="18" hidden="1" customHeight="1">
      <c r="A54" s="83"/>
      <c r="B54" s="83"/>
      <c r="C54" s="83"/>
      <c r="D54" s="83"/>
      <c r="E54" s="84"/>
      <c r="F54" s="84"/>
      <c r="G54" s="84"/>
    </row>
    <row r="55" spans="1:7" hidden="1"/>
    <row r="56" spans="1:7" hidden="1"/>
    <row r="57" spans="1:7" hidden="1"/>
    <row r="58" spans="1:7" hidden="1"/>
    <row r="59" spans="1:7" hidden="1"/>
    <row r="60" spans="1:7" hidden="1"/>
    <row r="61" spans="1:7" hidden="1"/>
    <row r="62" spans="1:7" hidden="1"/>
    <row r="63" spans="1:7" hidden="1"/>
    <row r="64" spans="1:7" hidden="1"/>
    <row r="65" spans="1:8" hidden="1"/>
    <row r="66" spans="1:8" hidden="1"/>
    <row r="67" spans="1:8" hidden="1"/>
    <row r="68" spans="1:8" hidden="1"/>
    <row r="69" spans="1:8" hidden="1"/>
    <row r="70" spans="1:8" ht="16.5" thickBot="1">
      <c r="A70" s="1" t="s">
        <v>0</v>
      </c>
      <c r="C70" s="3"/>
      <c r="G70" s="4" t="s">
        <v>1</v>
      </c>
    </row>
    <row r="71" spans="1:8" ht="39" thickBot="1">
      <c r="A71" s="5" t="s">
        <v>2</v>
      </c>
      <c r="B71" s="6" t="s">
        <v>3</v>
      </c>
      <c r="C71" s="7" t="s">
        <v>4</v>
      </c>
      <c r="D71" s="8" t="s">
        <v>5</v>
      </c>
      <c r="E71" s="9" t="s">
        <v>510</v>
      </c>
      <c r="F71" s="10"/>
      <c r="G71" s="11"/>
      <c r="H71" s="11"/>
    </row>
    <row r="72" spans="1:8" ht="39" thickBot="1">
      <c r="A72" s="12"/>
      <c r="B72" s="13"/>
      <c r="C72" s="14"/>
      <c r="D72" s="15"/>
      <c r="E72" s="16" t="s">
        <v>6</v>
      </c>
      <c r="F72" s="17" t="s">
        <v>7</v>
      </c>
      <c r="G72" s="18" t="s">
        <v>8</v>
      </c>
      <c r="H72" s="19" t="s">
        <v>9</v>
      </c>
    </row>
    <row r="73" spans="1:8" ht="24" customHeight="1" thickBot="1">
      <c r="A73" s="20" t="s">
        <v>10</v>
      </c>
      <c r="B73" s="21"/>
      <c r="C73" s="21"/>
      <c r="D73" s="85" t="s">
        <v>58</v>
      </c>
      <c r="E73" s="24">
        <f>E74+E75+E76+E79+E105+E106+E90</f>
        <v>1171561000</v>
      </c>
      <c r="F73" s="25">
        <f>F74+F75+F76+F79+F105+F106+F90</f>
        <v>1302183002</v>
      </c>
      <c r="G73" s="26">
        <f>G74+G75+G76+G79+G105+G106+G90</f>
        <v>0</v>
      </c>
      <c r="H73" s="27">
        <f>IF(F73=0,"",G73/F73*100)</f>
        <v>0</v>
      </c>
    </row>
    <row r="74" spans="1:8" ht="24" customHeight="1" thickBot="1">
      <c r="A74" s="28"/>
      <c r="B74" s="29" t="s">
        <v>10</v>
      </c>
      <c r="C74" s="86"/>
      <c r="D74" s="87" t="s">
        <v>59</v>
      </c>
      <c r="E74" s="88">
        <f>PH!E75+Óvoda!E75+'Humán Szolgáltató'!E75+Könyvtár!E75+'Önk kiad.'!E74</f>
        <v>569558000</v>
      </c>
      <c r="F74" s="89">
        <f>PH!F75+Óvoda!F75+'Humán Szolgáltató'!F75+Könyvtár!F75+'Önk kiad.'!F74</f>
        <v>692616159</v>
      </c>
      <c r="G74" s="90">
        <f>PH!G75+Óvoda!G75+'Humán Szolgáltató'!G75+Könyvtár!G75+'Önk kiad.'!G74</f>
        <v>0</v>
      </c>
      <c r="H74" s="27">
        <f t="shared" ref="H74:H125" si="0">IF(F74=0,"",G74/F74*100)</f>
        <v>0</v>
      </c>
    </row>
    <row r="75" spans="1:8" ht="24" customHeight="1" thickBot="1">
      <c r="A75" s="41"/>
      <c r="B75" s="42" t="s">
        <v>19</v>
      </c>
      <c r="C75" s="91"/>
      <c r="D75" s="92" t="s">
        <v>60</v>
      </c>
      <c r="E75" s="88">
        <f>PH!E76+Óvoda!E76+'Humán Szolgáltató'!E76+Könyvtár!E76+'Önk kiad.'!E75</f>
        <v>97331000</v>
      </c>
      <c r="F75" s="89">
        <f>PH!F76+Óvoda!F76+'Humán Szolgáltató'!F76+Könyvtár!F76+'Önk kiad.'!F75</f>
        <v>107454208</v>
      </c>
      <c r="G75" s="90">
        <f>PH!G76+Óvoda!G76+'Humán Szolgáltató'!G76+Könyvtár!G76+'Önk kiad.'!G75</f>
        <v>0</v>
      </c>
      <c r="H75" s="27">
        <f t="shared" si="0"/>
        <v>0</v>
      </c>
    </row>
    <row r="76" spans="1:8" ht="24" customHeight="1" thickBot="1">
      <c r="A76" s="41"/>
      <c r="B76" s="42" t="s">
        <v>21</v>
      </c>
      <c r="C76" s="91"/>
      <c r="D76" s="92" t="s">
        <v>61</v>
      </c>
      <c r="E76" s="88">
        <f>PH!E77+Óvoda!E77+'Humán Szolgáltató'!E77+Könyvtár!E77+'Önk kiad.'!E76</f>
        <v>397047000</v>
      </c>
      <c r="F76" s="93">
        <f>PH!F77+Óvoda!F77+'Humán Szolgáltató'!F77+Könyvtár!F77+'Önk kiad.'!F76</f>
        <v>400353098</v>
      </c>
      <c r="G76" s="90">
        <f>PH!G77+Óvoda!G77+'Humán Szolgáltató'!G77+Könyvtár!G77+'Önk kiad.'!G76</f>
        <v>0</v>
      </c>
      <c r="H76" s="27">
        <f t="shared" si="0"/>
        <v>0</v>
      </c>
    </row>
    <row r="77" spans="1:8" s="61" customFormat="1" ht="24" customHeight="1" thickBot="1">
      <c r="A77" s="94"/>
      <c r="B77" s="95"/>
      <c r="C77" s="56"/>
      <c r="D77" s="96" t="s">
        <v>62</v>
      </c>
      <c r="E77" s="88">
        <f>PH!E78+Óvoda!E78+'Humán Szolgáltató'!E78+Könyvtár!E78+'Önk kiad.'!E77</f>
        <v>1500000</v>
      </c>
      <c r="F77" s="93">
        <f>PH!F78+Óvoda!F78+'Humán Szolgáltató'!F78+Könyvtár!F78+'Önk kiad.'!F77</f>
        <v>1500000</v>
      </c>
      <c r="G77" s="90">
        <f>PH!G78+Óvoda!G78+'Humán Szolgáltató'!G78+Könyvtár!G78+'Önk kiad.'!G77</f>
        <v>0</v>
      </c>
      <c r="H77" s="27">
        <f t="shared" si="0"/>
        <v>0</v>
      </c>
    </row>
    <row r="78" spans="1:8" s="61" customFormat="1" ht="24" customHeight="1" thickBot="1">
      <c r="A78" s="94"/>
      <c r="B78" s="95"/>
      <c r="C78" s="56"/>
      <c r="D78" s="96" t="s">
        <v>63</v>
      </c>
      <c r="E78" s="88">
        <f>PH!E79+Óvoda!E79+'Humán Szolgáltató'!E79+Könyvtár!E79+'Önk kiad.'!E78</f>
        <v>9000000</v>
      </c>
      <c r="F78" s="93">
        <f>PH!F79+Óvoda!F79+'Humán Szolgáltató'!F79+Könyvtár!F79+'Önk kiad.'!F78</f>
        <v>9000000</v>
      </c>
      <c r="G78" s="90">
        <f>PH!G79+Óvoda!G79+'Humán Szolgáltató'!G79+Könyvtár!G79+'Önk kiad.'!G78</f>
        <v>0</v>
      </c>
      <c r="H78" s="27">
        <f t="shared" si="0"/>
        <v>0</v>
      </c>
    </row>
    <row r="79" spans="1:8" ht="24" customHeight="1" thickBot="1">
      <c r="A79" s="41"/>
      <c r="B79" s="42" t="s">
        <v>26</v>
      </c>
      <c r="C79" s="91"/>
      <c r="D79" s="92" t="s">
        <v>64</v>
      </c>
      <c r="E79" s="97">
        <f>SUM(E80:E89)</f>
        <v>8725000</v>
      </c>
      <c r="F79" s="98">
        <f>SUM(F80:F89)</f>
        <v>9125000</v>
      </c>
      <c r="G79" s="99">
        <f>SUM(G80:G89)</f>
        <v>0</v>
      </c>
      <c r="H79" s="27">
        <f t="shared" si="0"/>
        <v>0</v>
      </c>
    </row>
    <row r="80" spans="1:8" s="40" customFormat="1" ht="24" customHeight="1" thickBot="1">
      <c r="A80" s="46"/>
      <c r="B80" s="47"/>
      <c r="C80" s="48" t="s">
        <v>10</v>
      </c>
      <c r="D80" s="100" t="s">
        <v>65</v>
      </c>
      <c r="E80" s="101">
        <f>PH!E81+Óvoda!E81+'Humán Szolgáltató'!E81+Könyvtár!E81+'Önk kiad.'!E80</f>
        <v>1500000</v>
      </c>
      <c r="F80" s="89">
        <f>PH!F81+Óvoda!F81+'Humán Szolgáltató'!F81+Könyvtár!F81+'Önk kiad.'!F80</f>
        <v>1500000</v>
      </c>
      <c r="G80" s="102">
        <f>PH!G81+Óvoda!G81+'Humán Szolgáltató'!G81+Könyvtár!G81+'Önk kiad.'!G80</f>
        <v>0</v>
      </c>
      <c r="H80" s="27">
        <f t="shared" si="0"/>
        <v>0</v>
      </c>
    </row>
    <row r="81" spans="1:8" s="40" customFormat="1" ht="24" customHeight="1" thickBot="1">
      <c r="A81" s="46"/>
      <c r="B81" s="47"/>
      <c r="C81" s="48" t="s">
        <v>19</v>
      </c>
      <c r="D81" s="100" t="s">
        <v>66</v>
      </c>
      <c r="E81" s="101">
        <f>PH!E82+Óvoda!E82+'Humán Szolgáltató'!E82+Könyvtár!E82+'Önk kiad.'!E81</f>
        <v>0</v>
      </c>
      <c r="F81" s="89">
        <f>PH!F82+Óvoda!F82+'Humán Szolgáltató'!F82+Könyvtár!F82+'Önk kiad.'!F81</f>
        <v>0</v>
      </c>
      <c r="G81" s="102">
        <f>PH!G82+Óvoda!G82+'Humán Szolgáltató'!G82+Könyvtár!G82+'Önk kiad.'!G81</f>
        <v>0</v>
      </c>
      <c r="H81" s="27" t="str">
        <f t="shared" si="0"/>
        <v/>
      </c>
    </row>
    <row r="82" spans="1:8" s="40" customFormat="1" ht="24" customHeight="1" thickBot="1">
      <c r="A82" s="46"/>
      <c r="B82" s="47"/>
      <c r="C82" s="48" t="s">
        <v>21</v>
      </c>
      <c r="D82" s="100" t="s">
        <v>67</v>
      </c>
      <c r="E82" s="101">
        <f>PH!E83+Óvoda!E83+'Humán Szolgáltató'!E83+Könyvtár!E83+'Önk kiad.'!E82</f>
        <v>550000</v>
      </c>
      <c r="F82" s="89">
        <f>PH!F83+Óvoda!F83+'Humán Szolgáltató'!F83+Könyvtár!F83+'Önk kiad.'!F82</f>
        <v>550000</v>
      </c>
      <c r="G82" s="102">
        <f>PH!G83+Óvoda!G83+'Humán Szolgáltató'!G83+Könyvtár!G83+'Önk kiad.'!G82</f>
        <v>0</v>
      </c>
      <c r="H82" s="27">
        <f t="shared" si="0"/>
        <v>0</v>
      </c>
    </row>
    <row r="83" spans="1:8" s="40" customFormat="1" ht="24" customHeight="1" thickBot="1">
      <c r="A83" s="46"/>
      <c r="B83" s="47"/>
      <c r="C83" s="48" t="s">
        <v>26</v>
      </c>
      <c r="D83" s="92" t="s">
        <v>218</v>
      </c>
      <c r="E83" s="101">
        <f>PH!E84+Óvoda!E84+'Humán Szolgáltató'!E84+Könyvtár!E84+'Önk kiad.'!E83</f>
        <v>1200000</v>
      </c>
      <c r="F83" s="89">
        <f>PH!F84+Óvoda!F84+'Humán Szolgáltató'!F84+Könyvtár!F84+'Önk kiad.'!F83</f>
        <v>1200000</v>
      </c>
      <c r="G83" s="102">
        <f>PH!G84+Óvoda!G84+'Humán Szolgáltató'!G84+Könyvtár!G84+'Önk kiad.'!G83</f>
        <v>0</v>
      </c>
      <c r="H83" s="27">
        <f t="shared" si="0"/>
        <v>0</v>
      </c>
    </row>
    <row r="84" spans="1:8" s="40" customFormat="1" ht="24" customHeight="1" thickBot="1">
      <c r="A84" s="46"/>
      <c r="B84" s="47"/>
      <c r="C84" s="48" t="s">
        <v>29</v>
      </c>
      <c r="D84" s="100" t="s">
        <v>550</v>
      </c>
      <c r="E84" s="101">
        <f>PH!E85+Óvoda!E85+'Humán Szolgáltató'!E85+Könyvtár!E85+'Önk kiad.'!E84</f>
        <v>39000</v>
      </c>
      <c r="F84" s="89">
        <f>PH!F85+Óvoda!F85+'Humán Szolgáltató'!F85+Könyvtár!F85+'Önk kiad.'!F84</f>
        <v>39000</v>
      </c>
      <c r="G84" s="102">
        <f>PH!G85+Óvoda!G85+'Humán Szolgáltató'!G85+Könyvtár!G85+'Önk kiad.'!G84</f>
        <v>0</v>
      </c>
      <c r="H84" s="27">
        <f t="shared" si="0"/>
        <v>0</v>
      </c>
    </row>
    <row r="85" spans="1:8" s="40" customFormat="1" ht="24" customHeight="1" thickBot="1">
      <c r="A85" s="46"/>
      <c r="B85" s="47"/>
      <c r="C85" s="48" t="s">
        <v>70</v>
      </c>
      <c r="D85" s="100" t="s">
        <v>551</v>
      </c>
      <c r="E85" s="101">
        <f>PH!E86+Óvoda!E86+'Humán Szolgáltató'!E86+Könyvtár!E86+'Önk kiad.'!E85</f>
        <v>63000</v>
      </c>
      <c r="F85" s="89">
        <f>PH!F86+Óvoda!F86+'Humán Szolgáltató'!F86+Könyvtár!F86+'Önk kiad.'!F85</f>
        <v>63000</v>
      </c>
      <c r="G85" s="102">
        <f>PH!G86+Óvoda!G86+'Humán Szolgáltató'!G86+Könyvtár!G86+'Önk kiad.'!G85</f>
        <v>0</v>
      </c>
      <c r="H85" s="27">
        <f t="shared" si="0"/>
        <v>0</v>
      </c>
    </row>
    <row r="86" spans="1:8" s="40" customFormat="1" ht="24" hidden="1" customHeight="1" thickBot="1">
      <c r="A86" s="46"/>
      <c r="B86" s="47"/>
      <c r="C86" s="48" t="s">
        <v>72</v>
      </c>
      <c r="D86" s="100" t="s">
        <v>552</v>
      </c>
      <c r="E86" s="101">
        <f>PH!E87+Óvoda!E87+'Humán Szolgáltató'!E87+Könyvtár!E87+'Önk kiad.'!E86</f>
        <v>287000</v>
      </c>
      <c r="F86" s="89">
        <f>PH!F87+Óvoda!F87+'Humán Szolgáltató'!F87+Könyvtár!F87+'Önk kiad.'!F86</f>
        <v>287000</v>
      </c>
      <c r="G86" s="102">
        <f>PH!G87+Óvoda!G87+'Humán Szolgáltató'!G87+Könyvtár!G87+'Önk kiad.'!G86</f>
        <v>0</v>
      </c>
      <c r="H86" s="27">
        <f>IF(F86=0,"",G86/F86*100)</f>
        <v>0</v>
      </c>
    </row>
    <row r="87" spans="1:8" s="40" customFormat="1" ht="24" customHeight="1" thickBot="1">
      <c r="A87" s="46"/>
      <c r="B87" s="47"/>
      <c r="C87" s="48" t="s">
        <v>74</v>
      </c>
      <c r="D87" s="100" t="s">
        <v>75</v>
      </c>
      <c r="E87" s="101">
        <f>PH!E88+Óvoda!E88+'Humán Szolgáltató'!E88+Könyvtár!E88+'Önk kiad.'!E87</f>
        <v>685000</v>
      </c>
      <c r="F87" s="89">
        <f>PH!F88+Óvoda!F88+'Humán Szolgáltató'!F88+Könyvtár!F88+'Önk kiad.'!F87</f>
        <v>685000</v>
      </c>
      <c r="G87" s="102">
        <f>PH!G88+Óvoda!G88+'Humán Szolgáltató'!G88+Könyvtár!G88+'Önk kiad.'!G87</f>
        <v>0</v>
      </c>
      <c r="H87" s="27">
        <f t="shared" si="0"/>
        <v>0</v>
      </c>
    </row>
    <row r="88" spans="1:8" s="40" customFormat="1" ht="24" customHeight="1" thickBot="1">
      <c r="A88" s="46"/>
      <c r="B88" s="47"/>
      <c r="C88" s="48" t="s">
        <v>76</v>
      </c>
      <c r="D88" s="100" t="s">
        <v>670</v>
      </c>
      <c r="E88" s="101">
        <f>PH!E89+Óvoda!E89+'Humán Szolgáltató'!E89+Könyvtár!E89+'Önk kiad.'!E88</f>
        <v>0</v>
      </c>
      <c r="F88" s="89">
        <f>PH!F89+Óvoda!F89+'Humán Szolgáltató'!F89+Könyvtár!F89+'Önk kiad.'!F88</f>
        <v>400000</v>
      </c>
      <c r="G88" s="102">
        <f>PH!G89+Óvoda!G89+'Humán Szolgáltató'!G89+Könyvtár!G89+'Önk kiad.'!G88</f>
        <v>0</v>
      </c>
      <c r="H88" s="27">
        <f t="shared" ref="H88" si="1">IF(F88=0,"",G88/F88*100)</f>
        <v>0</v>
      </c>
    </row>
    <row r="89" spans="1:8" s="40" customFormat="1" ht="24" customHeight="1" thickBot="1">
      <c r="A89" s="46"/>
      <c r="B89" s="47"/>
      <c r="C89" s="48" t="s">
        <v>88</v>
      </c>
      <c r="D89" s="100" t="s">
        <v>553</v>
      </c>
      <c r="E89" s="101">
        <f>PH!E90+Óvoda!E90+'Humán Szolgáltató'!E90+Könyvtár!E90+'Önk kiad.'!E89</f>
        <v>4401000</v>
      </c>
      <c r="F89" s="89">
        <f>PH!F90+Óvoda!F90+'Humán Szolgáltató'!F90+Könyvtár!F90+'Önk kiad.'!F89</f>
        <v>4401000</v>
      </c>
      <c r="G89" s="102">
        <f>PH!G90+Óvoda!G90+'Humán Szolgáltató'!G90+Könyvtár!G90+'Önk kiad.'!G89</f>
        <v>0</v>
      </c>
      <c r="H89" s="27">
        <f>IF(F89=0,"",G89/F89*100)</f>
        <v>0</v>
      </c>
    </row>
    <row r="90" spans="1:8" ht="24" customHeight="1" thickBot="1">
      <c r="A90" s="41"/>
      <c r="B90" s="42" t="s">
        <v>29</v>
      </c>
      <c r="C90" s="91"/>
      <c r="D90" s="92" t="s">
        <v>78</v>
      </c>
      <c r="E90" s="88">
        <f>SUM(E91:E104)</f>
        <v>57500000</v>
      </c>
      <c r="F90" s="93">
        <f>SUM(F91:F104)</f>
        <v>41750000</v>
      </c>
      <c r="G90" s="90">
        <f>SUM(G91:G104)</f>
        <v>0</v>
      </c>
      <c r="H90" s="27">
        <f t="shared" si="0"/>
        <v>0</v>
      </c>
    </row>
    <row r="91" spans="1:8" ht="24" customHeight="1" thickBot="1">
      <c r="A91" s="41"/>
      <c r="B91" s="42"/>
      <c r="C91" s="91" t="s">
        <v>10</v>
      </c>
      <c r="D91" s="92" t="s">
        <v>79</v>
      </c>
      <c r="E91" s="88">
        <f>PH!E92+Óvoda!E92+'Humán Szolgáltató'!E92+Könyvtár!E92+'Önk kiad.'!E91</f>
        <v>0</v>
      </c>
      <c r="F91" s="93">
        <f>PH!F92+Óvoda!F92+'Humán Szolgáltató'!F92+Könyvtár!F92+'Önk kiad.'!F91</f>
        <v>0</v>
      </c>
      <c r="G91" s="90">
        <f>PH!G92+Óvoda!G92+'Humán Szolgáltató'!G92+Könyvtár!G92+'Önk kiad.'!G91</f>
        <v>0</v>
      </c>
      <c r="H91" s="27" t="str">
        <f t="shared" si="0"/>
        <v/>
      </c>
    </row>
    <row r="92" spans="1:8" ht="24" customHeight="1" thickBot="1">
      <c r="A92" s="41"/>
      <c r="B92" s="42"/>
      <c r="C92" s="91" t="s">
        <v>19</v>
      </c>
      <c r="D92" s="92" t="s">
        <v>80</v>
      </c>
      <c r="E92" s="88">
        <f>PH!E93+Óvoda!E93+'Humán Szolgáltató'!E93+Könyvtár!E93+'Önk kiad.'!E92</f>
        <v>0</v>
      </c>
      <c r="F92" s="93">
        <f>PH!F93+Óvoda!F93+'Humán Szolgáltató'!F93+Könyvtár!F93+'Önk kiad.'!F92</f>
        <v>0</v>
      </c>
      <c r="G92" s="90">
        <f>PH!G93+Óvoda!G93+'Humán Szolgáltató'!G93+Könyvtár!G93+'Önk kiad.'!G92</f>
        <v>0</v>
      </c>
      <c r="H92" s="27" t="str">
        <f t="shared" si="0"/>
        <v/>
      </c>
    </row>
    <row r="93" spans="1:8" ht="24" customHeight="1" thickBot="1">
      <c r="A93" s="41"/>
      <c r="B93" s="42"/>
      <c r="C93" s="91" t="s">
        <v>21</v>
      </c>
      <c r="D93" s="92" t="s">
        <v>81</v>
      </c>
      <c r="E93" s="88">
        <f>PH!E94+Óvoda!E94+'Humán Szolgáltató'!E94+Könyvtár!E94+'Önk kiad.'!E93</f>
        <v>500000</v>
      </c>
      <c r="F93" s="93">
        <f>PH!F94+Óvoda!F94+'Humán Szolgáltató'!F94+Könyvtár!F94+'Önk kiad.'!F93</f>
        <v>500000</v>
      </c>
      <c r="G93" s="90">
        <f>PH!G94+Óvoda!G94+'Humán Szolgáltató'!G94+Könyvtár!G94+'Önk kiad.'!G93</f>
        <v>0</v>
      </c>
      <c r="H93" s="27">
        <f t="shared" si="0"/>
        <v>0</v>
      </c>
    </row>
    <row r="94" spans="1:8" ht="24" customHeight="1" thickBot="1">
      <c r="A94" s="41"/>
      <c r="B94" s="42"/>
      <c r="C94" s="91" t="s">
        <v>26</v>
      </c>
      <c r="D94" s="92" t="s">
        <v>82</v>
      </c>
      <c r="E94" s="88">
        <f>PH!E95+Óvoda!E95+'Humán Szolgáltató'!E95+Könyvtár!E95+'Önk kiad.'!E94</f>
        <v>16300000</v>
      </c>
      <c r="F94" s="93">
        <f>PH!F95+Óvoda!F95+'Humán Szolgáltató'!F95+Könyvtár!F95+'Önk kiad.'!F94</f>
        <v>13600000</v>
      </c>
      <c r="G94" s="90">
        <f>PH!G95+Óvoda!G95+'Humán Szolgáltató'!G95+Könyvtár!G95+'Önk kiad.'!G94</f>
        <v>0</v>
      </c>
      <c r="H94" s="27">
        <f t="shared" si="0"/>
        <v>0</v>
      </c>
    </row>
    <row r="95" spans="1:8" ht="24" customHeight="1" thickBot="1">
      <c r="A95" s="41"/>
      <c r="B95" s="42"/>
      <c r="C95" s="91" t="s">
        <v>29</v>
      </c>
      <c r="D95" s="92" t="s">
        <v>83</v>
      </c>
      <c r="E95" s="88">
        <f>PH!E96+Óvoda!E96+'Humán Szolgáltató'!E96+Könyvtár!E96+'Önk kiad.'!E95</f>
        <v>0</v>
      </c>
      <c r="F95" s="93">
        <f>PH!F96+Óvoda!F96+'Humán Szolgáltató'!F96+Könyvtár!F96+'Önk kiad.'!F95</f>
        <v>300000</v>
      </c>
      <c r="G95" s="90">
        <f>PH!G96+Óvoda!G96+'Humán Szolgáltató'!G96+Könyvtár!G96+'Önk kiad.'!G95</f>
        <v>0</v>
      </c>
      <c r="H95" s="27">
        <f t="shared" si="0"/>
        <v>0</v>
      </c>
    </row>
    <row r="96" spans="1:8" ht="24" customHeight="1" thickBot="1">
      <c r="A96" s="41"/>
      <c r="B96" s="42"/>
      <c r="C96" s="91" t="s">
        <v>70</v>
      </c>
      <c r="D96" s="92" t="s">
        <v>84</v>
      </c>
      <c r="E96" s="88">
        <f>PH!E97+Óvoda!E97+'Humán Szolgáltató'!E97+Könyvtár!E97+'Önk kiad.'!E96</f>
        <v>0</v>
      </c>
      <c r="F96" s="93">
        <f>PH!F97+Óvoda!F97+'Humán Szolgáltató'!F97+Könyvtár!F97+'Önk kiad.'!F96</f>
        <v>0</v>
      </c>
      <c r="G96" s="90">
        <f>PH!G97+Óvoda!G97+'Humán Szolgáltató'!G97+Könyvtár!G97+'Önk kiad.'!G96</f>
        <v>0</v>
      </c>
      <c r="H96" s="27" t="str">
        <f t="shared" si="0"/>
        <v/>
      </c>
    </row>
    <row r="97" spans="1:8" ht="24" customHeight="1" thickBot="1">
      <c r="A97" s="41"/>
      <c r="B97" s="42"/>
      <c r="C97" s="91" t="s">
        <v>72</v>
      </c>
      <c r="D97" s="92" t="s">
        <v>85</v>
      </c>
      <c r="E97" s="88">
        <f>PH!E98+Óvoda!E98+'Humán Szolgáltató'!E98+Könyvtár!E98+'Önk kiad.'!E97</f>
        <v>1000000</v>
      </c>
      <c r="F97" s="93">
        <f>PH!F98+Óvoda!F98+'Humán Szolgáltató'!F98+Könyvtár!F98+'Önk kiad.'!F97</f>
        <v>1000000</v>
      </c>
      <c r="G97" s="90">
        <f>PH!G98+Óvoda!G98+'Humán Szolgáltató'!G98+Könyvtár!G98+'Önk kiad.'!G97</f>
        <v>0</v>
      </c>
      <c r="H97" s="27">
        <f t="shared" si="0"/>
        <v>0</v>
      </c>
    </row>
    <row r="98" spans="1:8" ht="24" customHeight="1" thickBot="1">
      <c r="A98" s="41"/>
      <c r="B98" s="42"/>
      <c r="C98" s="91" t="s">
        <v>74</v>
      </c>
      <c r="D98" s="92" t="s">
        <v>86</v>
      </c>
      <c r="E98" s="88">
        <f>PH!E99+Óvoda!E99+'Humán Szolgáltató'!E99+Könyvtár!E99+'Önk kiad.'!E98</f>
        <v>15000000</v>
      </c>
      <c r="F98" s="93">
        <f>PH!F99+Óvoda!F99+'Humán Szolgáltató'!F99+Könyvtár!F99+'Önk kiad.'!F98</f>
        <v>7350000</v>
      </c>
      <c r="G98" s="90">
        <f>PH!G99+Óvoda!G99+'Humán Szolgáltató'!G99+Könyvtár!G99+'Önk kiad.'!G98</f>
        <v>0</v>
      </c>
      <c r="H98" s="27">
        <f t="shared" si="0"/>
        <v>0</v>
      </c>
    </row>
    <row r="99" spans="1:8" ht="24" customHeight="1" thickBot="1">
      <c r="A99" s="41"/>
      <c r="B99" s="42"/>
      <c r="C99" s="91" t="s">
        <v>76</v>
      </c>
      <c r="D99" s="92" t="s">
        <v>87</v>
      </c>
      <c r="E99" s="88">
        <f>PH!E100+Óvoda!E100+'Humán Szolgáltató'!E100+Könyvtár!E100+'Önk kiad.'!E99</f>
        <v>23200000</v>
      </c>
      <c r="F99" s="93">
        <f>PH!F100+Óvoda!F100+'Humán Szolgáltató'!F100+Könyvtár!F100+'Önk kiad.'!F99</f>
        <v>18850000</v>
      </c>
      <c r="G99" s="90">
        <f>PH!G100+Óvoda!G100+'Humán Szolgáltató'!G100+Könyvtár!G100+'Önk kiad.'!G99</f>
        <v>0</v>
      </c>
      <c r="H99" s="27">
        <f t="shared" si="0"/>
        <v>0</v>
      </c>
    </row>
    <row r="100" spans="1:8" ht="24" customHeight="1" thickBot="1">
      <c r="A100" s="41"/>
      <c r="B100" s="42"/>
      <c r="C100" s="91" t="s">
        <v>88</v>
      </c>
      <c r="D100" s="92" t="s">
        <v>89</v>
      </c>
      <c r="E100" s="88">
        <f>PH!E101+Óvoda!E101+'Humán Szolgáltató'!E101+Könyvtár!E101+'Önk kiad.'!E100</f>
        <v>0</v>
      </c>
      <c r="F100" s="93">
        <f>PH!F101+Óvoda!F101+'Humán Szolgáltató'!F101+Könyvtár!F101+'Önk kiad.'!F100</f>
        <v>0</v>
      </c>
      <c r="G100" s="90">
        <f>PH!G101+Óvoda!G101+'Humán Szolgáltató'!G101+Könyvtár!G101+'Önk kiad.'!G100</f>
        <v>0</v>
      </c>
      <c r="H100" s="27" t="str">
        <f t="shared" si="0"/>
        <v/>
      </c>
    </row>
    <row r="101" spans="1:8" ht="24" customHeight="1" thickBot="1">
      <c r="A101" s="41"/>
      <c r="B101" s="42"/>
      <c r="C101" s="91" t="s">
        <v>90</v>
      </c>
      <c r="D101" s="92" t="s">
        <v>91</v>
      </c>
      <c r="E101" s="88">
        <f>PH!E102+Óvoda!E102+'Humán Szolgáltató'!E102+Könyvtár!E102+'Önk kiad.'!E101</f>
        <v>0</v>
      </c>
      <c r="F101" s="93">
        <f>PH!F102+Óvoda!F102+'Humán Szolgáltató'!F102+Könyvtár!F102+'Önk kiad.'!F101</f>
        <v>0</v>
      </c>
      <c r="G101" s="90">
        <f>PH!G102+Óvoda!G102+'Humán Szolgáltató'!G102+Könyvtár!G102+'Önk kiad.'!G101</f>
        <v>0</v>
      </c>
      <c r="H101" s="27" t="str">
        <f t="shared" si="0"/>
        <v/>
      </c>
    </row>
    <row r="102" spans="1:8" ht="24" customHeight="1" thickBot="1">
      <c r="A102" s="41"/>
      <c r="B102" s="42"/>
      <c r="C102" s="91" t="s">
        <v>92</v>
      </c>
      <c r="D102" s="92" t="s">
        <v>93</v>
      </c>
      <c r="E102" s="88">
        <f>PH!E103+Óvoda!E103+'Humán Szolgáltató'!E103+Könyvtár!E103+'Önk kiad.'!E102</f>
        <v>1500000</v>
      </c>
      <c r="F102" s="93">
        <f>PH!F103+Óvoda!F103+'Humán Szolgáltató'!F103+Könyvtár!F103+'Önk kiad.'!F102</f>
        <v>0</v>
      </c>
      <c r="G102" s="90">
        <f>PH!G103+Óvoda!G103+'Humán Szolgáltató'!G103+Könyvtár!G103+'Önk kiad.'!G102</f>
        <v>0</v>
      </c>
      <c r="H102" s="27" t="str">
        <f t="shared" si="0"/>
        <v/>
      </c>
    </row>
    <row r="103" spans="1:8" ht="24" customHeight="1" thickBot="1">
      <c r="A103" s="41"/>
      <c r="B103" s="42"/>
      <c r="C103" s="91" t="s">
        <v>94</v>
      </c>
      <c r="D103" s="92" t="s">
        <v>214</v>
      </c>
      <c r="E103" s="88">
        <f>PH!E104+Óvoda!E104+'Humán Szolgáltató'!E104+Könyvtár!E104+'Önk kiad.'!E103</f>
        <v>0</v>
      </c>
      <c r="F103" s="93">
        <f>PH!F104+Óvoda!F104+'Humán Szolgáltató'!F104+Könyvtár!F104+'Önk kiad.'!F103</f>
        <v>150000</v>
      </c>
      <c r="G103" s="90">
        <f>PH!G104+Óvoda!G104+'Humán Szolgáltató'!G104+Könyvtár!G104+'Önk kiad.'!G103</f>
        <v>0</v>
      </c>
      <c r="H103" s="27">
        <f t="shared" si="0"/>
        <v>0</v>
      </c>
    </row>
    <row r="104" spans="1:8" ht="24" customHeight="1" thickBot="1">
      <c r="A104" s="41"/>
      <c r="B104" s="42"/>
      <c r="C104" s="91" t="s">
        <v>95</v>
      </c>
      <c r="D104" s="92" t="s">
        <v>96</v>
      </c>
      <c r="E104" s="88">
        <f>PH!E105+Óvoda!E105+'Humán Szolgáltató'!E105+Könyvtár!E105+'Önk kiad.'!E104</f>
        <v>0</v>
      </c>
      <c r="F104" s="93">
        <f>PH!F105+Óvoda!F105+'Humán Szolgáltató'!F105+Könyvtár!F105+'Önk kiad.'!F104</f>
        <v>0</v>
      </c>
      <c r="G104" s="90">
        <f>PH!G105+Óvoda!G105+'Humán Szolgáltató'!G105+Könyvtár!G105+'Önk kiad.'!G104</f>
        <v>0</v>
      </c>
      <c r="H104" s="27" t="str">
        <f t="shared" si="0"/>
        <v/>
      </c>
    </row>
    <row r="105" spans="1:8" ht="24" customHeight="1" thickBot="1">
      <c r="A105" s="41"/>
      <c r="B105" s="42" t="s">
        <v>70</v>
      </c>
      <c r="C105" s="91"/>
      <c r="D105" s="92" t="s">
        <v>97</v>
      </c>
      <c r="E105" s="88">
        <f>PH!E106+Óvoda!E106+'Humán Szolgáltató'!E106+Könyvtár!E106+'Önk kiad.'!E105</f>
        <v>8400000</v>
      </c>
      <c r="F105" s="93">
        <f>PH!F106+Óvoda!F106+'Humán Szolgáltató'!F106+Könyvtár!F106+'Önk kiad.'!F105</f>
        <v>8804000</v>
      </c>
      <c r="G105" s="90">
        <f>PH!G106+Óvoda!G106+'Humán Szolgáltató'!G106+Könyvtár!G106+'Önk kiad.'!G105</f>
        <v>0</v>
      </c>
      <c r="H105" s="27">
        <f t="shared" si="0"/>
        <v>0</v>
      </c>
    </row>
    <row r="106" spans="1:8" ht="24" customHeight="1" thickBot="1">
      <c r="A106" s="41"/>
      <c r="B106" s="42" t="s">
        <v>72</v>
      </c>
      <c r="C106" s="91"/>
      <c r="D106" s="92" t="s">
        <v>98</v>
      </c>
      <c r="E106" s="88">
        <f>PH!E107+Óvoda!E107+'Humán Szolgáltató'!E107+Könyvtár!E107+'Önk kiad.'!E106</f>
        <v>33000000</v>
      </c>
      <c r="F106" s="93">
        <f>PH!F107+Óvoda!F107+'Humán Szolgáltató'!F107+Könyvtár!F107+'Önk kiad.'!F106</f>
        <v>42080537</v>
      </c>
      <c r="G106" s="90">
        <f>PH!G107+Óvoda!G107+'Humán Szolgáltató'!G107+Könyvtár!G107+'Önk kiad.'!G106</f>
        <v>0</v>
      </c>
      <c r="H106" s="27">
        <f t="shared" si="0"/>
        <v>0</v>
      </c>
    </row>
    <row r="107" spans="1:8" s="61" customFormat="1" ht="24" customHeight="1" thickBot="1">
      <c r="A107" s="94"/>
      <c r="B107" s="95"/>
      <c r="C107" s="56" t="s">
        <v>10</v>
      </c>
      <c r="D107" s="96" t="s">
        <v>99</v>
      </c>
      <c r="E107" s="103">
        <f>PH!E108+Óvoda!E108+'Humán Szolgáltató'!E108+Könyvtár!E108+'Önk kiad.'!E107</f>
        <v>7000000</v>
      </c>
      <c r="F107" s="104">
        <f>PH!F108+Óvoda!F108+'Humán Szolgáltató'!F108+Könyvtár!F108+'Önk kiad.'!F107</f>
        <v>17580537</v>
      </c>
      <c r="G107" s="105">
        <f>PH!G108+Óvoda!G108+'Humán Szolgáltató'!G108+Könyvtár!G108+'Önk kiad.'!G107</f>
        <v>0</v>
      </c>
      <c r="H107" s="106">
        <f>IF(F107=0,"",G107/F107*100)</f>
        <v>0</v>
      </c>
    </row>
    <row r="108" spans="1:8" s="61" customFormat="1" ht="24" customHeight="1" thickBot="1">
      <c r="A108" s="94"/>
      <c r="B108" s="95"/>
      <c r="C108" s="56">
        <v>2</v>
      </c>
      <c r="D108" s="96" t="s">
        <v>100</v>
      </c>
      <c r="E108" s="103">
        <f>PH!E109+Óvoda!E109+'Humán Szolgáltató'!E109+Könyvtár!E109+'Önk kiad.'!E108</f>
        <v>26000000</v>
      </c>
      <c r="F108" s="104">
        <f>PH!F109+Óvoda!F109+'Humán Szolgáltató'!F109+Könyvtár!F109+'Önk kiad.'!F108</f>
        <v>24500000</v>
      </c>
      <c r="G108" s="105">
        <f>PH!G109+Óvoda!G109+'Humán Szolgáltató'!G109+Könyvtár!G109+'Önk kiad.'!G108</f>
        <v>0</v>
      </c>
      <c r="H108" s="106">
        <f>IF(F108=0,"",G108/F108*100)</f>
        <v>0</v>
      </c>
    </row>
    <row r="109" spans="1:8" s="61" customFormat="1" ht="24" customHeight="1" thickBot="1">
      <c r="A109" s="94"/>
      <c r="B109" s="95"/>
      <c r="C109" s="56">
        <v>3</v>
      </c>
      <c r="D109" s="96" t="s">
        <v>669</v>
      </c>
      <c r="E109" s="103">
        <f>PH!E110+Óvoda!E110+'Humán Szolgáltató'!E110+Könyvtár!E110+'Önk kiad.'!E109</f>
        <v>0</v>
      </c>
      <c r="F109" s="104">
        <f>PH!F110+Óvoda!F110+'Humán Szolgáltató'!F110+Könyvtár!F110+'Önk kiad.'!F109</f>
        <v>0</v>
      </c>
      <c r="G109" s="105">
        <f>PH!G110+Óvoda!G110+'Humán Szolgáltató'!G110+Könyvtár!G110+'Önk kiad.'!G109</f>
        <v>0</v>
      </c>
      <c r="H109" s="106" t="str">
        <f>IF(F109=0,"",G109/F109*100)</f>
        <v/>
      </c>
    </row>
    <row r="110" spans="1:8" ht="24" customHeight="1" thickBot="1">
      <c r="A110" s="20" t="s">
        <v>19</v>
      </c>
      <c r="B110" s="21"/>
      <c r="C110" s="21"/>
      <c r="D110" s="85" t="s">
        <v>101</v>
      </c>
      <c r="E110" s="107">
        <f>SUM(E111:E114)</f>
        <v>1330742000</v>
      </c>
      <c r="F110" s="108">
        <f>SUM(F111:F114)</f>
        <v>1338301744</v>
      </c>
      <c r="G110" s="109">
        <f>SUM(G111:G114)</f>
        <v>0</v>
      </c>
      <c r="H110" s="27">
        <f t="shared" si="0"/>
        <v>0</v>
      </c>
    </row>
    <row r="111" spans="1:8" ht="24" customHeight="1" thickBot="1">
      <c r="A111" s="41"/>
      <c r="B111" s="42" t="s">
        <v>10</v>
      </c>
      <c r="C111" s="91"/>
      <c r="D111" s="92" t="s">
        <v>102</v>
      </c>
      <c r="E111" s="88">
        <f>PH!E112+Óvoda!E112+'Humán Szolgáltató'!E112+Könyvtár!E112+'Önk kiad.'!E111</f>
        <v>182909000</v>
      </c>
      <c r="F111" s="93">
        <f>PH!F112+Óvoda!F112+'Humán Szolgáltató'!F112+Könyvtár!F112+'Önk kiad.'!F111</f>
        <v>318252144</v>
      </c>
      <c r="G111" s="90">
        <f>PH!G112+Óvoda!G112+'Humán Szolgáltató'!G112+Könyvtár!G112+'Önk kiad.'!G111</f>
        <v>0</v>
      </c>
      <c r="H111" s="27">
        <f t="shared" si="0"/>
        <v>0</v>
      </c>
    </row>
    <row r="112" spans="1:8" ht="24" customHeight="1" thickBot="1">
      <c r="A112" s="41"/>
      <c r="B112" s="42" t="s">
        <v>19</v>
      </c>
      <c r="C112" s="91"/>
      <c r="D112" s="92" t="s">
        <v>103</v>
      </c>
      <c r="E112" s="88">
        <f>PH!E113+Óvoda!E113+'Humán Szolgáltató'!E113+Könyvtár!E113+'Önk kiad.'!E112</f>
        <v>1136330000</v>
      </c>
      <c r="F112" s="93">
        <f>PH!F113+Óvoda!F113+'Humán Szolgáltató'!F113+Könyvtár!F113+'Önk kiad.'!F112</f>
        <v>1009046600</v>
      </c>
      <c r="G112" s="90">
        <f>PH!G113+Óvoda!G113+'Humán Szolgáltató'!G113+Könyvtár!G113+'Önk kiad.'!G112</f>
        <v>0</v>
      </c>
      <c r="H112" s="27">
        <f t="shared" si="0"/>
        <v>0</v>
      </c>
    </row>
    <row r="113" spans="1:13" ht="24" customHeight="1" thickBot="1">
      <c r="A113" s="41"/>
      <c r="B113" s="42" t="s">
        <v>21</v>
      </c>
      <c r="C113" s="91"/>
      <c r="D113" s="92" t="s">
        <v>104</v>
      </c>
      <c r="E113" s="88">
        <f>PH!E114+Óvoda!E114+'Humán Szolgáltató'!E114+Könyvtár!E114+'Önk kiad.'!E113</f>
        <v>11503000</v>
      </c>
      <c r="F113" s="93">
        <f>PH!F114+Óvoda!F114+'Humán Szolgáltató'!F114+Könyvtár!F114+'Önk kiad.'!F113</f>
        <v>11003000</v>
      </c>
      <c r="G113" s="90">
        <f>PH!G114+Óvoda!G114+'Humán Szolgáltató'!G114+Könyvtár!G114+'Önk kiad.'!G113</f>
        <v>0</v>
      </c>
      <c r="H113" s="27">
        <f t="shared" si="0"/>
        <v>0</v>
      </c>
    </row>
    <row r="114" spans="1:13" ht="24" customHeight="1" thickBot="1">
      <c r="A114" s="41"/>
      <c r="B114" s="42" t="s">
        <v>26</v>
      </c>
      <c r="C114" s="91"/>
      <c r="D114" s="92" t="s">
        <v>215</v>
      </c>
      <c r="E114" s="88">
        <f>PH!E115+Óvoda!E115+'Humán Szolgáltató'!E115+Könyvtár!E115+'Önk kiad.'!E114</f>
        <v>0</v>
      </c>
      <c r="F114" s="93">
        <f>PH!F115+Óvoda!F115+'Humán Szolgáltató'!F115+Könyvtár!F115+'Önk kiad.'!F114</f>
        <v>0</v>
      </c>
      <c r="G114" s="90">
        <f>PH!G115+Óvoda!G115+'Humán Szolgáltató'!G115+Könyvtár!G115+'Önk kiad.'!G114</f>
        <v>0</v>
      </c>
      <c r="H114" s="27" t="str">
        <f t="shared" si="0"/>
        <v/>
      </c>
    </row>
    <row r="115" spans="1:13" ht="24" customHeight="1" thickBot="1">
      <c r="A115" s="750" t="s">
        <v>105</v>
      </c>
      <c r="B115" s="751"/>
      <c r="C115" s="751"/>
      <c r="D115" s="752"/>
      <c r="E115" s="107">
        <f>E73+E110</f>
        <v>2502303000</v>
      </c>
      <c r="F115" s="108">
        <f>F73+F110</f>
        <v>2640484746</v>
      </c>
      <c r="G115" s="109">
        <f>G73+G110</f>
        <v>0</v>
      </c>
      <c r="H115" s="27">
        <f>IF(F115=0,"",G115/F115*100)</f>
        <v>0</v>
      </c>
    </row>
    <row r="116" spans="1:13" ht="24" customHeight="1" thickBot="1">
      <c r="A116" s="750" t="s">
        <v>106</v>
      </c>
      <c r="B116" s="751"/>
      <c r="C116" s="751"/>
      <c r="D116" s="752" t="s">
        <v>106</v>
      </c>
      <c r="E116" s="107">
        <f>E117+E120</f>
        <v>344914000</v>
      </c>
      <c r="F116" s="108">
        <f>F117+F120</f>
        <v>494913942</v>
      </c>
      <c r="G116" s="109">
        <f>G117+G120</f>
        <v>0</v>
      </c>
      <c r="H116" s="27">
        <f>IF(F116=0,"",G116/F116*100)</f>
        <v>0</v>
      </c>
    </row>
    <row r="117" spans="1:13" s="81" customFormat="1" ht="24" hidden="1" customHeight="1" thickBot="1">
      <c r="A117" s="110" t="s">
        <v>21</v>
      </c>
      <c r="B117" s="111"/>
      <c r="C117" s="111"/>
      <c r="D117" s="112" t="s">
        <v>107</v>
      </c>
      <c r="E117" s="113">
        <f>SUM(E118:E119)</f>
        <v>0</v>
      </c>
      <c r="F117" s="114">
        <f>SUM(F118:F119)</f>
        <v>0</v>
      </c>
      <c r="G117" s="115">
        <f>SUM(G118:G119)</f>
        <v>0</v>
      </c>
      <c r="H117" s="27" t="str">
        <f t="shared" si="0"/>
        <v/>
      </c>
    </row>
    <row r="118" spans="1:13" s="81" customFormat="1" ht="24" hidden="1" customHeight="1" thickBot="1">
      <c r="A118" s="74"/>
      <c r="B118" s="75" t="s">
        <v>10</v>
      </c>
      <c r="C118" s="116"/>
      <c r="D118" s="117" t="s">
        <v>108</v>
      </c>
      <c r="E118" s="118"/>
      <c r="F118" s="119"/>
      <c r="G118" s="120"/>
      <c r="H118" s="27" t="str">
        <f t="shared" si="0"/>
        <v/>
      </c>
    </row>
    <row r="119" spans="1:13" s="81" customFormat="1" ht="24" hidden="1" customHeight="1" thickBot="1">
      <c r="A119" s="121"/>
      <c r="B119" s="122" t="s">
        <v>19</v>
      </c>
      <c r="C119" s="123"/>
      <c r="D119" s="124" t="s">
        <v>109</v>
      </c>
      <c r="E119" s="118"/>
      <c r="F119" s="119"/>
      <c r="G119" s="120"/>
      <c r="H119" s="27" t="str">
        <f t="shared" si="0"/>
        <v/>
      </c>
    </row>
    <row r="120" spans="1:13" ht="24" customHeight="1" thickBot="1">
      <c r="A120" s="20" t="s">
        <v>26</v>
      </c>
      <c r="B120" s="21"/>
      <c r="C120" s="21"/>
      <c r="D120" s="85" t="s">
        <v>110</v>
      </c>
      <c r="E120" s="107">
        <f>SUM(E121:E123)</f>
        <v>344914000</v>
      </c>
      <c r="F120" s="108">
        <f>SUM(F121:F123)</f>
        <v>494913942</v>
      </c>
      <c r="G120" s="109">
        <f>SUM(G121:G123)</f>
        <v>0</v>
      </c>
      <c r="H120" s="27"/>
    </row>
    <row r="121" spans="1:13" ht="24" customHeight="1" thickBot="1">
      <c r="A121" s="41"/>
      <c r="B121" s="42" t="s">
        <v>10</v>
      </c>
      <c r="C121" s="91"/>
      <c r="D121" s="125" t="s">
        <v>111</v>
      </c>
      <c r="E121" s="88">
        <f>PH!E122+Óvoda!E122+'Humán Szolgáltató'!E122+Könyvtár!E122+'Önk kiad.'!E121</f>
        <v>300000000</v>
      </c>
      <c r="F121" s="93">
        <f>PH!F122+Óvoda!F122+'Humán Szolgáltató'!F122+Könyvtár!F122+'Önk kiad.'!F121</f>
        <v>450000000</v>
      </c>
      <c r="G121" s="90">
        <f>PH!G122+Óvoda!G122+'Humán Szolgáltató'!G122+Könyvtár!G122+'Önk kiad.'!G121</f>
        <v>0</v>
      </c>
      <c r="H121" s="27">
        <f t="shared" si="0"/>
        <v>0</v>
      </c>
    </row>
    <row r="122" spans="1:13" ht="24" customHeight="1" thickBot="1">
      <c r="A122" s="41"/>
      <c r="B122" s="42" t="s">
        <v>19</v>
      </c>
      <c r="C122" s="91"/>
      <c r="D122" s="92" t="s">
        <v>112</v>
      </c>
      <c r="E122" s="88">
        <f>PH!E123+Óvoda!E123+'Humán Szolgáltató'!E123+Könyvtár!E123+'Önk kiad.'!E122</f>
        <v>25604000</v>
      </c>
      <c r="F122" s="93">
        <f>PH!F123+Óvoda!F123+'Humán Szolgáltató'!F123+Könyvtár!F123+'Önk kiad.'!F122</f>
        <v>25604000</v>
      </c>
      <c r="G122" s="90">
        <f>PH!G123+Óvoda!G123+'Humán Szolgáltató'!G123+Könyvtár!G123+'Önk kiad.'!G122</f>
        <v>0</v>
      </c>
      <c r="H122" s="27">
        <f t="shared" si="0"/>
        <v>0</v>
      </c>
    </row>
    <row r="123" spans="1:13" ht="24" customHeight="1" thickBot="1">
      <c r="A123" s="41"/>
      <c r="B123" s="42" t="s">
        <v>21</v>
      </c>
      <c r="C123" s="91"/>
      <c r="D123" s="92" t="s">
        <v>113</v>
      </c>
      <c r="E123" s="88">
        <f>PH!E124+Óvoda!E124+'Humán Szolgáltató'!E124+Könyvtár!E124+'Önk kiad.'!E123</f>
        <v>19310000</v>
      </c>
      <c r="F123" s="93">
        <f>PH!F124+Óvoda!F124+'Humán Szolgáltató'!F124+Könyvtár!F124+'Önk kiad.'!F123</f>
        <v>19309942</v>
      </c>
      <c r="G123" s="90">
        <f>PH!G124+Óvoda!G124+'Humán Szolgáltató'!G124+Könyvtár!G124+'Önk kiad.'!G123</f>
        <v>0</v>
      </c>
      <c r="H123" s="27">
        <f>IF(F123=0,"",G123/F123*100)</f>
        <v>0</v>
      </c>
      <c r="M123" s="746">
        <f>+'Önk kiad.'!F125+PH!F126+Óvoda!F126+'Humán Szolgáltató'!F126+Könyvtár!F126-'Önk kiad.'!F118</f>
        <v>3135398688</v>
      </c>
    </row>
    <row r="124" spans="1:13" ht="24" hidden="1" customHeight="1" thickBot="1">
      <c r="A124" s="20" t="s">
        <v>29</v>
      </c>
      <c r="B124" s="21"/>
      <c r="C124" s="21"/>
      <c r="D124" s="85" t="s">
        <v>114</v>
      </c>
      <c r="E124" s="107">
        <f>PH!E125+Óvoda!E125+'Humán Szolgáltató'!E125+Könyvtár!E125+'Önk kiad.'!E124</f>
        <v>0</v>
      </c>
      <c r="F124" s="108">
        <f>PH!F125+Óvoda!F125+'Humán Szolgáltató'!F125+Könyvtár!F125+'Önk kiad.'!F124</f>
        <v>0</v>
      </c>
      <c r="G124" s="109">
        <f>PH!G125+Óvoda!G125+'Humán Szolgáltató'!G125+Könyvtár!G125+'Önk kiad.'!G124</f>
        <v>0</v>
      </c>
      <c r="H124" s="27" t="str">
        <f t="shared" si="0"/>
        <v/>
      </c>
    </row>
    <row r="125" spans="1:13" ht="24" customHeight="1" thickBot="1">
      <c r="A125" s="82" t="s">
        <v>115</v>
      </c>
      <c r="B125" s="21"/>
      <c r="C125" s="22"/>
      <c r="D125" s="23"/>
      <c r="E125" s="126">
        <f>E115+E116+E124</f>
        <v>2847217000</v>
      </c>
      <c r="F125" s="127">
        <f>F115+F116+F124</f>
        <v>3135398688</v>
      </c>
      <c r="G125" s="128">
        <f>G115+G116+G124</f>
        <v>0</v>
      </c>
      <c r="H125" s="27">
        <f t="shared" si="0"/>
        <v>0</v>
      </c>
    </row>
    <row r="126" spans="1:13" ht="17.25" customHeight="1" thickBot="1">
      <c r="A126" s="129"/>
      <c r="B126" s="130"/>
      <c r="C126" s="131"/>
      <c r="D126" s="132"/>
      <c r="E126" s="133"/>
      <c r="F126" s="134"/>
      <c r="G126" s="134"/>
    </row>
    <row r="127" spans="1:13" ht="14.25" thickTop="1" thickBot="1">
      <c r="A127" s="135" t="s">
        <v>116</v>
      </c>
      <c r="B127" s="136"/>
      <c r="C127" s="137"/>
      <c r="D127" s="138"/>
      <c r="E127" s="139">
        <f>SUM(E129:E135)</f>
        <v>0</v>
      </c>
      <c r="F127" s="139">
        <f>SUM(F129:F133)</f>
        <v>0</v>
      </c>
      <c r="G127" s="140"/>
      <c r="H127" s="140"/>
    </row>
    <row r="128" spans="1:13" ht="14.25" thickTop="1" thickBot="1">
      <c r="A128" s="141">
        <v>2020</v>
      </c>
      <c r="B128" s="142"/>
      <c r="C128" s="142"/>
      <c r="D128" s="142"/>
      <c r="E128" s="143">
        <v>39448</v>
      </c>
      <c r="F128" s="143"/>
      <c r="G128" s="143"/>
      <c r="H128" s="143"/>
    </row>
    <row r="129" spans="1:8" ht="13.5" thickTop="1">
      <c r="A129" s="144" t="s">
        <v>117</v>
      </c>
      <c r="B129" s="142" t="s">
        <v>118</v>
      </c>
      <c r="C129" s="142"/>
      <c r="D129" s="142"/>
      <c r="E129" s="145"/>
      <c r="F129" s="146"/>
      <c r="G129" s="146"/>
      <c r="H129" s="146"/>
    </row>
    <row r="130" spans="1:8">
      <c r="A130" s="147"/>
      <c r="B130" s="142" t="s">
        <v>119</v>
      </c>
      <c r="C130" s="142"/>
      <c r="D130" s="142"/>
      <c r="E130" s="145"/>
      <c r="F130" s="148"/>
      <c r="G130" s="149"/>
      <c r="H130" s="149"/>
    </row>
    <row r="131" spans="1:8">
      <c r="A131" s="147"/>
      <c r="B131" s="142" t="s">
        <v>120</v>
      </c>
      <c r="C131" s="142"/>
      <c r="D131" s="142"/>
      <c r="E131" s="145"/>
      <c r="F131" s="149"/>
      <c r="G131" s="149"/>
      <c r="H131" s="149"/>
    </row>
    <row r="132" spans="1:8">
      <c r="A132" s="147"/>
      <c r="B132" s="142" t="s">
        <v>121</v>
      </c>
      <c r="C132" s="142"/>
      <c r="D132" s="142"/>
      <c r="E132" s="145"/>
      <c r="F132" s="149"/>
      <c r="G132" s="149"/>
      <c r="H132" s="149"/>
    </row>
    <row r="133" spans="1:8" ht="13.5" thickBot="1">
      <c r="A133" s="150"/>
      <c r="B133" s="151" t="s">
        <v>122</v>
      </c>
      <c r="C133" s="151"/>
      <c r="D133" s="151"/>
      <c r="E133" s="152"/>
      <c r="F133" s="149"/>
      <c r="G133" s="149"/>
      <c r="H133" s="149"/>
    </row>
    <row r="134" spans="1:8" ht="13.5" thickTop="1">
      <c r="A134" s="153"/>
      <c r="B134" s="154" t="s">
        <v>123</v>
      </c>
      <c r="C134" s="154"/>
      <c r="D134" s="154"/>
      <c r="E134" s="154"/>
      <c r="F134" s="154"/>
      <c r="G134" s="154"/>
      <c r="H134" s="154"/>
    </row>
    <row r="135" spans="1:8" ht="13.5" thickBot="1">
      <c r="A135" s="155"/>
      <c r="B135" s="154" t="s">
        <v>124</v>
      </c>
      <c r="C135" s="154"/>
      <c r="D135" s="154"/>
      <c r="E135" s="154"/>
      <c r="F135" s="154"/>
      <c r="G135" s="154"/>
      <c r="H135" s="154"/>
    </row>
    <row r="136" spans="1:8" ht="13.5" thickTop="1"/>
  </sheetData>
  <sheetProtection formatCells="0" formatColumns="0" formatRows="0"/>
  <mergeCells count="2">
    <mergeCell ref="A115:D115"/>
    <mergeCell ref="A116:D116"/>
  </mergeCells>
  <printOptions horizontalCentered="1"/>
  <pageMargins left="0.74803149606299213" right="0.74803149606299213" top="1.1811023622047245" bottom="1.0629921259842521" header="0.51181102362204722" footer="0.51181102362204722"/>
  <pageSetup paperSize="9" scale="44" orientation="portrait" useFirstPageNumber="1" horizontalDpi="300" r:id="rId1"/>
  <headerFooter alignWithMargins="0">
    <oddHeader>&amp;C&amp;"Times New Roman,Normál"Mezőkovácsháza Város  Önkormányzatának költségvetése
&amp;UK I A D Á S O K&amp;R&amp;11 1. sz.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V37"/>
  <sheetViews>
    <sheetView workbookViewId="0">
      <selection activeCell="F7" sqref="F7"/>
    </sheetView>
  </sheetViews>
  <sheetFormatPr defaultRowHeight="12.75"/>
  <cols>
    <col min="1" max="1" width="60" customWidth="1"/>
    <col min="2" max="3" width="16.85546875" style="575" bestFit="1" customWidth="1"/>
    <col min="4" max="4" width="13.140625" style="575" customWidth="1"/>
    <col min="5" max="6" width="16.85546875" style="575" bestFit="1" customWidth="1"/>
    <col min="7" max="7" width="13.5703125" style="575" customWidth="1"/>
    <col min="257" max="257" width="55.85546875" customWidth="1"/>
    <col min="258" max="259" width="15.28515625" bestFit="1" customWidth="1"/>
    <col min="260" max="260" width="13.140625" customWidth="1"/>
    <col min="261" max="261" width="14.5703125" customWidth="1"/>
    <col min="262" max="262" width="15.28515625" bestFit="1" customWidth="1"/>
    <col min="263" max="263" width="13.5703125" customWidth="1"/>
    <col min="513" max="513" width="55.85546875" customWidth="1"/>
    <col min="514" max="515" width="15.28515625" bestFit="1" customWidth="1"/>
    <col min="516" max="516" width="13.140625" customWidth="1"/>
    <col min="517" max="517" width="14.5703125" customWidth="1"/>
    <col min="518" max="518" width="15.28515625" bestFit="1" customWidth="1"/>
    <col min="519" max="519" width="13.5703125" customWidth="1"/>
    <col min="769" max="769" width="55.85546875" customWidth="1"/>
    <col min="770" max="771" width="15.28515625" bestFit="1" customWidth="1"/>
    <col min="772" max="772" width="13.140625" customWidth="1"/>
    <col min="773" max="773" width="14.5703125" customWidth="1"/>
    <col min="774" max="774" width="15.28515625" bestFit="1" customWidth="1"/>
    <col min="775" max="775" width="13.5703125" customWidth="1"/>
    <col min="1025" max="1025" width="55.85546875" customWidth="1"/>
    <col min="1026" max="1027" width="15.28515625" bestFit="1" customWidth="1"/>
    <col min="1028" max="1028" width="13.140625" customWidth="1"/>
    <col min="1029" max="1029" width="14.5703125" customWidth="1"/>
    <col min="1030" max="1030" width="15.28515625" bestFit="1" customWidth="1"/>
    <col min="1031" max="1031" width="13.5703125" customWidth="1"/>
    <col min="1281" max="1281" width="55.85546875" customWidth="1"/>
    <col min="1282" max="1283" width="15.28515625" bestFit="1" customWidth="1"/>
    <col min="1284" max="1284" width="13.140625" customWidth="1"/>
    <col min="1285" max="1285" width="14.5703125" customWidth="1"/>
    <col min="1286" max="1286" width="15.28515625" bestFit="1" customWidth="1"/>
    <col min="1287" max="1287" width="13.5703125" customWidth="1"/>
    <col min="1537" max="1537" width="55.85546875" customWidth="1"/>
    <col min="1538" max="1539" width="15.28515625" bestFit="1" customWidth="1"/>
    <col min="1540" max="1540" width="13.140625" customWidth="1"/>
    <col min="1541" max="1541" width="14.5703125" customWidth="1"/>
    <col min="1542" max="1542" width="15.28515625" bestFit="1" customWidth="1"/>
    <col min="1543" max="1543" width="13.5703125" customWidth="1"/>
    <col min="1793" max="1793" width="55.85546875" customWidth="1"/>
    <col min="1794" max="1795" width="15.28515625" bestFit="1" customWidth="1"/>
    <col min="1796" max="1796" width="13.140625" customWidth="1"/>
    <col min="1797" max="1797" width="14.5703125" customWidth="1"/>
    <col min="1798" max="1798" width="15.28515625" bestFit="1" customWidth="1"/>
    <col min="1799" max="1799" width="13.5703125" customWidth="1"/>
    <col min="2049" max="2049" width="55.85546875" customWidth="1"/>
    <col min="2050" max="2051" width="15.28515625" bestFit="1" customWidth="1"/>
    <col min="2052" max="2052" width="13.140625" customWidth="1"/>
    <col min="2053" max="2053" width="14.5703125" customWidth="1"/>
    <col min="2054" max="2054" width="15.28515625" bestFit="1" customWidth="1"/>
    <col min="2055" max="2055" width="13.5703125" customWidth="1"/>
    <col min="2305" max="2305" width="55.85546875" customWidth="1"/>
    <col min="2306" max="2307" width="15.28515625" bestFit="1" customWidth="1"/>
    <col min="2308" max="2308" width="13.140625" customWidth="1"/>
    <col min="2309" max="2309" width="14.5703125" customWidth="1"/>
    <col min="2310" max="2310" width="15.28515625" bestFit="1" customWidth="1"/>
    <col min="2311" max="2311" width="13.5703125" customWidth="1"/>
    <col min="2561" max="2561" width="55.85546875" customWidth="1"/>
    <col min="2562" max="2563" width="15.28515625" bestFit="1" customWidth="1"/>
    <col min="2564" max="2564" width="13.140625" customWidth="1"/>
    <col min="2565" max="2565" width="14.5703125" customWidth="1"/>
    <col min="2566" max="2566" width="15.28515625" bestFit="1" customWidth="1"/>
    <col min="2567" max="2567" width="13.5703125" customWidth="1"/>
    <col min="2817" max="2817" width="55.85546875" customWidth="1"/>
    <col min="2818" max="2819" width="15.28515625" bestFit="1" customWidth="1"/>
    <col min="2820" max="2820" width="13.140625" customWidth="1"/>
    <col min="2821" max="2821" width="14.5703125" customWidth="1"/>
    <col min="2822" max="2822" width="15.28515625" bestFit="1" customWidth="1"/>
    <col min="2823" max="2823" width="13.5703125" customWidth="1"/>
    <col min="3073" max="3073" width="55.85546875" customWidth="1"/>
    <col min="3074" max="3075" width="15.28515625" bestFit="1" customWidth="1"/>
    <col min="3076" max="3076" width="13.140625" customWidth="1"/>
    <col min="3077" max="3077" width="14.5703125" customWidth="1"/>
    <col min="3078" max="3078" width="15.28515625" bestFit="1" customWidth="1"/>
    <col min="3079" max="3079" width="13.5703125" customWidth="1"/>
    <col min="3329" max="3329" width="55.85546875" customWidth="1"/>
    <col min="3330" max="3331" width="15.28515625" bestFit="1" customWidth="1"/>
    <col min="3332" max="3332" width="13.140625" customWidth="1"/>
    <col min="3333" max="3333" width="14.5703125" customWidth="1"/>
    <col min="3334" max="3334" width="15.28515625" bestFit="1" customWidth="1"/>
    <col min="3335" max="3335" width="13.5703125" customWidth="1"/>
    <col min="3585" max="3585" width="55.85546875" customWidth="1"/>
    <col min="3586" max="3587" width="15.28515625" bestFit="1" customWidth="1"/>
    <col min="3588" max="3588" width="13.140625" customWidth="1"/>
    <col min="3589" max="3589" width="14.5703125" customWidth="1"/>
    <col min="3590" max="3590" width="15.28515625" bestFit="1" customWidth="1"/>
    <col min="3591" max="3591" width="13.5703125" customWidth="1"/>
    <col min="3841" max="3841" width="55.85546875" customWidth="1"/>
    <col min="3842" max="3843" width="15.28515625" bestFit="1" customWidth="1"/>
    <col min="3844" max="3844" width="13.140625" customWidth="1"/>
    <col min="3845" max="3845" width="14.5703125" customWidth="1"/>
    <col min="3846" max="3846" width="15.28515625" bestFit="1" customWidth="1"/>
    <col min="3847" max="3847" width="13.5703125" customWidth="1"/>
    <col min="4097" max="4097" width="55.85546875" customWidth="1"/>
    <col min="4098" max="4099" width="15.28515625" bestFit="1" customWidth="1"/>
    <col min="4100" max="4100" width="13.140625" customWidth="1"/>
    <col min="4101" max="4101" width="14.5703125" customWidth="1"/>
    <col min="4102" max="4102" width="15.28515625" bestFit="1" customWidth="1"/>
    <col min="4103" max="4103" width="13.5703125" customWidth="1"/>
    <col min="4353" max="4353" width="55.85546875" customWidth="1"/>
    <col min="4354" max="4355" width="15.28515625" bestFit="1" customWidth="1"/>
    <col min="4356" max="4356" width="13.140625" customWidth="1"/>
    <col min="4357" max="4357" width="14.5703125" customWidth="1"/>
    <col min="4358" max="4358" width="15.28515625" bestFit="1" customWidth="1"/>
    <col min="4359" max="4359" width="13.5703125" customWidth="1"/>
    <col min="4609" max="4609" width="55.85546875" customWidth="1"/>
    <col min="4610" max="4611" width="15.28515625" bestFit="1" customWidth="1"/>
    <col min="4612" max="4612" width="13.140625" customWidth="1"/>
    <col min="4613" max="4613" width="14.5703125" customWidth="1"/>
    <col min="4614" max="4614" width="15.28515625" bestFit="1" customWidth="1"/>
    <col min="4615" max="4615" width="13.5703125" customWidth="1"/>
    <col min="4865" max="4865" width="55.85546875" customWidth="1"/>
    <col min="4866" max="4867" width="15.28515625" bestFit="1" customWidth="1"/>
    <col min="4868" max="4868" width="13.140625" customWidth="1"/>
    <col min="4869" max="4869" width="14.5703125" customWidth="1"/>
    <col min="4870" max="4870" width="15.28515625" bestFit="1" customWidth="1"/>
    <col min="4871" max="4871" width="13.5703125" customWidth="1"/>
    <col min="5121" max="5121" width="55.85546875" customWidth="1"/>
    <col min="5122" max="5123" width="15.28515625" bestFit="1" customWidth="1"/>
    <col min="5124" max="5124" width="13.140625" customWidth="1"/>
    <col min="5125" max="5125" width="14.5703125" customWidth="1"/>
    <col min="5126" max="5126" width="15.28515625" bestFit="1" customWidth="1"/>
    <col min="5127" max="5127" width="13.5703125" customWidth="1"/>
    <col min="5377" max="5377" width="55.85546875" customWidth="1"/>
    <col min="5378" max="5379" width="15.28515625" bestFit="1" customWidth="1"/>
    <col min="5380" max="5380" width="13.140625" customWidth="1"/>
    <col min="5381" max="5381" width="14.5703125" customWidth="1"/>
    <col min="5382" max="5382" width="15.28515625" bestFit="1" customWidth="1"/>
    <col min="5383" max="5383" width="13.5703125" customWidth="1"/>
    <col min="5633" max="5633" width="55.85546875" customWidth="1"/>
    <col min="5634" max="5635" width="15.28515625" bestFit="1" customWidth="1"/>
    <col min="5636" max="5636" width="13.140625" customWidth="1"/>
    <col min="5637" max="5637" width="14.5703125" customWidth="1"/>
    <col min="5638" max="5638" width="15.28515625" bestFit="1" customWidth="1"/>
    <col min="5639" max="5639" width="13.5703125" customWidth="1"/>
    <col min="5889" max="5889" width="55.85546875" customWidth="1"/>
    <col min="5890" max="5891" width="15.28515625" bestFit="1" customWidth="1"/>
    <col min="5892" max="5892" width="13.140625" customWidth="1"/>
    <col min="5893" max="5893" width="14.5703125" customWidth="1"/>
    <col min="5894" max="5894" width="15.28515625" bestFit="1" customWidth="1"/>
    <col min="5895" max="5895" width="13.5703125" customWidth="1"/>
    <col min="6145" max="6145" width="55.85546875" customWidth="1"/>
    <col min="6146" max="6147" width="15.28515625" bestFit="1" customWidth="1"/>
    <col min="6148" max="6148" width="13.140625" customWidth="1"/>
    <col min="6149" max="6149" width="14.5703125" customWidth="1"/>
    <col min="6150" max="6150" width="15.28515625" bestFit="1" customWidth="1"/>
    <col min="6151" max="6151" width="13.5703125" customWidth="1"/>
    <col min="6401" max="6401" width="55.85546875" customWidth="1"/>
    <col min="6402" max="6403" width="15.28515625" bestFit="1" customWidth="1"/>
    <col min="6404" max="6404" width="13.140625" customWidth="1"/>
    <col min="6405" max="6405" width="14.5703125" customWidth="1"/>
    <col min="6406" max="6406" width="15.28515625" bestFit="1" customWidth="1"/>
    <col min="6407" max="6407" width="13.5703125" customWidth="1"/>
    <col min="6657" max="6657" width="55.85546875" customWidth="1"/>
    <col min="6658" max="6659" width="15.28515625" bestFit="1" customWidth="1"/>
    <col min="6660" max="6660" width="13.140625" customWidth="1"/>
    <col min="6661" max="6661" width="14.5703125" customWidth="1"/>
    <col min="6662" max="6662" width="15.28515625" bestFit="1" customWidth="1"/>
    <col min="6663" max="6663" width="13.5703125" customWidth="1"/>
    <col min="6913" max="6913" width="55.85546875" customWidth="1"/>
    <col min="6914" max="6915" width="15.28515625" bestFit="1" customWidth="1"/>
    <col min="6916" max="6916" width="13.140625" customWidth="1"/>
    <col min="6917" max="6917" width="14.5703125" customWidth="1"/>
    <col min="6918" max="6918" width="15.28515625" bestFit="1" customWidth="1"/>
    <col min="6919" max="6919" width="13.5703125" customWidth="1"/>
    <col min="7169" max="7169" width="55.85546875" customWidth="1"/>
    <col min="7170" max="7171" width="15.28515625" bestFit="1" customWidth="1"/>
    <col min="7172" max="7172" width="13.140625" customWidth="1"/>
    <col min="7173" max="7173" width="14.5703125" customWidth="1"/>
    <col min="7174" max="7174" width="15.28515625" bestFit="1" customWidth="1"/>
    <col min="7175" max="7175" width="13.5703125" customWidth="1"/>
    <col min="7425" max="7425" width="55.85546875" customWidth="1"/>
    <col min="7426" max="7427" width="15.28515625" bestFit="1" customWidth="1"/>
    <col min="7428" max="7428" width="13.140625" customWidth="1"/>
    <col min="7429" max="7429" width="14.5703125" customWidth="1"/>
    <col min="7430" max="7430" width="15.28515625" bestFit="1" customWidth="1"/>
    <col min="7431" max="7431" width="13.5703125" customWidth="1"/>
    <col min="7681" max="7681" width="55.85546875" customWidth="1"/>
    <col min="7682" max="7683" width="15.28515625" bestFit="1" customWidth="1"/>
    <col min="7684" max="7684" width="13.140625" customWidth="1"/>
    <col min="7685" max="7685" width="14.5703125" customWidth="1"/>
    <col min="7686" max="7686" width="15.28515625" bestFit="1" customWidth="1"/>
    <col min="7687" max="7687" width="13.5703125" customWidth="1"/>
    <col min="7937" max="7937" width="55.85546875" customWidth="1"/>
    <col min="7938" max="7939" width="15.28515625" bestFit="1" customWidth="1"/>
    <col min="7940" max="7940" width="13.140625" customWidth="1"/>
    <col min="7941" max="7941" width="14.5703125" customWidth="1"/>
    <col min="7942" max="7942" width="15.28515625" bestFit="1" customWidth="1"/>
    <col min="7943" max="7943" width="13.5703125" customWidth="1"/>
    <col min="8193" max="8193" width="55.85546875" customWidth="1"/>
    <col min="8194" max="8195" width="15.28515625" bestFit="1" customWidth="1"/>
    <col min="8196" max="8196" width="13.140625" customWidth="1"/>
    <col min="8197" max="8197" width="14.5703125" customWidth="1"/>
    <col min="8198" max="8198" width="15.28515625" bestFit="1" customWidth="1"/>
    <col min="8199" max="8199" width="13.5703125" customWidth="1"/>
    <col min="8449" max="8449" width="55.85546875" customWidth="1"/>
    <col min="8450" max="8451" width="15.28515625" bestFit="1" customWidth="1"/>
    <col min="8452" max="8452" width="13.140625" customWidth="1"/>
    <col min="8453" max="8453" width="14.5703125" customWidth="1"/>
    <col min="8454" max="8454" width="15.28515625" bestFit="1" customWidth="1"/>
    <col min="8455" max="8455" width="13.5703125" customWidth="1"/>
    <col min="8705" max="8705" width="55.85546875" customWidth="1"/>
    <col min="8706" max="8707" width="15.28515625" bestFit="1" customWidth="1"/>
    <col min="8708" max="8708" width="13.140625" customWidth="1"/>
    <col min="8709" max="8709" width="14.5703125" customWidth="1"/>
    <col min="8710" max="8710" width="15.28515625" bestFit="1" customWidth="1"/>
    <col min="8711" max="8711" width="13.5703125" customWidth="1"/>
    <col min="8961" max="8961" width="55.85546875" customWidth="1"/>
    <col min="8962" max="8963" width="15.28515625" bestFit="1" customWidth="1"/>
    <col min="8964" max="8964" width="13.140625" customWidth="1"/>
    <col min="8965" max="8965" width="14.5703125" customWidth="1"/>
    <col min="8966" max="8966" width="15.28515625" bestFit="1" customWidth="1"/>
    <col min="8967" max="8967" width="13.5703125" customWidth="1"/>
    <col min="9217" max="9217" width="55.85546875" customWidth="1"/>
    <col min="9218" max="9219" width="15.28515625" bestFit="1" customWidth="1"/>
    <col min="9220" max="9220" width="13.140625" customWidth="1"/>
    <col min="9221" max="9221" width="14.5703125" customWidth="1"/>
    <col min="9222" max="9222" width="15.28515625" bestFit="1" customWidth="1"/>
    <col min="9223" max="9223" width="13.5703125" customWidth="1"/>
    <col min="9473" max="9473" width="55.85546875" customWidth="1"/>
    <col min="9474" max="9475" width="15.28515625" bestFit="1" customWidth="1"/>
    <col min="9476" max="9476" width="13.140625" customWidth="1"/>
    <col min="9477" max="9477" width="14.5703125" customWidth="1"/>
    <col min="9478" max="9478" width="15.28515625" bestFit="1" customWidth="1"/>
    <col min="9479" max="9479" width="13.5703125" customWidth="1"/>
    <col min="9729" max="9729" width="55.85546875" customWidth="1"/>
    <col min="9730" max="9731" width="15.28515625" bestFit="1" customWidth="1"/>
    <col min="9732" max="9732" width="13.140625" customWidth="1"/>
    <col min="9733" max="9733" width="14.5703125" customWidth="1"/>
    <col min="9734" max="9734" width="15.28515625" bestFit="1" customWidth="1"/>
    <col min="9735" max="9735" width="13.5703125" customWidth="1"/>
    <col min="9985" max="9985" width="55.85546875" customWidth="1"/>
    <col min="9986" max="9987" width="15.28515625" bestFit="1" customWidth="1"/>
    <col min="9988" max="9988" width="13.140625" customWidth="1"/>
    <col min="9989" max="9989" width="14.5703125" customWidth="1"/>
    <col min="9990" max="9990" width="15.28515625" bestFit="1" customWidth="1"/>
    <col min="9991" max="9991" width="13.5703125" customWidth="1"/>
    <col min="10241" max="10241" width="55.85546875" customWidth="1"/>
    <col min="10242" max="10243" width="15.28515625" bestFit="1" customWidth="1"/>
    <col min="10244" max="10244" width="13.140625" customWidth="1"/>
    <col min="10245" max="10245" width="14.5703125" customWidth="1"/>
    <col min="10246" max="10246" width="15.28515625" bestFit="1" customWidth="1"/>
    <col min="10247" max="10247" width="13.5703125" customWidth="1"/>
    <col min="10497" max="10497" width="55.85546875" customWidth="1"/>
    <col min="10498" max="10499" width="15.28515625" bestFit="1" customWidth="1"/>
    <col min="10500" max="10500" width="13.140625" customWidth="1"/>
    <col min="10501" max="10501" width="14.5703125" customWidth="1"/>
    <col min="10502" max="10502" width="15.28515625" bestFit="1" customWidth="1"/>
    <col min="10503" max="10503" width="13.5703125" customWidth="1"/>
    <col min="10753" max="10753" width="55.85546875" customWidth="1"/>
    <col min="10754" max="10755" width="15.28515625" bestFit="1" customWidth="1"/>
    <col min="10756" max="10756" width="13.140625" customWidth="1"/>
    <col min="10757" max="10757" width="14.5703125" customWidth="1"/>
    <col min="10758" max="10758" width="15.28515625" bestFit="1" customWidth="1"/>
    <col min="10759" max="10759" width="13.5703125" customWidth="1"/>
    <col min="11009" max="11009" width="55.85546875" customWidth="1"/>
    <col min="11010" max="11011" width="15.28515625" bestFit="1" customWidth="1"/>
    <col min="11012" max="11012" width="13.140625" customWidth="1"/>
    <col min="11013" max="11013" width="14.5703125" customWidth="1"/>
    <col min="11014" max="11014" width="15.28515625" bestFit="1" customWidth="1"/>
    <col min="11015" max="11015" width="13.5703125" customWidth="1"/>
    <col min="11265" max="11265" width="55.85546875" customWidth="1"/>
    <col min="11266" max="11267" width="15.28515625" bestFit="1" customWidth="1"/>
    <col min="11268" max="11268" width="13.140625" customWidth="1"/>
    <col min="11269" max="11269" width="14.5703125" customWidth="1"/>
    <col min="11270" max="11270" width="15.28515625" bestFit="1" customWidth="1"/>
    <col min="11271" max="11271" width="13.5703125" customWidth="1"/>
    <col min="11521" max="11521" width="55.85546875" customWidth="1"/>
    <col min="11522" max="11523" width="15.28515625" bestFit="1" customWidth="1"/>
    <col min="11524" max="11524" width="13.140625" customWidth="1"/>
    <col min="11525" max="11525" width="14.5703125" customWidth="1"/>
    <col min="11526" max="11526" width="15.28515625" bestFit="1" customWidth="1"/>
    <col min="11527" max="11527" width="13.5703125" customWidth="1"/>
    <col min="11777" max="11777" width="55.85546875" customWidth="1"/>
    <col min="11778" max="11779" width="15.28515625" bestFit="1" customWidth="1"/>
    <col min="11780" max="11780" width="13.140625" customWidth="1"/>
    <col min="11781" max="11781" width="14.5703125" customWidth="1"/>
    <col min="11782" max="11782" width="15.28515625" bestFit="1" customWidth="1"/>
    <col min="11783" max="11783" width="13.5703125" customWidth="1"/>
    <col min="12033" max="12033" width="55.85546875" customWidth="1"/>
    <col min="12034" max="12035" width="15.28515625" bestFit="1" customWidth="1"/>
    <col min="12036" max="12036" width="13.140625" customWidth="1"/>
    <col min="12037" max="12037" width="14.5703125" customWidth="1"/>
    <col min="12038" max="12038" width="15.28515625" bestFit="1" customWidth="1"/>
    <col min="12039" max="12039" width="13.5703125" customWidth="1"/>
    <col min="12289" max="12289" width="55.85546875" customWidth="1"/>
    <col min="12290" max="12291" width="15.28515625" bestFit="1" customWidth="1"/>
    <col min="12292" max="12292" width="13.140625" customWidth="1"/>
    <col min="12293" max="12293" width="14.5703125" customWidth="1"/>
    <col min="12294" max="12294" width="15.28515625" bestFit="1" customWidth="1"/>
    <col min="12295" max="12295" width="13.5703125" customWidth="1"/>
    <col min="12545" max="12545" width="55.85546875" customWidth="1"/>
    <col min="12546" max="12547" width="15.28515625" bestFit="1" customWidth="1"/>
    <col min="12548" max="12548" width="13.140625" customWidth="1"/>
    <col min="12549" max="12549" width="14.5703125" customWidth="1"/>
    <col min="12550" max="12550" width="15.28515625" bestFit="1" customWidth="1"/>
    <col min="12551" max="12551" width="13.5703125" customWidth="1"/>
    <col min="12801" max="12801" width="55.85546875" customWidth="1"/>
    <col min="12802" max="12803" width="15.28515625" bestFit="1" customWidth="1"/>
    <col min="12804" max="12804" width="13.140625" customWidth="1"/>
    <col min="12805" max="12805" width="14.5703125" customWidth="1"/>
    <col min="12806" max="12806" width="15.28515625" bestFit="1" customWidth="1"/>
    <col min="12807" max="12807" width="13.5703125" customWidth="1"/>
    <col min="13057" max="13057" width="55.85546875" customWidth="1"/>
    <col min="13058" max="13059" width="15.28515625" bestFit="1" customWidth="1"/>
    <col min="13060" max="13060" width="13.140625" customWidth="1"/>
    <col min="13061" max="13061" width="14.5703125" customWidth="1"/>
    <col min="13062" max="13062" width="15.28515625" bestFit="1" customWidth="1"/>
    <col min="13063" max="13063" width="13.5703125" customWidth="1"/>
    <col min="13313" max="13313" width="55.85546875" customWidth="1"/>
    <col min="13314" max="13315" width="15.28515625" bestFit="1" customWidth="1"/>
    <col min="13316" max="13316" width="13.140625" customWidth="1"/>
    <col min="13317" max="13317" width="14.5703125" customWidth="1"/>
    <col min="13318" max="13318" width="15.28515625" bestFit="1" customWidth="1"/>
    <col min="13319" max="13319" width="13.5703125" customWidth="1"/>
    <col min="13569" max="13569" width="55.85546875" customWidth="1"/>
    <col min="13570" max="13571" width="15.28515625" bestFit="1" customWidth="1"/>
    <col min="13572" max="13572" width="13.140625" customWidth="1"/>
    <col min="13573" max="13573" width="14.5703125" customWidth="1"/>
    <col min="13574" max="13574" width="15.28515625" bestFit="1" customWidth="1"/>
    <col min="13575" max="13575" width="13.5703125" customWidth="1"/>
    <col min="13825" max="13825" width="55.85546875" customWidth="1"/>
    <col min="13826" max="13827" width="15.28515625" bestFit="1" customWidth="1"/>
    <col min="13828" max="13828" width="13.140625" customWidth="1"/>
    <col min="13829" max="13829" width="14.5703125" customWidth="1"/>
    <col min="13830" max="13830" width="15.28515625" bestFit="1" customWidth="1"/>
    <col min="13831" max="13831" width="13.5703125" customWidth="1"/>
    <col min="14081" max="14081" width="55.85546875" customWidth="1"/>
    <col min="14082" max="14083" width="15.28515625" bestFit="1" customWidth="1"/>
    <col min="14084" max="14084" width="13.140625" customWidth="1"/>
    <col min="14085" max="14085" width="14.5703125" customWidth="1"/>
    <col min="14086" max="14086" width="15.28515625" bestFit="1" customWidth="1"/>
    <col min="14087" max="14087" width="13.5703125" customWidth="1"/>
    <col min="14337" max="14337" width="55.85546875" customWidth="1"/>
    <col min="14338" max="14339" width="15.28515625" bestFit="1" customWidth="1"/>
    <col min="14340" max="14340" width="13.140625" customWidth="1"/>
    <col min="14341" max="14341" width="14.5703125" customWidth="1"/>
    <col min="14342" max="14342" width="15.28515625" bestFit="1" customWidth="1"/>
    <col min="14343" max="14343" width="13.5703125" customWidth="1"/>
    <col min="14593" max="14593" width="55.85546875" customWidth="1"/>
    <col min="14594" max="14595" width="15.28515625" bestFit="1" customWidth="1"/>
    <col min="14596" max="14596" width="13.140625" customWidth="1"/>
    <col min="14597" max="14597" width="14.5703125" customWidth="1"/>
    <col min="14598" max="14598" width="15.28515625" bestFit="1" customWidth="1"/>
    <col min="14599" max="14599" width="13.5703125" customWidth="1"/>
    <col min="14849" max="14849" width="55.85546875" customWidth="1"/>
    <col min="14850" max="14851" width="15.28515625" bestFit="1" customWidth="1"/>
    <col min="14852" max="14852" width="13.140625" customWidth="1"/>
    <col min="14853" max="14853" width="14.5703125" customWidth="1"/>
    <col min="14854" max="14854" width="15.28515625" bestFit="1" customWidth="1"/>
    <col min="14855" max="14855" width="13.5703125" customWidth="1"/>
    <col min="15105" max="15105" width="55.85546875" customWidth="1"/>
    <col min="15106" max="15107" width="15.28515625" bestFit="1" customWidth="1"/>
    <col min="15108" max="15108" width="13.140625" customWidth="1"/>
    <col min="15109" max="15109" width="14.5703125" customWidth="1"/>
    <col min="15110" max="15110" width="15.28515625" bestFit="1" customWidth="1"/>
    <col min="15111" max="15111" width="13.5703125" customWidth="1"/>
    <col min="15361" max="15361" width="55.85546875" customWidth="1"/>
    <col min="15362" max="15363" width="15.28515625" bestFit="1" customWidth="1"/>
    <col min="15364" max="15364" width="13.140625" customWidth="1"/>
    <col min="15365" max="15365" width="14.5703125" customWidth="1"/>
    <col min="15366" max="15366" width="15.28515625" bestFit="1" customWidth="1"/>
    <col min="15367" max="15367" width="13.5703125" customWidth="1"/>
    <col min="15617" max="15617" width="55.85546875" customWidth="1"/>
    <col min="15618" max="15619" width="15.28515625" bestFit="1" customWidth="1"/>
    <col min="15620" max="15620" width="13.140625" customWidth="1"/>
    <col min="15621" max="15621" width="14.5703125" customWidth="1"/>
    <col min="15622" max="15622" width="15.28515625" bestFit="1" customWidth="1"/>
    <col min="15623" max="15623" width="13.5703125" customWidth="1"/>
    <col min="15873" max="15873" width="55.85546875" customWidth="1"/>
    <col min="15874" max="15875" width="15.28515625" bestFit="1" customWidth="1"/>
    <col min="15876" max="15876" width="13.140625" customWidth="1"/>
    <col min="15877" max="15877" width="14.5703125" customWidth="1"/>
    <col min="15878" max="15878" width="15.28515625" bestFit="1" customWidth="1"/>
    <col min="15879" max="15879" width="13.5703125" customWidth="1"/>
    <col min="16129" max="16129" width="55.85546875" customWidth="1"/>
    <col min="16130" max="16131" width="15.28515625" bestFit="1" customWidth="1"/>
    <col min="16132" max="16132" width="13.140625" customWidth="1"/>
    <col min="16133" max="16133" width="14.5703125" customWidth="1"/>
    <col min="16134" max="16134" width="15.28515625" bestFit="1" customWidth="1"/>
    <col min="16135" max="16135" width="13.5703125" customWidth="1"/>
  </cols>
  <sheetData>
    <row r="2" spans="1:7">
      <c r="G2" s="575" t="s">
        <v>1</v>
      </c>
    </row>
    <row r="3" spans="1:7">
      <c r="A3" s="576" t="s">
        <v>331</v>
      </c>
      <c r="B3" s="779" t="s">
        <v>332</v>
      </c>
      <c r="C3" s="780"/>
      <c r="D3" s="781"/>
      <c r="E3" s="779" t="s">
        <v>333</v>
      </c>
      <c r="F3" s="780"/>
      <c r="G3" s="781"/>
    </row>
    <row r="4" spans="1:7" s="578" customFormat="1">
      <c r="A4" s="453" t="s">
        <v>516</v>
      </c>
      <c r="B4" s="577" t="s">
        <v>6</v>
      </c>
      <c r="C4" s="577" t="s">
        <v>7</v>
      </c>
      <c r="D4" s="577" t="s">
        <v>8</v>
      </c>
      <c r="E4" s="577" t="s">
        <v>6</v>
      </c>
      <c r="F4" s="577" t="s">
        <v>7</v>
      </c>
      <c r="G4" s="577" t="s">
        <v>8</v>
      </c>
    </row>
    <row r="5" spans="1:7">
      <c r="A5" s="576" t="s">
        <v>586</v>
      </c>
      <c r="B5" s="579">
        <v>10724000</v>
      </c>
      <c r="C5" s="579">
        <v>10724000</v>
      </c>
      <c r="D5" s="579"/>
      <c r="E5" s="579">
        <v>10724000</v>
      </c>
      <c r="F5" s="579">
        <v>10724000</v>
      </c>
      <c r="G5" s="579"/>
    </row>
    <row r="6" spans="1:7">
      <c r="A6" s="576" t="s">
        <v>587</v>
      </c>
      <c r="B6" s="579">
        <v>3874000</v>
      </c>
      <c r="C6" s="579">
        <v>5626270</v>
      </c>
      <c r="D6" s="579"/>
      <c r="E6" s="579">
        <v>3874000</v>
      </c>
      <c r="F6" s="579">
        <v>5626270</v>
      </c>
      <c r="G6" s="579"/>
    </row>
    <row r="7" spans="1:7">
      <c r="A7" s="576" t="s">
        <v>588</v>
      </c>
      <c r="B7" s="579">
        <v>5747000</v>
      </c>
      <c r="C7" s="579">
        <v>5747000</v>
      </c>
      <c r="D7" s="579"/>
      <c r="E7" s="579">
        <v>5747000</v>
      </c>
      <c r="F7" s="579">
        <v>5747000</v>
      </c>
      <c r="G7" s="579"/>
    </row>
    <row r="8" spans="1:7">
      <c r="A8" s="576" t="s">
        <v>602</v>
      </c>
      <c r="B8" s="579">
        <v>8700000</v>
      </c>
      <c r="C8" s="579">
        <v>8700000</v>
      </c>
      <c r="D8" s="579"/>
      <c r="E8" s="579">
        <v>8700000</v>
      </c>
      <c r="F8" s="579">
        <v>8700000</v>
      </c>
      <c r="G8" s="579"/>
    </row>
    <row r="9" spans="1:7">
      <c r="A9" s="576" t="s">
        <v>589</v>
      </c>
      <c r="B9" s="579">
        <v>2168000</v>
      </c>
      <c r="C9" s="579">
        <v>2168000</v>
      </c>
      <c r="D9" s="579"/>
      <c r="E9" s="579"/>
      <c r="F9" s="579"/>
      <c r="G9" s="579"/>
    </row>
    <row r="10" spans="1:7">
      <c r="A10" s="576" t="s">
        <v>603</v>
      </c>
      <c r="B10" s="579">
        <v>17273000</v>
      </c>
      <c r="C10" s="579">
        <v>17273000</v>
      </c>
      <c r="D10" s="579"/>
      <c r="E10" s="579">
        <v>16409000</v>
      </c>
      <c r="F10" s="579">
        <v>16409000</v>
      </c>
      <c r="G10" s="579"/>
    </row>
    <row r="11" spans="1:7">
      <c r="A11" s="576" t="s">
        <v>590</v>
      </c>
      <c r="B11" s="579">
        <v>2192000</v>
      </c>
      <c r="C11" s="579">
        <v>2192000</v>
      </c>
      <c r="D11" s="579"/>
      <c r="E11" s="579"/>
      <c r="F11" s="579"/>
      <c r="G11" s="579"/>
    </row>
    <row r="12" spans="1:7">
      <c r="A12" s="576" t="s">
        <v>605</v>
      </c>
      <c r="B12" s="579">
        <v>9997000</v>
      </c>
      <c r="C12" s="579">
        <v>9997000</v>
      </c>
      <c r="D12" s="579"/>
      <c r="E12" s="579"/>
      <c r="F12" s="579"/>
      <c r="G12" s="579"/>
    </row>
    <row r="13" spans="1:7">
      <c r="A13" s="576" t="s">
        <v>606</v>
      </c>
      <c r="B13" s="579">
        <v>328000</v>
      </c>
      <c r="C13" s="579">
        <v>328000</v>
      </c>
      <c r="D13" s="579"/>
      <c r="E13" s="579"/>
      <c r="F13" s="579"/>
      <c r="G13" s="579"/>
    </row>
    <row r="14" spans="1:7">
      <c r="A14" s="576" t="s">
        <v>607</v>
      </c>
      <c r="B14" s="579">
        <v>134000000</v>
      </c>
      <c r="C14" s="579">
        <v>134000000</v>
      </c>
      <c r="D14" s="579"/>
      <c r="E14" s="579">
        <v>134000000</v>
      </c>
      <c r="F14" s="579">
        <v>134000000</v>
      </c>
      <c r="G14" s="579"/>
    </row>
    <row r="15" spans="1:7">
      <c r="A15" s="576" t="s">
        <v>604</v>
      </c>
      <c r="B15" s="579">
        <v>5569000</v>
      </c>
      <c r="C15" s="579">
        <v>5569000</v>
      </c>
      <c r="D15" s="579"/>
      <c r="E15" s="579">
        <v>5569000</v>
      </c>
      <c r="F15" s="579">
        <v>5569000</v>
      </c>
      <c r="G15" s="579"/>
    </row>
    <row r="16" spans="1:7">
      <c r="A16" s="576" t="s">
        <v>591</v>
      </c>
      <c r="B16" s="579">
        <v>10379000</v>
      </c>
      <c r="C16" s="579">
        <v>10379000</v>
      </c>
      <c r="D16" s="579"/>
      <c r="E16" s="579">
        <v>5978000</v>
      </c>
      <c r="F16" s="579">
        <v>5978000</v>
      </c>
      <c r="G16" s="579"/>
    </row>
    <row r="17" spans="1:256">
      <c r="A17" s="576" t="s">
        <v>592</v>
      </c>
      <c r="B17" s="579">
        <v>2829000</v>
      </c>
      <c r="C17" s="579">
        <v>2829000</v>
      </c>
      <c r="D17" s="579"/>
      <c r="E17" s="579">
        <v>2195000</v>
      </c>
      <c r="F17" s="579">
        <v>2195000</v>
      </c>
      <c r="G17" s="579"/>
    </row>
    <row r="18" spans="1:256">
      <c r="A18" s="576" t="s">
        <v>593</v>
      </c>
      <c r="B18" s="579">
        <v>5357000</v>
      </c>
      <c r="C18" s="579">
        <v>5357000</v>
      </c>
      <c r="D18" s="579"/>
      <c r="E18" s="579">
        <v>5017000</v>
      </c>
      <c r="F18" s="579">
        <v>5017000</v>
      </c>
      <c r="G18" s="579"/>
    </row>
    <row r="19" spans="1:256">
      <c r="A19" s="576" t="s">
        <v>594</v>
      </c>
      <c r="B19" s="579">
        <v>6911000</v>
      </c>
      <c r="C19" s="579">
        <v>6911000</v>
      </c>
      <c r="D19" s="579"/>
      <c r="E19" s="579">
        <v>6715000</v>
      </c>
      <c r="F19" s="579">
        <v>6715000</v>
      </c>
      <c r="G19" s="579"/>
    </row>
    <row r="20" spans="1:256">
      <c r="A20" s="576" t="s">
        <v>595</v>
      </c>
      <c r="B20" s="579">
        <v>55202000</v>
      </c>
      <c r="C20" s="579">
        <v>55202000</v>
      </c>
      <c r="D20" s="579"/>
      <c r="E20" s="579">
        <v>55162000</v>
      </c>
      <c r="F20" s="579">
        <v>55162000</v>
      </c>
      <c r="G20" s="579"/>
    </row>
    <row r="21" spans="1:256">
      <c r="A21" s="576" t="s">
        <v>596</v>
      </c>
      <c r="B21" s="579">
        <v>7502000</v>
      </c>
      <c r="C21" s="579">
        <v>7502000</v>
      </c>
      <c r="D21" s="579"/>
      <c r="E21" s="579">
        <v>7344000</v>
      </c>
      <c r="F21" s="579">
        <v>7344000</v>
      </c>
      <c r="G21" s="579"/>
    </row>
    <row r="22" spans="1:256">
      <c r="A22" s="576" t="s">
        <v>597</v>
      </c>
      <c r="B22" s="579">
        <v>35115000</v>
      </c>
      <c r="C22" s="579">
        <v>35115000</v>
      </c>
      <c r="D22" s="579"/>
      <c r="E22" s="579">
        <v>34834000</v>
      </c>
      <c r="F22" s="579">
        <v>34834000</v>
      </c>
      <c r="G22" s="579"/>
    </row>
    <row r="23" spans="1:256">
      <c r="A23" s="576" t="s">
        <v>486</v>
      </c>
      <c r="B23" s="579">
        <v>200926000</v>
      </c>
      <c r="C23" s="579">
        <v>200926000</v>
      </c>
      <c r="D23" s="579"/>
      <c r="E23" s="579">
        <v>200846000</v>
      </c>
      <c r="F23" s="579">
        <v>200846000</v>
      </c>
      <c r="G23" s="579"/>
    </row>
    <row r="24" spans="1:256">
      <c r="A24" s="576" t="s">
        <v>598</v>
      </c>
      <c r="B24" s="579">
        <v>139645000</v>
      </c>
      <c r="C24" s="579">
        <v>139645000</v>
      </c>
      <c r="D24" s="579"/>
      <c r="E24" s="579">
        <v>122135000</v>
      </c>
      <c r="F24" s="579">
        <v>122135000</v>
      </c>
      <c r="G24" s="579"/>
    </row>
    <row r="25" spans="1:256">
      <c r="A25" s="576" t="s">
        <v>599</v>
      </c>
      <c r="B25" s="579">
        <v>93811000</v>
      </c>
      <c r="C25" s="579">
        <v>93811000</v>
      </c>
      <c r="D25" s="579"/>
      <c r="E25" s="579">
        <v>93713000</v>
      </c>
      <c r="F25" s="579">
        <v>93713000</v>
      </c>
      <c r="G25" s="579"/>
    </row>
    <row r="26" spans="1:256">
      <c r="A26" s="576" t="s">
        <v>600</v>
      </c>
      <c r="B26" s="579">
        <v>233247000</v>
      </c>
      <c r="C26" s="579">
        <v>233247000</v>
      </c>
      <c r="D26" s="579"/>
      <c r="E26" s="579">
        <v>232257000</v>
      </c>
      <c r="F26" s="579">
        <v>232257000</v>
      </c>
      <c r="G26" s="579"/>
    </row>
    <row r="27" spans="1:256" s="582" customFormat="1">
      <c r="A27" s="576" t="s">
        <v>601</v>
      </c>
      <c r="B27" s="579">
        <v>221775000</v>
      </c>
      <c r="C27" s="579">
        <v>221775000</v>
      </c>
      <c r="D27" s="579"/>
      <c r="E27" s="579">
        <v>222116000</v>
      </c>
      <c r="F27" s="579">
        <v>222116000</v>
      </c>
      <c r="G27" s="579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>
      <c r="A28" s="580" t="s">
        <v>177</v>
      </c>
      <c r="B28" s="581">
        <f t="shared" ref="B28:G28" si="0">SUM(B5:B27)</f>
        <v>1213271000</v>
      </c>
      <c r="C28" s="581">
        <f t="shared" si="0"/>
        <v>1215023270</v>
      </c>
      <c r="D28" s="581">
        <f t="shared" si="0"/>
        <v>0</v>
      </c>
      <c r="E28" s="581">
        <f t="shared" si="0"/>
        <v>1173335000</v>
      </c>
      <c r="F28" s="581">
        <f t="shared" si="0"/>
        <v>1175087270</v>
      </c>
      <c r="G28" s="581">
        <f t="shared" si="0"/>
        <v>0</v>
      </c>
      <c r="H28" s="582"/>
      <c r="I28" s="582"/>
      <c r="J28" s="582"/>
      <c r="K28" s="582"/>
      <c r="L28" s="582"/>
      <c r="M28" s="582"/>
      <c r="N28" s="582"/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  <c r="AA28" s="582"/>
      <c r="AB28" s="582"/>
      <c r="AC28" s="582"/>
      <c r="AD28" s="582"/>
      <c r="AE28" s="582"/>
      <c r="AF28" s="582"/>
      <c r="AG28" s="582"/>
      <c r="AH28" s="582"/>
      <c r="AI28" s="582"/>
      <c r="AJ28" s="582"/>
      <c r="AK28" s="582"/>
      <c r="AL28" s="582"/>
      <c r="AM28" s="582"/>
      <c r="AN28" s="582"/>
      <c r="AO28" s="582"/>
      <c r="AP28" s="582"/>
      <c r="AQ28" s="582"/>
      <c r="AR28" s="582"/>
      <c r="AS28" s="582"/>
      <c r="AT28" s="582"/>
      <c r="AU28" s="582"/>
      <c r="AV28" s="582"/>
      <c r="AW28" s="582"/>
      <c r="AX28" s="582"/>
      <c r="AY28" s="582"/>
      <c r="AZ28" s="582"/>
      <c r="BA28" s="582"/>
      <c r="BB28" s="582"/>
      <c r="BC28" s="582"/>
      <c r="BD28" s="582"/>
      <c r="BE28" s="582"/>
      <c r="BF28" s="582"/>
      <c r="BG28" s="582"/>
      <c r="BH28" s="582"/>
      <c r="BI28" s="582"/>
      <c r="BJ28" s="582"/>
      <c r="BK28" s="582"/>
      <c r="BL28" s="582"/>
      <c r="BM28" s="582"/>
      <c r="BN28" s="582"/>
      <c r="BO28" s="582"/>
      <c r="BP28" s="582"/>
      <c r="BQ28" s="582"/>
      <c r="BR28" s="582"/>
      <c r="BS28" s="582"/>
      <c r="BT28" s="582"/>
      <c r="BU28" s="582"/>
      <c r="BV28" s="582"/>
      <c r="BW28" s="582"/>
      <c r="BX28" s="582"/>
      <c r="BY28" s="582"/>
      <c r="BZ28" s="582"/>
      <c r="CA28" s="582"/>
      <c r="CB28" s="582"/>
      <c r="CC28" s="582"/>
      <c r="CD28" s="582"/>
      <c r="CE28" s="582"/>
      <c r="CF28" s="582"/>
      <c r="CG28" s="582"/>
      <c r="CH28" s="582"/>
      <c r="CI28" s="582"/>
      <c r="CJ28" s="582"/>
      <c r="CK28" s="582"/>
      <c r="CL28" s="582"/>
      <c r="CM28" s="582"/>
      <c r="CN28" s="582"/>
      <c r="CO28" s="582"/>
      <c r="CP28" s="582"/>
      <c r="CQ28" s="582"/>
      <c r="CR28" s="582"/>
      <c r="CS28" s="582"/>
      <c r="CT28" s="582"/>
      <c r="CU28" s="582"/>
      <c r="CV28" s="582"/>
      <c r="CW28" s="582"/>
      <c r="CX28" s="582"/>
      <c r="CY28" s="582"/>
      <c r="CZ28" s="582"/>
      <c r="DA28" s="582"/>
      <c r="DB28" s="582"/>
      <c r="DC28" s="582"/>
      <c r="DD28" s="582"/>
      <c r="DE28" s="582"/>
      <c r="DF28" s="582"/>
      <c r="DG28" s="582"/>
      <c r="DH28" s="582"/>
      <c r="DI28" s="582"/>
      <c r="DJ28" s="582"/>
      <c r="DK28" s="582"/>
      <c r="DL28" s="582"/>
      <c r="DM28" s="582"/>
      <c r="DN28" s="582"/>
      <c r="DO28" s="582"/>
      <c r="DP28" s="582"/>
      <c r="DQ28" s="582"/>
      <c r="DR28" s="582"/>
      <c r="DS28" s="582"/>
      <c r="DT28" s="582"/>
      <c r="DU28" s="582"/>
      <c r="DV28" s="582"/>
      <c r="DW28" s="582"/>
      <c r="DX28" s="582"/>
      <c r="DY28" s="582"/>
      <c r="DZ28" s="582"/>
      <c r="EA28" s="582"/>
      <c r="EB28" s="582"/>
      <c r="EC28" s="582"/>
      <c r="ED28" s="582"/>
      <c r="EE28" s="582"/>
      <c r="EF28" s="582"/>
      <c r="EG28" s="582"/>
      <c r="EH28" s="582"/>
      <c r="EI28" s="582"/>
      <c r="EJ28" s="582"/>
      <c r="EK28" s="582"/>
      <c r="EL28" s="582"/>
      <c r="EM28" s="582"/>
      <c r="EN28" s="582"/>
      <c r="EO28" s="582"/>
      <c r="EP28" s="582"/>
      <c r="EQ28" s="582"/>
      <c r="ER28" s="582"/>
      <c r="ES28" s="582"/>
      <c r="ET28" s="582"/>
      <c r="EU28" s="582"/>
      <c r="EV28" s="582"/>
      <c r="EW28" s="582"/>
      <c r="EX28" s="582"/>
      <c r="EY28" s="582"/>
      <c r="EZ28" s="582"/>
      <c r="FA28" s="582"/>
      <c r="FB28" s="582"/>
      <c r="FC28" s="582"/>
      <c r="FD28" s="582"/>
      <c r="FE28" s="582"/>
      <c r="FF28" s="582"/>
      <c r="FG28" s="582"/>
      <c r="FH28" s="582"/>
      <c r="FI28" s="582"/>
      <c r="FJ28" s="582"/>
      <c r="FK28" s="582"/>
      <c r="FL28" s="582"/>
      <c r="FM28" s="582"/>
      <c r="FN28" s="582"/>
      <c r="FO28" s="582"/>
      <c r="FP28" s="582"/>
      <c r="FQ28" s="582"/>
      <c r="FR28" s="582"/>
      <c r="FS28" s="582"/>
      <c r="FT28" s="582"/>
      <c r="FU28" s="582"/>
      <c r="FV28" s="582"/>
      <c r="FW28" s="582"/>
      <c r="FX28" s="582"/>
      <c r="FY28" s="582"/>
      <c r="FZ28" s="582"/>
      <c r="GA28" s="582"/>
      <c r="GB28" s="582"/>
      <c r="GC28" s="582"/>
      <c r="GD28" s="582"/>
      <c r="GE28" s="582"/>
      <c r="GF28" s="582"/>
      <c r="GG28" s="582"/>
      <c r="GH28" s="582"/>
      <c r="GI28" s="582"/>
      <c r="GJ28" s="582"/>
      <c r="GK28" s="582"/>
      <c r="GL28" s="582"/>
      <c r="GM28" s="582"/>
      <c r="GN28" s="582"/>
      <c r="GO28" s="582"/>
      <c r="GP28" s="582"/>
      <c r="GQ28" s="582"/>
      <c r="GR28" s="582"/>
      <c r="GS28" s="582"/>
      <c r="GT28" s="582"/>
      <c r="GU28" s="582"/>
      <c r="GV28" s="582"/>
      <c r="GW28" s="582"/>
      <c r="GX28" s="582"/>
      <c r="GY28" s="582"/>
      <c r="GZ28" s="582"/>
      <c r="HA28" s="582"/>
      <c r="HB28" s="582"/>
      <c r="HC28" s="582"/>
      <c r="HD28" s="582"/>
      <c r="HE28" s="582"/>
      <c r="HF28" s="582"/>
      <c r="HG28" s="582"/>
      <c r="HH28" s="582"/>
      <c r="HI28" s="582"/>
      <c r="HJ28" s="582"/>
      <c r="HK28" s="582"/>
      <c r="HL28" s="582"/>
      <c r="HM28" s="582"/>
      <c r="HN28" s="582"/>
      <c r="HO28" s="582"/>
      <c r="HP28" s="582"/>
      <c r="HQ28" s="582"/>
      <c r="HR28" s="582"/>
      <c r="HS28" s="582"/>
      <c r="HT28" s="582"/>
      <c r="HU28" s="582"/>
      <c r="HV28" s="582"/>
      <c r="HW28" s="582"/>
      <c r="HX28" s="582"/>
      <c r="HY28" s="582"/>
      <c r="HZ28" s="582"/>
      <c r="IA28" s="582"/>
      <c r="IB28" s="582"/>
      <c r="IC28" s="582"/>
      <c r="ID28" s="582"/>
      <c r="IE28" s="582"/>
      <c r="IF28" s="582"/>
      <c r="IG28" s="582"/>
      <c r="IH28" s="582"/>
      <c r="II28" s="582"/>
      <c r="IJ28" s="582"/>
      <c r="IK28" s="582"/>
      <c r="IL28" s="582"/>
      <c r="IM28" s="582"/>
      <c r="IN28" s="582"/>
      <c r="IO28" s="582"/>
      <c r="IP28" s="582"/>
      <c r="IQ28" s="582"/>
      <c r="IR28" s="582"/>
      <c r="IS28" s="582"/>
      <c r="IT28" s="582"/>
      <c r="IU28" s="582"/>
      <c r="IV28" s="582"/>
    </row>
    <row r="31" spans="1:256">
      <c r="A31" s="583" t="s">
        <v>334</v>
      </c>
    </row>
    <row r="33" spans="1:7">
      <c r="A33" s="576" t="s">
        <v>335</v>
      </c>
      <c r="B33" s="782" t="s">
        <v>336</v>
      </c>
      <c r="C33" s="782"/>
      <c r="D33" s="782"/>
      <c r="E33" s="782" t="s">
        <v>337</v>
      </c>
      <c r="F33" s="782"/>
      <c r="G33" s="782"/>
    </row>
    <row r="34" spans="1:7">
      <c r="A34" s="584"/>
      <c r="B34" s="783"/>
      <c r="C34" s="783"/>
      <c r="D34" s="783"/>
      <c r="E34" s="783"/>
      <c r="F34" s="783"/>
      <c r="G34" s="783"/>
    </row>
    <row r="35" spans="1:7">
      <c r="A35" s="584"/>
      <c r="B35" s="783"/>
      <c r="C35" s="783"/>
      <c r="D35" s="783"/>
      <c r="E35" s="783"/>
      <c r="F35" s="783"/>
      <c r="G35" s="783"/>
    </row>
    <row r="36" spans="1:7">
      <c r="A36" s="585"/>
      <c r="B36" s="784"/>
      <c r="C36" s="784"/>
      <c r="D36" s="784"/>
      <c r="E36" s="784"/>
      <c r="F36" s="784"/>
      <c r="G36" s="784"/>
    </row>
    <row r="37" spans="1:7">
      <c r="A37" s="585" t="s">
        <v>177</v>
      </c>
      <c r="B37" s="784"/>
      <c r="C37" s="784"/>
      <c r="D37" s="784"/>
      <c r="E37" s="784"/>
      <c r="F37" s="784"/>
      <c r="G37" s="784"/>
    </row>
  </sheetData>
  <mergeCells count="12">
    <mergeCell ref="B35:D35"/>
    <mergeCell ref="E35:G35"/>
    <mergeCell ref="B36:D36"/>
    <mergeCell ref="E36:G36"/>
    <mergeCell ref="B37:D37"/>
    <mergeCell ref="E37:G37"/>
    <mergeCell ref="B3:D3"/>
    <mergeCell ref="E3:G3"/>
    <mergeCell ref="B33:D33"/>
    <mergeCell ref="E33:G33"/>
    <mergeCell ref="B34:D34"/>
    <mergeCell ref="E34:G3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 alignWithMargins="0">
    <oddHeader>&amp;CEurópai Uniós támogatásokkal megvalósuló programok, projektek bevételei és kiadásai, valamint önkormányzaton kívüli ilyen projekthez történő hozzájárulás&amp;R&amp;"Times New Roman,Normál"
14.sz.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"/>
  <sheetViews>
    <sheetView workbookViewId="0">
      <selection activeCell="E100" sqref="E35:E100"/>
    </sheetView>
  </sheetViews>
  <sheetFormatPr defaultRowHeight="12.75"/>
  <cols>
    <col min="2" max="2" width="47.7109375" bestFit="1" customWidth="1"/>
    <col min="3" max="3" width="12.7109375" customWidth="1"/>
    <col min="258" max="258" width="47.7109375" bestFit="1" customWidth="1"/>
    <col min="259" max="259" width="12.7109375" customWidth="1"/>
    <col min="514" max="514" width="47.7109375" bestFit="1" customWidth="1"/>
    <col min="515" max="515" width="12.7109375" customWidth="1"/>
    <col min="770" max="770" width="47.7109375" bestFit="1" customWidth="1"/>
    <col min="771" max="771" width="12.7109375" customWidth="1"/>
    <col min="1026" max="1026" width="47.7109375" bestFit="1" customWidth="1"/>
    <col min="1027" max="1027" width="12.7109375" customWidth="1"/>
    <col min="1282" max="1282" width="47.7109375" bestFit="1" customWidth="1"/>
    <col min="1283" max="1283" width="12.7109375" customWidth="1"/>
    <col min="1538" max="1538" width="47.7109375" bestFit="1" customWidth="1"/>
    <col min="1539" max="1539" width="12.7109375" customWidth="1"/>
    <col min="1794" max="1794" width="47.7109375" bestFit="1" customWidth="1"/>
    <col min="1795" max="1795" width="12.7109375" customWidth="1"/>
    <col min="2050" max="2050" width="47.7109375" bestFit="1" customWidth="1"/>
    <col min="2051" max="2051" width="12.7109375" customWidth="1"/>
    <col min="2306" max="2306" width="47.7109375" bestFit="1" customWidth="1"/>
    <col min="2307" max="2307" width="12.7109375" customWidth="1"/>
    <col min="2562" max="2562" width="47.7109375" bestFit="1" customWidth="1"/>
    <col min="2563" max="2563" width="12.7109375" customWidth="1"/>
    <col min="2818" max="2818" width="47.7109375" bestFit="1" customWidth="1"/>
    <col min="2819" max="2819" width="12.7109375" customWidth="1"/>
    <col min="3074" max="3074" width="47.7109375" bestFit="1" customWidth="1"/>
    <col min="3075" max="3075" width="12.7109375" customWidth="1"/>
    <col min="3330" max="3330" width="47.7109375" bestFit="1" customWidth="1"/>
    <col min="3331" max="3331" width="12.7109375" customWidth="1"/>
    <col min="3586" max="3586" width="47.7109375" bestFit="1" customWidth="1"/>
    <col min="3587" max="3587" width="12.7109375" customWidth="1"/>
    <col min="3842" max="3842" width="47.7109375" bestFit="1" customWidth="1"/>
    <col min="3843" max="3843" width="12.7109375" customWidth="1"/>
    <col min="4098" max="4098" width="47.7109375" bestFit="1" customWidth="1"/>
    <col min="4099" max="4099" width="12.7109375" customWidth="1"/>
    <col min="4354" max="4354" width="47.7109375" bestFit="1" customWidth="1"/>
    <col min="4355" max="4355" width="12.7109375" customWidth="1"/>
    <col min="4610" max="4610" width="47.7109375" bestFit="1" customWidth="1"/>
    <col min="4611" max="4611" width="12.7109375" customWidth="1"/>
    <col min="4866" max="4866" width="47.7109375" bestFit="1" customWidth="1"/>
    <col min="4867" max="4867" width="12.7109375" customWidth="1"/>
    <col min="5122" max="5122" width="47.7109375" bestFit="1" customWidth="1"/>
    <col min="5123" max="5123" width="12.7109375" customWidth="1"/>
    <col min="5378" max="5378" width="47.7109375" bestFit="1" customWidth="1"/>
    <col min="5379" max="5379" width="12.7109375" customWidth="1"/>
    <col min="5634" max="5634" width="47.7109375" bestFit="1" customWidth="1"/>
    <col min="5635" max="5635" width="12.7109375" customWidth="1"/>
    <col min="5890" max="5890" width="47.7109375" bestFit="1" customWidth="1"/>
    <col min="5891" max="5891" width="12.7109375" customWidth="1"/>
    <col min="6146" max="6146" width="47.7109375" bestFit="1" customWidth="1"/>
    <col min="6147" max="6147" width="12.7109375" customWidth="1"/>
    <col min="6402" max="6402" width="47.7109375" bestFit="1" customWidth="1"/>
    <col min="6403" max="6403" width="12.7109375" customWidth="1"/>
    <col min="6658" max="6658" width="47.7109375" bestFit="1" customWidth="1"/>
    <col min="6659" max="6659" width="12.7109375" customWidth="1"/>
    <col min="6914" max="6914" width="47.7109375" bestFit="1" customWidth="1"/>
    <col min="6915" max="6915" width="12.7109375" customWidth="1"/>
    <col min="7170" max="7170" width="47.7109375" bestFit="1" customWidth="1"/>
    <col min="7171" max="7171" width="12.7109375" customWidth="1"/>
    <col min="7426" max="7426" width="47.7109375" bestFit="1" customWidth="1"/>
    <col min="7427" max="7427" width="12.7109375" customWidth="1"/>
    <col min="7682" max="7682" width="47.7109375" bestFit="1" customWidth="1"/>
    <col min="7683" max="7683" width="12.7109375" customWidth="1"/>
    <col min="7938" max="7938" width="47.7109375" bestFit="1" customWidth="1"/>
    <col min="7939" max="7939" width="12.7109375" customWidth="1"/>
    <col min="8194" max="8194" width="47.7109375" bestFit="1" customWidth="1"/>
    <col min="8195" max="8195" width="12.7109375" customWidth="1"/>
    <col min="8450" max="8450" width="47.7109375" bestFit="1" customWidth="1"/>
    <col min="8451" max="8451" width="12.7109375" customWidth="1"/>
    <col min="8706" max="8706" width="47.7109375" bestFit="1" customWidth="1"/>
    <col min="8707" max="8707" width="12.7109375" customWidth="1"/>
    <col min="8962" max="8962" width="47.7109375" bestFit="1" customWidth="1"/>
    <col min="8963" max="8963" width="12.7109375" customWidth="1"/>
    <col min="9218" max="9218" width="47.7109375" bestFit="1" customWidth="1"/>
    <col min="9219" max="9219" width="12.7109375" customWidth="1"/>
    <col min="9474" max="9474" width="47.7109375" bestFit="1" customWidth="1"/>
    <col min="9475" max="9475" width="12.7109375" customWidth="1"/>
    <col min="9730" max="9730" width="47.7109375" bestFit="1" customWidth="1"/>
    <col min="9731" max="9731" width="12.7109375" customWidth="1"/>
    <col min="9986" max="9986" width="47.7109375" bestFit="1" customWidth="1"/>
    <col min="9987" max="9987" width="12.7109375" customWidth="1"/>
    <col min="10242" max="10242" width="47.7109375" bestFit="1" customWidth="1"/>
    <col min="10243" max="10243" width="12.7109375" customWidth="1"/>
    <col min="10498" max="10498" width="47.7109375" bestFit="1" customWidth="1"/>
    <col min="10499" max="10499" width="12.7109375" customWidth="1"/>
    <col min="10754" max="10754" width="47.7109375" bestFit="1" customWidth="1"/>
    <col min="10755" max="10755" width="12.7109375" customWidth="1"/>
    <col min="11010" max="11010" width="47.7109375" bestFit="1" customWidth="1"/>
    <col min="11011" max="11011" width="12.7109375" customWidth="1"/>
    <col min="11266" max="11266" width="47.7109375" bestFit="1" customWidth="1"/>
    <col min="11267" max="11267" width="12.7109375" customWidth="1"/>
    <col min="11522" max="11522" width="47.7109375" bestFit="1" customWidth="1"/>
    <col min="11523" max="11523" width="12.7109375" customWidth="1"/>
    <col min="11778" max="11778" width="47.7109375" bestFit="1" customWidth="1"/>
    <col min="11779" max="11779" width="12.7109375" customWidth="1"/>
    <col min="12034" max="12034" width="47.7109375" bestFit="1" customWidth="1"/>
    <col min="12035" max="12035" width="12.7109375" customWidth="1"/>
    <col min="12290" max="12290" width="47.7109375" bestFit="1" customWidth="1"/>
    <col min="12291" max="12291" width="12.7109375" customWidth="1"/>
    <col min="12546" max="12546" width="47.7109375" bestFit="1" customWidth="1"/>
    <col min="12547" max="12547" width="12.7109375" customWidth="1"/>
    <col min="12802" max="12802" width="47.7109375" bestFit="1" customWidth="1"/>
    <col min="12803" max="12803" width="12.7109375" customWidth="1"/>
    <col min="13058" max="13058" width="47.7109375" bestFit="1" customWidth="1"/>
    <col min="13059" max="13059" width="12.7109375" customWidth="1"/>
    <col min="13314" max="13314" width="47.7109375" bestFit="1" customWidth="1"/>
    <col min="13315" max="13315" width="12.7109375" customWidth="1"/>
    <col min="13570" max="13570" width="47.7109375" bestFit="1" customWidth="1"/>
    <col min="13571" max="13571" width="12.7109375" customWidth="1"/>
    <col min="13826" max="13826" width="47.7109375" bestFit="1" customWidth="1"/>
    <col min="13827" max="13827" width="12.7109375" customWidth="1"/>
    <col min="14082" max="14082" width="47.7109375" bestFit="1" customWidth="1"/>
    <col min="14083" max="14083" width="12.7109375" customWidth="1"/>
    <col min="14338" max="14338" width="47.7109375" bestFit="1" customWidth="1"/>
    <col min="14339" max="14339" width="12.7109375" customWidth="1"/>
    <col min="14594" max="14594" width="47.7109375" bestFit="1" customWidth="1"/>
    <col min="14595" max="14595" width="12.7109375" customWidth="1"/>
    <col min="14850" max="14850" width="47.7109375" bestFit="1" customWidth="1"/>
    <col min="14851" max="14851" width="12.7109375" customWidth="1"/>
    <col min="15106" max="15106" width="47.7109375" bestFit="1" customWidth="1"/>
    <col min="15107" max="15107" width="12.7109375" customWidth="1"/>
    <col min="15362" max="15362" width="47.7109375" bestFit="1" customWidth="1"/>
    <col min="15363" max="15363" width="12.7109375" customWidth="1"/>
    <col min="15618" max="15618" width="47.7109375" bestFit="1" customWidth="1"/>
    <col min="15619" max="15619" width="12.7109375" customWidth="1"/>
    <col min="15874" max="15874" width="47.7109375" bestFit="1" customWidth="1"/>
    <col min="15875" max="15875" width="12.7109375" customWidth="1"/>
    <col min="16130" max="16130" width="47.7109375" bestFit="1" customWidth="1"/>
    <col min="16131" max="16131" width="12.7109375" customWidth="1"/>
  </cols>
  <sheetData>
    <row r="1" spans="1:3" ht="13.5" thickBot="1">
      <c r="A1" t="s">
        <v>517</v>
      </c>
      <c r="B1" s="2"/>
      <c r="C1" s="4" t="s">
        <v>1</v>
      </c>
    </row>
    <row r="2" spans="1:3" ht="36" customHeight="1" thickBot="1">
      <c r="A2" s="489" t="s">
        <v>166</v>
      </c>
      <c r="B2" s="586" t="s">
        <v>338</v>
      </c>
      <c r="C2" s="401" t="s">
        <v>339</v>
      </c>
    </row>
    <row r="3" spans="1:3" ht="24.95" customHeight="1">
      <c r="A3" s="587" t="s">
        <v>10</v>
      </c>
      <c r="B3" s="588" t="s">
        <v>340</v>
      </c>
      <c r="C3" s="589"/>
    </row>
    <row r="4" spans="1:3" ht="24.95" customHeight="1">
      <c r="A4" s="590" t="s">
        <v>19</v>
      </c>
      <c r="B4" s="588" t="s">
        <v>341</v>
      </c>
      <c r="C4" s="591"/>
    </row>
    <row r="5" spans="1:3" ht="24.95" customHeight="1">
      <c r="A5" s="590" t="s">
        <v>21</v>
      </c>
      <c r="B5" s="588" t="s">
        <v>342</v>
      </c>
      <c r="C5" s="591"/>
    </row>
    <row r="6" spans="1:3" ht="24.95" customHeight="1">
      <c r="A6" s="590" t="s">
        <v>26</v>
      </c>
      <c r="B6" s="588" t="s">
        <v>343</v>
      </c>
      <c r="C6" s="591"/>
    </row>
    <row r="7" spans="1:3" ht="24.95" customHeight="1">
      <c r="A7" s="590" t="s">
        <v>29</v>
      </c>
      <c r="B7" s="588" t="s">
        <v>344</v>
      </c>
      <c r="C7" s="591"/>
    </row>
    <row r="8" spans="1:3" ht="24.95" customHeight="1">
      <c r="A8" s="590" t="s">
        <v>70</v>
      </c>
      <c r="B8" s="592" t="s">
        <v>345</v>
      </c>
      <c r="C8" s="591">
        <v>488000</v>
      </c>
    </row>
    <row r="9" spans="1:3" ht="26.25" thickBot="1">
      <c r="A9" s="590" t="s">
        <v>72</v>
      </c>
      <c r="B9" s="593" t="s">
        <v>346</v>
      </c>
      <c r="C9" s="594"/>
    </row>
    <row r="10" spans="1:3" s="598" customFormat="1" ht="19.5" customHeight="1" thickBot="1">
      <c r="A10" s="595"/>
      <c r="B10" s="596" t="s">
        <v>177</v>
      </c>
      <c r="C10" s="597">
        <f>SUM(C3:C9)</f>
        <v>488000</v>
      </c>
    </row>
  </sheetData>
  <printOptions horizontalCentered="1"/>
  <pageMargins left="0.74803149606299213" right="0.74803149606299213" top="1.1811023622047245" bottom="1.0629921259842521" header="0.51181102362204722" footer="0.51181102362204722"/>
  <pageSetup paperSize="9" orientation="portrait" useFirstPageNumber="1" horizontalDpi="300" r:id="rId1"/>
  <headerFooter alignWithMargins="0">
    <oddHeader>&amp;CAz önkormányzat által várhatóan adandó közvetett támogatások (kedvezmények)&amp;R&amp;"Times New Roman,Normál"&amp;11
 15.melléklet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78"/>
  <sheetViews>
    <sheetView workbookViewId="0">
      <selection activeCell="I53" sqref="I53"/>
    </sheetView>
  </sheetViews>
  <sheetFormatPr defaultRowHeight="12.75"/>
  <cols>
    <col min="1" max="1" width="21.42578125" style="600" bestFit="1" customWidth="1"/>
    <col min="2" max="2" width="16.42578125" style="600" bestFit="1" customWidth="1"/>
    <col min="3" max="3" width="14.28515625" style="600" bestFit="1" customWidth="1"/>
    <col min="4" max="4" width="11.42578125" style="600" customWidth="1"/>
    <col min="5" max="5" width="15" style="600" customWidth="1"/>
    <col min="6" max="6" width="10" style="600" bestFit="1" customWidth="1"/>
    <col min="7" max="256" width="9.140625" style="600"/>
    <col min="257" max="257" width="21.42578125" style="600" bestFit="1" customWidth="1"/>
    <col min="258" max="258" width="16.42578125" style="600" bestFit="1" customWidth="1"/>
    <col min="259" max="259" width="14.28515625" style="600" bestFit="1" customWidth="1"/>
    <col min="260" max="260" width="11.42578125" style="600" customWidth="1"/>
    <col min="261" max="261" width="15" style="600" customWidth="1"/>
    <col min="262" max="262" width="10" style="600" bestFit="1" customWidth="1"/>
    <col min="263" max="512" width="9.140625" style="600"/>
    <col min="513" max="513" width="21.42578125" style="600" bestFit="1" customWidth="1"/>
    <col min="514" max="514" width="16.42578125" style="600" bestFit="1" customWidth="1"/>
    <col min="515" max="515" width="14.28515625" style="600" bestFit="1" customWidth="1"/>
    <col min="516" max="516" width="11.42578125" style="600" customWidth="1"/>
    <col min="517" max="517" width="15" style="600" customWidth="1"/>
    <col min="518" max="518" width="10" style="600" bestFit="1" customWidth="1"/>
    <col min="519" max="768" width="9.140625" style="600"/>
    <col min="769" max="769" width="21.42578125" style="600" bestFit="1" customWidth="1"/>
    <col min="770" max="770" width="16.42578125" style="600" bestFit="1" customWidth="1"/>
    <col min="771" max="771" width="14.28515625" style="600" bestFit="1" customWidth="1"/>
    <col min="772" max="772" width="11.42578125" style="600" customWidth="1"/>
    <col min="773" max="773" width="15" style="600" customWidth="1"/>
    <col min="774" max="774" width="10" style="600" bestFit="1" customWidth="1"/>
    <col min="775" max="1024" width="9.140625" style="600"/>
    <col min="1025" max="1025" width="21.42578125" style="600" bestFit="1" customWidth="1"/>
    <col min="1026" max="1026" width="16.42578125" style="600" bestFit="1" customWidth="1"/>
    <col min="1027" max="1027" width="14.28515625" style="600" bestFit="1" customWidth="1"/>
    <col min="1028" max="1028" width="11.42578125" style="600" customWidth="1"/>
    <col min="1029" max="1029" width="15" style="600" customWidth="1"/>
    <col min="1030" max="1030" width="10" style="600" bestFit="1" customWidth="1"/>
    <col min="1031" max="1280" width="9.140625" style="600"/>
    <col min="1281" max="1281" width="21.42578125" style="600" bestFit="1" customWidth="1"/>
    <col min="1282" max="1282" width="16.42578125" style="600" bestFit="1" customWidth="1"/>
    <col min="1283" max="1283" width="14.28515625" style="600" bestFit="1" customWidth="1"/>
    <col min="1284" max="1284" width="11.42578125" style="600" customWidth="1"/>
    <col min="1285" max="1285" width="15" style="600" customWidth="1"/>
    <col min="1286" max="1286" width="10" style="600" bestFit="1" customWidth="1"/>
    <col min="1287" max="1536" width="9.140625" style="600"/>
    <col min="1537" max="1537" width="21.42578125" style="600" bestFit="1" customWidth="1"/>
    <col min="1538" max="1538" width="16.42578125" style="600" bestFit="1" customWidth="1"/>
    <col min="1539" max="1539" width="14.28515625" style="600" bestFit="1" customWidth="1"/>
    <col min="1540" max="1540" width="11.42578125" style="600" customWidth="1"/>
    <col min="1541" max="1541" width="15" style="600" customWidth="1"/>
    <col min="1542" max="1542" width="10" style="600" bestFit="1" customWidth="1"/>
    <col min="1543" max="1792" width="9.140625" style="600"/>
    <col min="1793" max="1793" width="21.42578125" style="600" bestFit="1" customWidth="1"/>
    <col min="1794" max="1794" width="16.42578125" style="600" bestFit="1" customWidth="1"/>
    <col min="1795" max="1795" width="14.28515625" style="600" bestFit="1" customWidth="1"/>
    <col min="1796" max="1796" width="11.42578125" style="600" customWidth="1"/>
    <col min="1797" max="1797" width="15" style="600" customWidth="1"/>
    <col min="1798" max="1798" width="10" style="600" bestFit="1" customWidth="1"/>
    <col min="1799" max="2048" width="9.140625" style="600"/>
    <col min="2049" max="2049" width="21.42578125" style="600" bestFit="1" customWidth="1"/>
    <col min="2050" max="2050" width="16.42578125" style="600" bestFit="1" customWidth="1"/>
    <col min="2051" max="2051" width="14.28515625" style="600" bestFit="1" customWidth="1"/>
    <col min="2052" max="2052" width="11.42578125" style="600" customWidth="1"/>
    <col min="2053" max="2053" width="15" style="600" customWidth="1"/>
    <col min="2054" max="2054" width="10" style="600" bestFit="1" customWidth="1"/>
    <col min="2055" max="2304" width="9.140625" style="600"/>
    <col min="2305" max="2305" width="21.42578125" style="600" bestFit="1" customWidth="1"/>
    <col min="2306" max="2306" width="16.42578125" style="600" bestFit="1" customWidth="1"/>
    <col min="2307" max="2307" width="14.28515625" style="600" bestFit="1" customWidth="1"/>
    <col min="2308" max="2308" width="11.42578125" style="600" customWidth="1"/>
    <col min="2309" max="2309" width="15" style="600" customWidth="1"/>
    <col min="2310" max="2310" width="10" style="600" bestFit="1" customWidth="1"/>
    <col min="2311" max="2560" width="9.140625" style="600"/>
    <col min="2561" max="2561" width="21.42578125" style="600" bestFit="1" customWidth="1"/>
    <col min="2562" max="2562" width="16.42578125" style="600" bestFit="1" customWidth="1"/>
    <col min="2563" max="2563" width="14.28515625" style="600" bestFit="1" customWidth="1"/>
    <col min="2564" max="2564" width="11.42578125" style="600" customWidth="1"/>
    <col min="2565" max="2565" width="15" style="600" customWidth="1"/>
    <col min="2566" max="2566" width="10" style="600" bestFit="1" customWidth="1"/>
    <col min="2567" max="2816" width="9.140625" style="600"/>
    <col min="2817" max="2817" width="21.42578125" style="600" bestFit="1" customWidth="1"/>
    <col min="2818" max="2818" width="16.42578125" style="600" bestFit="1" customWidth="1"/>
    <col min="2819" max="2819" width="14.28515625" style="600" bestFit="1" customWidth="1"/>
    <col min="2820" max="2820" width="11.42578125" style="600" customWidth="1"/>
    <col min="2821" max="2821" width="15" style="600" customWidth="1"/>
    <col min="2822" max="2822" width="10" style="600" bestFit="1" customWidth="1"/>
    <col min="2823" max="3072" width="9.140625" style="600"/>
    <col min="3073" max="3073" width="21.42578125" style="600" bestFit="1" customWidth="1"/>
    <col min="3074" max="3074" width="16.42578125" style="600" bestFit="1" customWidth="1"/>
    <col min="3075" max="3075" width="14.28515625" style="600" bestFit="1" customWidth="1"/>
    <col min="3076" max="3076" width="11.42578125" style="600" customWidth="1"/>
    <col min="3077" max="3077" width="15" style="600" customWidth="1"/>
    <col min="3078" max="3078" width="10" style="600" bestFit="1" customWidth="1"/>
    <col min="3079" max="3328" width="9.140625" style="600"/>
    <col min="3329" max="3329" width="21.42578125" style="600" bestFit="1" customWidth="1"/>
    <col min="3330" max="3330" width="16.42578125" style="600" bestFit="1" customWidth="1"/>
    <col min="3331" max="3331" width="14.28515625" style="600" bestFit="1" customWidth="1"/>
    <col min="3332" max="3332" width="11.42578125" style="600" customWidth="1"/>
    <col min="3333" max="3333" width="15" style="600" customWidth="1"/>
    <col min="3334" max="3334" width="10" style="600" bestFit="1" customWidth="1"/>
    <col min="3335" max="3584" width="9.140625" style="600"/>
    <col min="3585" max="3585" width="21.42578125" style="600" bestFit="1" customWidth="1"/>
    <col min="3586" max="3586" width="16.42578125" style="600" bestFit="1" customWidth="1"/>
    <col min="3587" max="3587" width="14.28515625" style="600" bestFit="1" customWidth="1"/>
    <col min="3588" max="3588" width="11.42578125" style="600" customWidth="1"/>
    <col min="3589" max="3589" width="15" style="600" customWidth="1"/>
    <col min="3590" max="3590" width="10" style="600" bestFit="1" customWidth="1"/>
    <col min="3591" max="3840" width="9.140625" style="600"/>
    <col min="3841" max="3841" width="21.42578125" style="600" bestFit="1" customWidth="1"/>
    <col min="3842" max="3842" width="16.42578125" style="600" bestFit="1" customWidth="1"/>
    <col min="3843" max="3843" width="14.28515625" style="600" bestFit="1" customWidth="1"/>
    <col min="3844" max="3844" width="11.42578125" style="600" customWidth="1"/>
    <col min="3845" max="3845" width="15" style="600" customWidth="1"/>
    <col min="3846" max="3846" width="10" style="600" bestFit="1" customWidth="1"/>
    <col min="3847" max="4096" width="9.140625" style="600"/>
    <col min="4097" max="4097" width="21.42578125" style="600" bestFit="1" customWidth="1"/>
    <col min="4098" max="4098" width="16.42578125" style="600" bestFit="1" customWidth="1"/>
    <col min="4099" max="4099" width="14.28515625" style="600" bestFit="1" customWidth="1"/>
    <col min="4100" max="4100" width="11.42578125" style="600" customWidth="1"/>
    <col min="4101" max="4101" width="15" style="600" customWidth="1"/>
    <col min="4102" max="4102" width="10" style="600" bestFit="1" customWidth="1"/>
    <col min="4103" max="4352" width="9.140625" style="600"/>
    <col min="4353" max="4353" width="21.42578125" style="600" bestFit="1" customWidth="1"/>
    <col min="4354" max="4354" width="16.42578125" style="600" bestFit="1" customWidth="1"/>
    <col min="4355" max="4355" width="14.28515625" style="600" bestFit="1" customWidth="1"/>
    <col min="4356" max="4356" width="11.42578125" style="600" customWidth="1"/>
    <col min="4357" max="4357" width="15" style="600" customWidth="1"/>
    <col min="4358" max="4358" width="10" style="600" bestFit="1" customWidth="1"/>
    <col min="4359" max="4608" width="9.140625" style="600"/>
    <col min="4609" max="4609" width="21.42578125" style="600" bestFit="1" customWidth="1"/>
    <col min="4610" max="4610" width="16.42578125" style="600" bestFit="1" customWidth="1"/>
    <col min="4611" max="4611" width="14.28515625" style="600" bestFit="1" customWidth="1"/>
    <col min="4612" max="4612" width="11.42578125" style="600" customWidth="1"/>
    <col min="4613" max="4613" width="15" style="600" customWidth="1"/>
    <col min="4614" max="4614" width="10" style="600" bestFit="1" customWidth="1"/>
    <col min="4615" max="4864" width="9.140625" style="600"/>
    <col min="4865" max="4865" width="21.42578125" style="600" bestFit="1" customWidth="1"/>
    <col min="4866" max="4866" width="16.42578125" style="600" bestFit="1" customWidth="1"/>
    <col min="4867" max="4867" width="14.28515625" style="600" bestFit="1" customWidth="1"/>
    <col min="4868" max="4868" width="11.42578125" style="600" customWidth="1"/>
    <col min="4869" max="4869" width="15" style="600" customWidth="1"/>
    <col min="4870" max="4870" width="10" style="600" bestFit="1" customWidth="1"/>
    <col min="4871" max="5120" width="9.140625" style="600"/>
    <col min="5121" max="5121" width="21.42578125" style="600" bestFit="1" customWidth="1"/>
    <col min="5122" max="5122" width="16.42578125" style="600" bestFit="1" customWidth="1"/>
    <col min="5123" max="5123" width="14.28515625" style="600" bestFit="1" customWidth="1"/>
    <col min="5124" max="5124" width="11.42578125" style="600" customWidth="1"/>
    <col min="5125" max="5125" width="15" style="600" customWidth="1"/>
    <col min="5126" max="5126" width="10" style="600" bestFit="1" customWidth="1"/>
    <col min="5127" max="5376" width="9.140625" style="600"/>
    <col min="5377" max="5377" width="21.42578125" style="600" bestFit="1" customWidth="1"/>
    <col min="5378" max="5378" width="16.42578125" style="600" bestFit="1" customWidth="1"/>
    <col min="5379" max="5379" width="14.28515625" style="600" bestFit="1" customWidth="1"/>
    <col min="5380" max="5380" width="11.42578125" style="600" customWidth="1"/>
    <col min="5381" max="5381" width="15" style="600" customWidth="1"/>
    <col min="5382" max="5382" width="10" style="600" bestFit="1" customWidth="1"/>
    <col min="5383" max="5632" width="9.140625" style="600"/>
    <col min="5633" max="5633" width="21.42578125" style="600" bestFit="1" customWidth="1"/>
    <col min="5634" max="5634" width="16.42578125" style="600" bestFit="1" customWidth="1"/>
    <col min="5635" max="5635" width="14.28515625" style="600" bestFit="1" customWidth="1"/>
    <col min="5636" max="5636" width="11.42578125" style="600" customWidth="1"/>
    <col min="5637" max="5637" width="15" style="600" customWidth="1"/>
    <col min="5638" max="5638" width="10" style="600" bestFit="1" customWidth="1"/>
    <col min="5639" max="5888" width="9.140625" style="600"/>
    <col min="5889" max="5889" width="21.42578125" style="600" bestFit="1" customWidth="1"/>
    <col min="5890" max="5890" width="16.42578125" style="600" bestFit="1" customWidth="1"/>
    <col min="5891" max="5891" width="14.28515625" style="600" bestFit="1" customWidth="1"/>
    <col min="5892" max="5892" width="11.42578125" style="600" customWidth="1"/>
    <col min="5893" max="5893" width="15" style="600" customWidth="1"/>
    <col min="5894" max="5894" width="10" style="600" bestFit="1" customWidth="1"/>
    <col min="5895" max="6144" width="9.140625" style="600"/>
    <col min="6145" max="6145" width="21.42578125" style="600" bestFit="1" customWidth="1"/>
    <col min="6146" max="6146" width="16.42578125" style="600" bestFit="1" customWidth="1"/>
    <col min="6147" max="6147" width="14.28515625" style="600" bestFit="1" customWidth="1"/>
    <col min="6148" max="6148" width="11.42578125" style="600" customWidth="1"/>
    <col min="6149" max="6149" width="15" style="600" customWidth="1"/>
    <col min="6150" max="6150" width="10" style="600" bestFit="1" customWidth="1"/>
    <col min="6151" max="6400" width="9.140625" style="600"/>
    <col min="6401" max="6401" width="21.42578125" style="600" bestFit="1" customWidth="1"/>
    <col min="6402" max="6402" width="16.42578125" style="600" bestFit="1" customWidth="1"/>
    <col min="6403" max="6403" width="14.28515625" style="600" bestFit="1" customWidth="1"/>
    <col min="6404" max="6404" width="11.42578125" style="600" customWidth="1"/>
    <col min="6405" max="6405" width="15" style="600" customWidth="1"/>
    <col min="6406" max="6406" width="10" style="600" bestFit="1" customWidth="1"/>
    <col min="6407" max="6656" width="9.140625" style="600"/>
    <col min="6657" max="6657" width="21.42578125" style="600" bestFit="1" customWidth="1"/>
    <col min="6658" max="6658" width="16.42578125" style="600" bestFit="1" customWidth="1"/>
    <col min="6659" max="6659" width="14.28515625" style="600" bestFit="1" customWidth="1"/>
    <col min="6660" max="6660" width="11.42578125" style="600" customWidth="1"/>
    <col min="6661" max="6661" width="15" style="600" customWidth="1"/>
    <col min="6662" max="6662" width="10" style="600" bestFit="1" customWidth="1"/>
    <col min="6663" max="6912" width="9.140625" style="600"/>
    <col min="6913" max="6913" width="21.42578125" style="600" bestFit="1" customWidth="1"/>
    <col min="6914" max="6914" width="16.42578125" style="600" bestFit="1" customWidth="1"/>
    <col min="6915" max="6915" width="14.28515625" style="600" bestFit="1" customWidth="1"/>
    <col min="6916" max="6916" width="11.42578125" style="600" customWidth="1"/>
    <col min="6917" max="6917" width="15" style="600" customWidth="1"/>
    <col min="6918" max="6918" width="10" style="600" bestFit="1" customWidth="1"/>
    <col min="6919" max="7168" width="9.140625" style="600"/>
    <col min="7169" max="7169" width="21.42578125" style="600" bestFit="1" customWidth="1"/>
    <col min="7170" max="7170" width="16.42578125" style="600" bestFit="1" customWidth="1"/>
    <col min="7171" max="7171" width="14.28515625" style="600" bestFit="1" customWidth="1"/>
    <col min="7172" max="7172" width="11.42578125" style="600" customWidth="1"/>
    <col min="7173" max="7173" width="15" style="600" customWidth="1"/>
    <col min="7174" max="7174" width="10" style="600" bestFit="1" customWidth="1"/>
    <col min="7175" max="7424" width="9.140625" style="600"/>
    <col min="7425" max="7425" width="21.42578125" style="600" bestFit="1" customWidth="1"/>
    <col min="7426" max="7426" width="16.42578125" style="600" bestFit="1" customWidth="1"/>
    <col min="7427" max="7427" width="14.28515625" style="600" bestFit="1" customWidth="1"/>
    <col min="7428" max="7428" width="11.42578125" style="600" customWidth="1"/>
    <col min="7429" max="7429" width="15" style="600" customWidth="1"/>
    <col min="7430" max="7430" width="10" style="600" bestFit="1" customWidth="1"/>
    <col min="7431" max="7680" width="9.140625" style="600"/>
    <col min="7681" max="7681" width="21.42578125" style="600" bestFit="1" customWidth="1"/>
    <col min="7682" max="7682" width="16.42578125" style="600" bestFit="1" customWidth="1"/>
    <col min="7683" max="7683" width="14.28515625" style="600" bestFit="1" customWidth="1"/>
    <col min="7684" max="7684" width="11.42578125" style="600" customWidth="1"/>
    <col min="7685" max="7685" width="15" style="600" customWidth="1"/>
    <col min="7686" max="7686" width="10" style="600" bestFit="1" customWidth="1"/>
    <col min="7687" max="7936" width="9.140625" style="600"/>
    <col min="7937" max="7937" width="21.42578125" style="600" bestFit="1" customWidth="1"/>
    <col min="7938" max="7938" width="16.42578125" style="600" bestFit="1" customWidth="1"/>
    <col min="7939" max="7939" width="14.28515625" style="600" bestFit="1" customWidth="1"/>
    <col min="7940" max="7940" width="11.42578125" style="600" customWidth="1"/>
    <col min="7941" max="7941" width="15" style="600" customWidth="1"/>
    <col min="7942" max="7942" width="10" style="600" bestFit="1" customWidth="1"/>
    <col min="7943" max="8192" width="9.140625" style="600"/>
    <col min="8193" max="8193" width="21.42578125" style="600" bestFit="1" customWidth="1"/>
    <col min="8194" max="8194" width="16.42578125" style="600" bestFit="1" customWidth="1"/>
    <col min="8195" max="8195" width="14.28515625" style="600" bestFit="1" customWidth="1"/>
    <col min="8196" max="8196" width="11.42578125" style="600" customWidth="1"/>
    <col min="8197" max="8197" width="15" style="600" customWidth="1"/>
    <col min="8198" max="8198" width="10" style="600" bestFit="1" customWidth="1"/>
    <col min="8199" max="8448" width="9.140625" style="600"/>
    <col min="8449" max="8449" width="21.42578125" style="600" bestFit="1" customWidth="1"/>
    <col min="8450" max="8450" width="16.42578125" style="600" bestFit="1" customWidth="1"/>
    <col min="8451" max="8451" width="14.28515625" style="600" bestFit="1" customWidth="1"/>
    <col min="8452" max="8452" width="11.42578125" style="600" customWidth="1"/>
    <col min="8453" max="8453" width="15" style="600" customWidth="1"/>
    <col min="8454" max="8454" width="10" style="600" bestFit="1" customWidth="1"/>
    <col min="8455" max="8704" width="9.140625" style="600"/>
    <col min="8705" max="8705" width="21.42578125" style="600" bestFit="1" customWidth="1"/>
    <col min="8706" max="8706" width="16.42578125" style="600" bestFit="1" customWidth="1"/>
    <col min="8707" max="8707" width="14.28515625" style="600" bestFit="1" customWidth="1"/>
    <col min="8708" max="8708" width="11.42578125" style="600" customWidth="1"/>
    <col min="8709" max="8709" width="15" style="600" customWidth="1"/>
    <col min="8710" max="8710" width="10" style="600" bestFit="1" customWidth="1"/>
    <col min="8711" max="8960" width="9.140625" style="600"/>
    <col min="8961" max="8961" width="21.42578125" style="600" bestFit="1" customWidth="1"/>
    <col min="8962" max="8962" width="16.42578125" style="600" bestFit="1" customWidth="1"/>
    <col min="8963" max="8963" width="14.28515625" style="600" bestFit="1" customWidth="1"/>
    <col min="8964" max="8964" width="11.42578125" style="600" customWidth="1"/>
    <col min="8965" max="8965" width="15" style="600" customWidth="1"/>
    <col min="8966" max="8966" width="10" style="600" bestFit="1" customWidth="1"/>
    <col min="8967" max="9216" width="9.140625" style="600"/>
    <col min="9217" max="9217" width="21.42578125" style="600" bestFit="1" customWidth="1"/>
    <col min="9218" max="9218" width="16.42578125" style="600" bestFit="1" customWidth="1"/>
    <col min="9219" max="9219" width="14.28515625" style="600" bestFit="1" customWidth="1"/>
    <col min="9220" max="9220" width="11.42578125" style="600" customWidth="1"/>
    <col min="9221" max="9221" width="15" style="600" customWidth="1"/>
    <col min="9222" max="9222" width="10" style="600" bestFit="1" customWidth="1"/>
    <col min="9223" max="9472" width="9.140625" style="600"/>
    <col min="9473" max="9473" width="21.42578125" style="600" bestFit="1" customWidth="1"/>
    <col min="9474" max="9474" width="16.42578125" style="600" bestFit="1" customWidth="1"/>
    <col min="9475" max="9475" width="14.28515625" style="600" bestFit="1" customWidth="1"/>
    <col min="9476" max="9476" width="11.42578125" style="600" customWidth="1"/>
    <col min="9477" max="9477" width="15" style="600" customWidth="1"/>
    <col min="9478" max="9478" width="10" style="600" bestFit="1" customWidth="1"/>
    <col min="9479" max="9728" width="9.140625" style="600"/>
    <col min="9729" max="9729" width="21.42578125" style="600" bestFit="1" customWidth="1"/>
    <col min="9730" max="9730" width="16.42578125" style="600" bestFit="1" customWidth="1"/>
    <col min="9731" max="9731" width="14.28515625" style="600" bestFit="1" customWidth="1"/>
    <col min="9732" max="9732" width="11.42578125" style="600" customWidth="1"/>
    <col min="9733" max="9733" width="15" style="600" customWidth="1"/>
    <col min="9734" max="9734" width="10" style="600" bestFit="1" customWidth="1"/>
    <col min="9735" max="9984" width="9.140625" style="600"/>
    <col min="9985" max="9985" width="21.42578125" style="600" bestFit="1" customWidth="1"/>
    <col min="9986" max="9986" width="16.42578125" style="600" bestFit="1" customWidth="1"/>
    <col min="9987" max="9987" width="14.28515625" style="600" bestFit="1" customWidth="1"/>
    <col min="9988" max="9988" width="11.42578125" style="600" customWidth="1"/>
    <col min="9989" max="9989" width="15" style="600" customWidth="1"/>
    <col min="9990" max="9990" width="10" style="600" bestFit="1" customWidth="1"/>
    <col min="9991" max="10240" width="9.140625" style="600"/>
    <col min="10241" max="10241" width="21.42578125" style="600" bestFit="1" customWidth="1"/>
    <col min="10242" max="10242" width="16.42578125" style="600" bestFit="1" customWidth="1"/>
    <col min="10243" max="10243" width="14.28515625" style="600" bestFit="1" customWidth="1"/>
    <col min="10244" max="10244" width="11.42578125" style="600" customWidth="1"/>
    <col min="10245" max="10245" width="15" style="600" customWidth="1"/>
    <col min="10246" max="10246" width="10" style="600" bestFit="1" customWidth="1"/>
    <col min="10247" max="10496" width="9.140625" style="600"/>
    <col min="10497" max="10497" width="21.42578125" style="600" bestFit="1" customWidth="1"/>
    <col min="10498" max="10498" width="16.42578125" style="600" bestFit="1" customWidth="1"/>
    <col min="10499" max="10499" width="14.28515625" style="600" bestFit="1" customWidth="1"/>
    <col min="10500" max="10500" width="11.42578125" style="600" customWidth="1"/>
    <col min="10501" max="10501" width="15" style="600" customWidth="1"/>
    <col min="10502" max="10502" width="10" style="600" bestFit="1" customWidth="1"/>
    <col min="10503" max="10752" width="9.140625" style="600"/>
    <col min="10753" max="10753" width="21.42578125" style="600" bestFit="1" customWidth="1"/>
    <col min="10754" max="10754" width="16.42578125" style="600" bestFit="1" customWidth="1"/>
    <col min="10755" max="10755" width="14.28515625" style="600" bestFit="1" customWidth="1"/>
    <col min="10756" max="10756" width="11.42578125" style="600" customWidth="1"/>
    <col min="10757" max="10757" width="15" style="600" customWidth="1"/>
    <col min="10758" max="10758" width="10" style="600" bestFit="1" customWidth="1"/>
    <col min="10759" max="11008" width="9.140625" style="600"/>
    <col min="11009" max="11009" width="21.42578125" style="600" bestFit="1" customWidth="1"/>
    <col min="11010" max="11010" width="16.42578125" style="600" bestFit="1" customWidth="1"/>
    <col min="11011" max="11011" width="14.28515625" style="600" bestFit="1" customWidth="1"/>
    <col min="11012" max="11012" width="11.42578125" style="600" customWidth="1"/>
    <col min="11013" max="11013" width="15" style="600" customWidth="1"/>
    <col min="11014" max="11014" width="10" style="600" bestFit="1" customWidth="1"/>
    <col min="11015" max="11264" width="9.140625" style="600"/>
    <col min="11265" max="11265" width="21.42578125" style="600" bestFit="1" customWidth="1"/>
    <col min="11266" max="11266" width="16.42578125" style="600" bestFit="1" customWidth="1"/>
    <col min="11267" max="11267" width="14.28515625" style="600" bestFit="1" customWidth="1"/>
    <col min="11268" max="11268" width="11.42578125" style="600" customWidth="1"/>
    <col min="11269" max="11269" width="15" style="600" customWidth="1"/>
    <col min="11270" max="11270" width="10" style="600" bestFit="1" customWidth="1"/>
    <col min="11271" max="11520" width="9.140625" style="600"/>
    <col min="11521" max="11521" width="21.42578125" style="600" bestFit="1" customWidth="1"/>
    <col min="11522" max="11522" width="16.42578125" style="600" bestFit="1" customWidth="1"/>
    <col min="11523" max="11523" width="14.28515625" style="600" bestFit="1" customWidth="1"/>
    <col min="11524" max="11524" width="11.42578125" style="600" customWidth="1"/>
    <col min="11525" max="11525" width="15" style="600" customWidth="1"/>
    <col min="11526" max="11526" width="10" style="600" bestFit="1" customWidth="1"/>
    <col min="11527" max="11776" width="9.140625" style="600"/>
    <col min="11777" max="11777" width="21.42578125" style="600" bestFit="1" customWidth="1"/>
    <col min="11778" max="11778" width="16.42578125" style="600" bestFit="1" customWidth="1"/>
    <col min="11779" max="11779" width="14.28515625" style="600" bestFit="1" customWidth="1"/>
    <col min="11780" max="11780" width="11.42578125" style="600" customWidth="1"/>
    <col min="11781" max="11781" width="15" style="600" customWidth="1"/>
    <col min="11782" max="11782" width="10" style="600" bestFit="1" customWidth="1"/>
    <col min="11783" max="12032" width="9.140625" style="600"/>
    <col min="12033" max="12033" width="21.42578125" style="600" bestFit="1" customWidth="1"/>
    <col min="12034" max="12034" width="16.42578125" style="600" bestFit="1" customWidth="1"/>
    <col min="12035" max="12035" width="14.28515625" style="600" bestFit="1" customWidth="1"/>
    <col min="12036" max="12036" width="11.42578125" style="600" customWidth="1"/>
    <col min="12037" max="12037" width="15" style="600" customWidth="1"/>
    <col min="12038" max="12038" width="10" style="600" bestFit="1" customWidth="1"/>
    <col min="12039" max="12288" width="9.140625" style="600"/>
    <col min="12289" max="12289" width="21.42578125" style="600" bestFit="1" customWidth="1"/>
    <col min="12290" max="12290" width="16.42578125" style="600" bestFit="1" customWidth="1"/>
    <col min="12291" max="12291" width="14.28515625" style="600" bestFit="1" customWidth="1"/>
    <col min="12292" max="12292" width="11.42578125" style="600" customWidth="1"/>
    <col min="12293" max="12293" width="15" style="600" customWidth="1"/>
    <col min="12294" max="12294" width="10" style="600" bestFit="1" customWidth="1"/>
    <col min="12295" max="12544" width="9.140625" style="600"/>
    <col min="12545" max="12545" width="21.42578125" style="600" bestFit="1" customWidth="1"/>
    <col min="12546" max="12546" width="16.42578125" style="600" bestFit="1" customWidth="1"/>
    <col min="12547" max="12547" width="14.28515625" style="600" bestFit="1" customWidth="1"/>
    <col min="12548" max="12548" width="11.42578125" style="600" customWidth="1"/>
    <col min="12549" max="12549" width="15" style="600" customWidth="1"/>
    <col min="12550" max="12550" width="10" style="600" bestFit="1" customWidth="1"/>
    <col min="12551" max="12800" width="9.140625" style="600"/>
    <col min="12801" max="12801" width="21.42578125" style="600" bestFit="1" customWidth="1"/>
    <col min="12802" max="12802" width="16.42578125" style="600" bestFit="1" customWidth="1"/>
    <col min="12803" max="12803" width="14.28515625" style="600" bestFit="1" customWidth="1"/>
    <col min="12804" max="12804" width="11.42578125" style="600" customWidth="1"/>
    <col min="12805" max="12805" width="15" style="600" customWidth="1"/>
    <col min="12806" max="12806" width="10" style="600" bestFit="1" customWidth="1"/>
    <col min="12807" max="13056" width="9.140625" style="600"/>
    <col min="13057" max="13057" width="21.42578125" style="600" bestFit="1" customWidth="1"/>
    <col min="13058" max="13058" width="16.42578125" style="600" bestFit="1" customWidth="1"/>
    <col min="13059" max="13059" width="14.28515625" style="600" bestFit="1" customWidth="1"/>
    <col min="13060" max="13060" width="11.42578125" style="600" customWidth="1"/>
    <col min="13061" max="13061" width="15" style="600" customWidth="1"/>
    <col min="13062" max="13062" width="10" style="600" bestFit="1" customWidth="1"/>
    <col min="13063" max="13312" width="9.140625" style="600"/>
    <col min="13313" max="13313" width="21.42578125" style="600" bestFit="1" customWidth="1"/>
    <col min="13314" max="13314" width="16.42578125" style="600" bestFit="1" customWidth="1"/>
    <col min="13315" max="13315" width="14.28515625" style="600" bestFit="1" customWidth="1"/>
    <col min="13316" max="13316" width="11.42578125" style="600" customWidth="1"/>
    <col min="13317" max="13317" width="15" style="600" customWidth="1"/>
    <col min="13318" max="13318" width="10" style="600" bestFit="1" customWidth="1"/>
    <col min="13319" max="13568" width="9.140625" style="600"/>
    <col min="13569" max="13569" width="21.42578125" style="600" bestFit="1" customWidth="1"/>
    <col min="13570" max="13570" width="16.42578125" style="600" bestFit="1" customWidth="1"/>
    <col min="13571" max="13571" width="14.28515625" style="600" bestFit="1" customWidth="1"/>
    <col min="13572" max="13572" width="11.42578125" style="600" customWidth="1"/>
    <col min="13573" max="13573" width="15" style="600" customWidth="1"/>
    <col min="13574" max="13574" width="10" style="600" bestFit="1" customWidth="1"/>
    <col min="13575" max="13824" width="9.140625" style="600"/>
    <col min="13825" max="13825" width="21.42578125" style="600" bestFit="1" customWidth="1"/>
    <col min="13826" max="13826" width="16.42578125" style="600" bestFit="1" customWidth="1"/>
    <col min="13827" max="13827" width="14.28515625" style="600" bestFit="1" customWidth="1"/>
    <col min="13828" max="13828" width="11.42578125" style="600" customWidth="1"/>
    <col min="13829" max="13829" width="15" style="600" customWidth="1"/>
    <col min="13830" max="13830" width="10" style="600" bestFit="1" customWidth="1"/>
    <col min="13831" max="14080" width="9.140625" style="600"/>
    <col min="14081" max="14081" width="21.42578125" style="600" bestFit="1" customWidth="1"/>
    <col min="14082" max="14082" width="16.42578125" style="600" bestFit="1" customWidth="1"/>
    <col min="14083" max="14083" width="14.28515625" style="600" bestFit="1" customWidth="1"/>
    <col min="14084" max="14084" width="11.42578125" style="600" customWidth="1"/>
    <col min="14085" max="14085" width="15" style="600" customWidth="1"/>
    <col min="14086" max="14086" width="10" style="600" bestFit="1" customWidth="1"/>
    <col min="14087" max="14336" width="9.140625" style="600"/>
    <col min="14337" max="14337" width="21.42578125" style="600" bestFit="1" customWidth="1"/>
    <col min="14338" max="14338" width="16.42578125" style="600" bestFit="1" customWidth="1"/>
    <col min="14339" max="14339" width="14.28515625" style="600" bestFit="1" customWidth="1"/>
    <col min="14340" max="14340" width="11.42578125" style="600" customWidth="1"/>
    <col min="14341" max="14341" width="15" style="600" customWidth="1"/>
    <col min="14342" max="14342" width="10" style="600" bestFit="1" customWidth="1"/>
    <col min="14343" max="14592" width="9.140625" style="600"/>
    <col min="14593" max="14593" width="21.42578125" style="600" bestFit="1" customWidth="1"/>
    <col min="14594" max="14594" width="16.42578125" style="600" bestFit="1" customWidth="1"/>
    <col min="14595" max="14595" width="14.28515625" style="600" bestFit="1" customWidth="1"/>
    <col min="14596" max="14596" width="11.42578125" style="600" customWidth="1"/>
    <col min="14597" max="14597" width="15" style="600" customWidth="1"/>
    <col min="14598" max="14598" width="10" style="600" bestFit="1" customWidth="1"/>
    <col min="14599" max="14848" width="9.140625" style="600"/>
    <col min="14849" max="14849" width="21.42578125" style="600" bestFit="1" customWidth="1"/>
    <col min="14850" max="14850" width="16.42578125" style="600" bestFit="1" customWidth="1"/>
    <col min="14851" max="14851" width="14.28515625" style="600" bestFit="1" customWidth="1"/>
    <col min="14852" max="14852" width="11.42578125" style="600" customWidth="1"/>
    <col min="14853" max="14853" width="15" style="600" customWidth="1"/>
    <col min="14854" max="14854" width="10" style="600" bestFit="1" customWidth="1"/>
    <col min="14855" max="15104" width="9.140625" style="600"/>
    <col min="15105" max="15105" width="21.42578125" style="600" bestFit="1" customWidth="1"/>
    <col min="15106" max="15106" width="16.42578125" style="600" bestFit="1" customWidth="1"/>
    <col min="15107" max="15107" width="14.28515625" style="600" bestFit="1" customWidth="1"/>
    <col min="15108" max="15108" width="11.42578125" style="600" customWidth="1"/>
    <col min="15109" max="15109" width="15" style="600" customWidth="1"/>
    <col min="15110" max="15110" width="10" style="600" bestFit="1" customWidth="1"/>
    <col min="15111" max="15360" width="9.140625" style="600"/>
    <col min="15361" max="15361" width="21.42578125" style="600" bestFit="1" customWidth="1"/>
    <col min="15362" max="15362" width="16.42578125" style="600" bestFit="1" customWidth="1"/>
    <col min="15363" max="15363" width="14.28515625" style="600" bestFit="1" customWidth="1"/>
    <col min="15364" max="15364" width="11.42578125" style="600" customWidth="1"/>
    <col min="15365" max="15365" width="15" style="600" customWidth="1"/>
    <col min="15366" max="15366" width="10" style="600" bestFit="1" customWidth="1"/>
    <col min="15367" max="15616" width="9.140625" style="600"/>
    <col min="15617" max="15617" width="21.42578125" style="600" bestFit="1" customWidth="1"/>
    <col min="15618" max="15618" width="16.42578125" style="600" bestFit="1" customWidth="1"/>
    <col min="15619" max="15619" width="14.28515625" style="600" bestFit="1" customWidth="1"/>
    <col min="15620" max="15620" width="11.42578125" style="600" customWidth="1"/>
    <col min="15621" max="15621" width="15" style="600" customWidth="1"/>
    <col min="15622" max="15622" width="10" style="600" bestFit="1" customWidth="1"/>
    <col min="15623" max="15872" width="9.140625" style="600"/>
    <col min="15873" max="15873" width="21.42578125" style="600" bestFit="1" customWidth="1"/>
    <col min="15874" max="15874" width="16.42578125" style="600" bestFit="1" customWidth="1"/>
    <col min="15875" max="15875" width="14.28515625" style="600" bestFit="1" customWidth="1"/>
    <col min="15876" max="15876" width="11.42578125" style="600" customWidth="1"/>
    <col min="15877" max="15877" width="15" style="600" customWidth="1"/>
    <col min="15878" max="15878" width="10" style="600" bestFit="1" customWidth="1"/>
    <col min="15879" max="16128" width="9.140625" style="600"/>
    <col min="16129" max="16129" width="21.42578125" style="600" bestFit="1" customWidth="1"/>
    <col min="16130" max="16130" width="16.42578125" style="600" bestFit="1" customWidth="1"/>
    <col min="16131" max="16131" width="14.28515625" style="600" bestFit="1" customWidth="1"/>
    <col min="16132" max="16132" width="11.42578125" style="600" customWidth="1"/>
    <col min="16133" max="16133" width="15" style="600" customWidth="1"/>
    <col min="16134" max="16134" width="10" style="600" bestFit="1" customWidth="1"/>
    <col min="16135" max="16384" width="9.140625" style="600"/>
  </cols>
  <sheetData>
    <row r="1" spans="1:6" ht="25.5">
      <c r="A1" s="800" t="s">
        <v>260</v>
      </c>
      <c r="B1" s="741" t="s">
        <v>347</v>
      </c>
      <c r="C1" s="741" t="s">
        <v>118</v>
      </c>
      <c r="D1" s="599" t="s">
        <v>348</v>
      </c>
      <c r="E1" s="800" t="s">
        <v>349</v>
      </c>
      <c r="F1" s="741" t="s">
        <v>177</v>
      </c>
    </row>
    <row r="2" spans="1:6" ht="26.25" thickBot="1">
      <c r="A2" s="801"/>
      <c r="B2" s="601" t="s">
        <v>350</v>
      </c>
      <c r="C2" s="601" t="s">
        <v>350</v>
      </c>
      <c r="D2" s="602" t="s">
        <v>351</v>
      </c>
      <c r="E2" s="801"/>
      <c r="F2" s="601" t="s">
        <v>350</v>
      </c>
    </row>
    <row r="3" spans="1:6" ht="16.5" thickBot="1">
      <c r="A3" s="785"/>
      <c r="B3" s="786"/>
      <c r="C3" s="786"/>
      <c r="D3" s="786"/>
      <c r="E3" s="786"/>
      <c r="F3" s="787"/>
    </row>
    <row r="4" spans="1:6" ht="15.75" customHeight="1" thickBot="1">
      <c r="A4" s="794" t="s">
        <v>138</v>
      </c>
      <c r="B4" s="795"/>
      <c r="C4" s="795"/>
      <c r="D4" s="795"/>
      <c r="E4" s="795"/>
      <c r="F4" s="796"/>
    </row>
    <row r="5" spans="1:6" ht="16.5" thickBot="1">
      <c r="A5" s="603" t="s">
        <v>352</v>
      </c>
      <c r="B5" s="604">
        <v>18</v>
      </c>
      <c r="C5" s="605"/>
      <c r="D5" s="604"/>
      <c r="E5" s="604"/>
      <c r="F5" s="604">
        <f>SUM(B5:E5)</f>
        <v>18</v>
      </c>
    </row>
    <row r="6" spans="1:6" ht="16.5" thickBot="1">
      <c r="A6" s="603" t="s">
        <v>353</v>
      </c>
      <c r="B6" s="604">
        <v>9</v>
      </c>
      <c r="C6" s="604"/>
      <c r="D6" s="604"/>
      <c r="E6" s="604"/>
      <c r="F6" s="604">
        <f t="shared" ref="F6:F13" si="0">SUM(B6:E6)</f>
        <v>9</v>
      </c>
    </row>
    <row r="7" spans="1:6" ht="16.5" thickBot="1">
      <c r="A7" s="603" t="s">
        <v>354</v>
      </c>
      <c r="B7" s="604">
        <v>1</v>
      </c>
      <c r="C7" s="604"/>
      <c r="D7" s="604"/>
      <c r="E7" s="604"/>
      <c r="F7" s="604">
        <f t="shared" si="0"/>
        <v>1</v>
      </c>
    </row>
    <row r="8" spans="1:6" ht="16.5" thickBot="1">
      <c r="A8" s="603" t="s">
        <v>355</v>
      </c>
      <c r="B8" s="604">
        <v>3</v>
      </c>
      <c r="C8" s="604"/>
      <c r="D8" s="604"/>
      <c r="E8" s="604"/>
      <c r="F8" s="604">
        <f t="shared" si="0"/>
        <v>3</v>
      </c>
    </row>
    <row r="9" spans="1:6" s="583" customFormat="1" ht="16.5" thickBot="1">
      <c r="A9" s="606" t="s">
        <v>177</v>
      </c>
      <c r="B9" s="607">
        <f>SUM(B5:B8)</f>
        <v>31</v>
      </c>
      <c r="C9" s="607"/>
      <c r="D9" s="607"/>
      <c r="E9" s="607"/>
      <c r="F9" s="607">
        <f t="shared" si="0"/>
        <v>31</v>
      </c>
    </row>
    <row r="10" spans="1:6" ht="32.25" thickBot="1">
      <c r="A10" s="603" t="s">
        <v>356</v>
      </c>
      <c r="B10" s="604">
        <v>1</v>
      </c>
      <c r="C10" s="604"/>
      <c r="D10" s="604"/>
      <c r="E10" s="604"/>
      <c r="F10" s="604">
        <f t="shared" si="0"/>
        <v>1</v>
      </c>
    </row>
    <row r="11" spans="1:6" ht="16.5" thickBot="1">
      <c r="A11" s="603" t="s">
        <v>357</v>
      </c>
      <c r="B11" s="604">
        <v>6</v>
      </c>
      <c r="C11" s="604"/>
      <c r="D11" s="604"/>
      <c r="E11" s="604"/>
      <c r="F11" s="604">
        <f t="shared" si="0"/>
        <v>6</v>
      </c>
    </row>
    <row r="12" spans="1:6" ht="16.5" thickBot="1">
      <c r="A12" s="603" t="s">
        <v>584</v>
      </c>
      <c r="B12" s="604">
        <v>2</v>
      </c>
      <c r="C12" s="604"/>
      <c r="D12" s="604"/>
      <c r="E12" s="604"/>
      <c r="F12" s="604">
        <f t="shared" si="0"/>
        <v>2</v>
      </c>
    </row>
    <row r="13" spans="1:6" s="583" customFormat="1" ht="16.5" thickBot="1">
      <c r="A13" s="606" t="s">
        <v>319</v>
      </c>
      <c r="B13" s="607">
        <f>SUM(B10:B12)</f>
        <v>9</v>
      </c>
      <c r="C13" s="607"/>
      <c r="D13" s="607"/>
      <c r="E13" s="607"/>
      <c r="F13" s="607">
        <f t="shared" si="0"/>
        <v>9</v>
      </c>
    </row>
    <row r="14" spans="1:6" s="583" customFormat="1" ht="16.5" thickBot="1">
      <c r="A14" s="608" t="s">
        <v>226</v>
      </c>
      <c r="B14" s="609">
        <f>B9+B13</f>
        <v>40</v>
      </c>
      <c r="C14" s="609">
        <f>C9+C13</f>
        <v>0</v>
      </c>
      <c r="D14" s="609">
        <f>D9+D13</f>
        <v>0</v>
      </c>
      <c r="E14" s="609">
        <f>E9+E13</f>
        <v>0</v>
      </c>
      <c r="F14" s="609">
        <f>F9+F13</f>
        <v>40</v>
      </c>
    </row>
    <row r="15" spans="1:6" ht="33" customHeight="1" thickBot="1">
      <c r="A15" s="791"/>
      <c r="B15" s="792"/>
      <c r="C15" s="792"/>
      <c r="D15" s="792"/>
      <c r="E15" s="792"/>
      <c r="F15" s="793"/>
    </row>
    <row r="16" spans="1:6" ht="16.5" thickBot="1">
      <c r="A16" s="794" t="s">
        <v>141</v>
      </c>
      <c r="B16" s="795"/>
      <c r="C16" s="795"/>
      <c r="D16" s="795"/>
      <c r="E16" s="795"/>
      <c r="F16" s="796"/>
    </row>
    <row r="17" spans="1:6" ht="32.25" thickBot="1">
      <c r="A17" s="611" t="s">
        <v>360</v>
      </c>
      <c r="B17" s="612">
        <v>8</v>
      </c>
      <c r="C17" s="613"/>
      <c r="D17" s="613"/>
      <c r="E17" s="613"/>
      <c r="F17" s="604">
        <f t="shared" ref="F17:F35" si="1">SUM(B17:E17)</f>
        <v>8</v>
      </c>
    </row>
    <row r="18" spans="1:6" ht="16.5" thickBot="1">
      <c r="A18" s="611" t="s">
        <v>361</v>
      </c>
      <c r="B18" s="614">
        <v>16.75</v>
      </c>
      <c r="C18" s="615"/>
      <c r="D18" s="616"/>
      <c r="E18" s="615"/>
      <c r="F18" s="604">
        <f t="shared" si="1"/>
        <v>16.75</v>
      </c>
    </row>
    <row r="19" spans="1:6" ht="16.5" thickBot="1">
      <c r="A19" s="603" t="s">
        <v>436</v>
      </c>
      <c r="B19" s="604">
        <v>1</v>
      </c>
      <c r="C19" s="604"/>
      <c r="D19" s="604"/>
      <c r="E19" s="604"/>
      <c r="F19" s="604">
        <f t="shared" si="1"/>
        <v>1</v>
      </c>
    </row>
    <row r="20" spans="1:6" ht="32.25" thickBot="1">
      <c r="A20" s="611" t="s">
        <v>610</v>
      </c>
      <c r="B20" s="612">
        <v>1</v>
      </c>
      <c r="C20" s="615"/>
      <c r="D20" s="615"/>
      <c r="E20" s="615"/>
      <c r="F20" s="604">
        <f t="shared" si="1"/>
        <v>1</v>
      </c>
    </row>
    <row r="21" spans="1:6" ht="16.5" thickBot="1">
      <c r="A21" s="603" t="s">
        <v>362</v>
      </c>
      <c r="B21" s="604">
        <v>1</v>
      </c>
      <c r="C21" s="604"/>
      <c r="D21" s="604"/>
      <c r="E21" s="604"/>
      <c r="F21" s="604">
        <f t="shared" si="1"/>
        <v>1</v>
      </c>
    </row>
    <row r="22" spans="1:6" ht="16.5" thickBot="1">
      <c r="A22" s="603" t="s">
        <v>359</v>
      </c>
      <c r="B22" s="604">
        <v>0.25</v>
      </c>
      <c r="C22" s="604"/>
      <c r="D22" s="604"/>
      <c r="E22" s="604"/>
      <c r="F22" s="604">
        <f t="shared" si="1"/>
        <v>0.25</v>
      </c>
    </row>
    <row r="23" spans="1:6" ht="32.25" thickBot="1">
      <c r="A23" s="617" t="s">
        <v>611</v>
      </c>
      <c r="B23" s="610">
        <v>1</v>
      </c>
      <c r="C23" s="618"/>
      <c r="D23" s="618"/>
      <c r="E23" s="618"/>
      <c r="F23" s="604">
        <f t="shared" si="1"/>
        <v>1</v>
      </c>
    </row>
    <row r="24" spans="1:6" ht="16.5" thickBot="1">
      <c r="A24" s="619" t="s">
        <v>612</v>
      </c>
      <c r="B24" s="620">
        <v>2</v>
      </c>
      <c r="C24" s="620"/>
      <c r="D24" s="620"/>
      <c r="E24" s="620"/>
      <c r="F24" s="604">
        <f t="shared" si="1"/>
        <v>2</v>
      </c>
    </row>
    <row r="25" spans="1:6" ht="16.5" thickBot="1">
      <c r="A25" s="603" t="s">
        <v>613</v>
      </c>
      <c r="B25" s="604">
        <v>1</v>
      </c>
      <c r="C25" s="604"/>
      <c r="D25" s="604"/>
      <c r="E25" s="604"/>
      <c r="F25" s="604">
        <f t="shared" si="1"/>
        <v>1</v>
      </c>
    </row>
    <row r="26" spans="1:6" ht="16.5" thickBot="1">
      <c r="A26" s="603" t="s">
        <v>364</v>
      </c>
      <c r="B26" s="604">
        <v>2</v>
      </c>
      <c r="C26" s="604"/>
      <c r="D26" s="604"/>
      <c r="E26" s="604"/>
      <c r="F26" s="604">
        <f t="shared" si="1"/>
        <v>2</v>
      </c>
    </row>
    <row r="27" spans="1:6" s="583" customFormat="1" ht="16.5" thickBot="1">
      <c r="A27" s="606" t="s">
        <v>177</v>
      </c>
      <c r="B27" s="607">
        <f>SUM(B17:B26)</f>
        <v>34</v>
      </c>
      <c r="C27" s="607">
        <f>SUM(C17:C26)</f>
        <v>0</v>
      </c>
      <c r="D27" s="607">
        <f>SUM(D17:D26)</f>
        <v>0</v>
      </c>
      <c r="E27" s="607">
        <f>SUM(E17:E26)</f>
        <v>0</v>
      </c>
      <c r="F27" s="607">
        <f>SUM(F17:F26)</f>
        <v>34</v>
      </c>
    </row>
    <row r="28" spans="1:6" ht="32.25" thickBot="1">
      <c r="A28" s="603" t="s">
        <v>365</v>
      </c>
      <c r="B28" s="604">
        <v>1</v>
      </c>
      <c r="C28" s="604"/>
      <c r="D28" s="604"/>
      <c r="E28" s="604"/>
      <c r="F28" s="604">
        <f t="shared" si="1"/>
        <v>1</v>
      </c>
    </row>
    <row r="29" spans="1:6" ht="16.5" thickBot="1">
      <c r="A29" s="603" t="s">
        <v>366</v>
      </c>
      <c r="B29" s="604">
        <v>3</v>
      </c>
      <c r="C29" s="604"/>
      <c r="D29" s="604"/>
      <c r="E29" s="604"/>
      <c r="F29" s="604">
        <f t="shared" si="1"/>
        <v>3</v>
      </c>
    </row>
    <row r="30" spans="1:6" ht="16.5" thickBot="1">
      <c r="A30" s="603" t="s">
        <v>367</v>
      </c>
      <c r="B30" s="604">
        <v>1</v>
      </c>
      <c r="C30" s="604"/>
      <c r="D30" s="604"/>
      <c r="E30" s="604"/>
      <c r="F30" s="604">
        <f t="shared" si="1"/>
        <v>1</v>
      </c>
    </row>
    <row r="31" spans="1:6" ht="16.5" thickBot="1">
      <c r="A31" s="603" t="s">
        <v>368</v>
      </c>
      <c r="B31" s="604">
        <v>3</v>
      </c>
      <c r="C31" s="604"/>
      <c r="D31" s="604"/>
      <c r="E31" s="604"/>
      <c r="F31" s="604">
        <f t="shared" si="1"/>
        <v>3</v>
      </c>
    </row>
    <row r="32" spans="1:6" ht="16.5" thickBot="1">
      <c r="A32" s="603" t="s">
        <v>369</v>
      </c>
      <c r="B32" s="604">
        <v>2</v>
      </c>
      <c r="C32" s="604"/>
      <c r="D32" s="604"/>
      <c r="E32" s="604"/>
      <c r="F32" s="604">
        <f t="shared" si="1"/>
        <v>2</v>
      </c>
    </row>
    <row r="33" spans="1:6" ht="16.5" thickBot="1">
      <c r="A33" s="603" t="s">
        <v>370</v>
      </c>
      <c r="B33" s="604">
        <v>1</v>
      </c>
      <c r="C33" s="604"/>
      <c r="D33" s="604"/>
      <c r="E33" s="604"/>
      <c r="F33" s="604">
        <f t="shared" si="1"/>
        <v>1</v>
      </c>
    </row>
    <row r="34" spans="1:6" ht="16.5" thickBot="1">
      <c r="A34" s="603" t="s">
        <v>371</v>
      </c>
      <c r="B34" s="604">
        <v>0.75</v>
      </c>
      <c r="C34" s="604"/>
      <c r="D34" s="604"/>
      <c r="E34" s="604"/>
      <c r="F34" s="604">
        <f t="shared" si="1"/>
        <v>0.75</v>
      </c>
    </row>
    <row r="35" spans="1:6" ht="16.5" thickBot="1">
      <c r="A35" s="606" t="s">
        <v>372</v>
      </c>
      <c r="B35" s="607">
        <f>SUM(B28:B34)</f>
        <v>11.75</v>
      </c>
      <c r="C35" s="607"/>
      <c r="D35" s="607"/>
      <c r="E35" s="607"/>
      <c r="F35" s="607">
        <f t="shared" si="1"/>
        <v>11.75</v>
      </c>
    </row>
    <row r="36" spans="1:6" ht="16.5" thickBot="1">
      <c r="A36" s="606" t="s">
        <v>226</v>
      </c>
      <c r="B36" s="607">
        <f>+B27+B35</f>
        <v>45.75</v>
      </c>
      <c r="C36" s="607">
        <f>+C27+C35</f>
        <v>0</v>
      </c>
      <c r="D36" s="607">
        <f>+D27+D35</f>
        <v>0</v>
      </c>
      <c r="E36" s="607">
        <f>+E27+E35</f>
        <v>0</v>
      </c>
      <c r="F36" s="607">
        <f>+F27+F35</f>
        <v>45.75</v>
      </c>
    </row>
    <row r="37" spans="1:6" ht="34.5" customHeight="1" thickBot="1">
      <c r="A37" s="791" t="s">
        <v>614</v>
      </c>
      <c r="B37" s="792"/>
      <c r="C37" s="792"/>
      <c r="D37" s="792"/>
      <c r="E37" s="792"/>
      <c r="F37" s="793"/>
    </row>
    <row r="38" spans="1:6" ht="16.5" thickBot="1">
      <c r="A38" s="794" t="s">
        <v>143</v>
      </c>
      <c r="B38" s="795"/>
      <c r="C38" s="795"/>
      <c r="D38" s="795"/>
      <c r="E38" s="795"/>
      <c r="F38" s="796"/>
    </row>
    <row r="39" spans="1:6" ht="16.5" thickBot="1">
      <c r="A39" s="603" t="s">
        <v>373</v>
      </c>
      <c r="B39" s="604">
        <v>1</v>
      </c>
      <c r="C39" s="604"/>
      <c r="D39" s="604"/>
      <c r="E39" s="604"/>
      <c r="F39" s="604">
        <f>SUM(B39:E39)</f>
        <v>1</v>
      </c>
    </row>
    <row r="40" spans="1:6" ht="16.5" thickBot="1">
      <c r="A40" s="603" t="s">
        <v>374</v>
      </c>
      <c r="B40" s="604">
        <v>3</v>
      </c>
      <c r="C40" s="604"/>
      <c r="D40" s="604"/>
      <c r="E40" s="604"/>
      <c r="F40" s="604">
        <f>SUM(B40:E40)</f>
        <v>3</v>
      </c>
    </row>
    <row r="41" spans="1:6" ht="32.25" thickBot="1">
      <c r="A41" s="603" t="s">
        <v>375</v>
      </c>
      <c r="B41" s="604">
        <v>1</v>
      </c>
      <c r="C41" s="604"/>
      <c r="D41" s="604"/>
      <c r="E41" s="604"/>
      <c r="F41" s="604">
        <f>SUM(B41:E41)</f>
        <v>1</v>
      </c>
    </row>
    <row r="42" spans="1:6" ht="16.5" thickBot="1">
      <c r="A42" s="606" t="s">
        <v>177</v>
      </c>
      <c r="B42" s="607">
        <f>SUM(B39:B41)</f>
        <v>5</v>
      </c>
      <c r="C42" s="607">
        <f>SUM(C39:C41)</f>
        <v>0</v>
      </c>
      <c r="D42" s="607">
        <f>SUM(D39:D41)</f>
        <v>0</v>
      </c>
      <c r="E42" s="607">
        <f>SUM(E39:E41)</f>
        <v>0</v>
      </c>
      <c r="F42" s="607">
        <f>SUM(F39:F41)</f>
        <v>5</v>
      </c>
    </row>
    <row r="43" spans="1:6" ht="16.5" thickBot="1">
      <c r="A43" s="791"/>
      <c r="B43" s="792"/>
      <c r="C43" s="792"/>
      <c r="D43" s="792"/>
      <c r="E43" s="792"/>
      <c r="F43" s="793"/>
    </row>
    <row r="44" spans="1:6" ht="16.5" thickBot="1">
      <c r="A44" s="797" t="s">
        <v>221</v>
      </c>
      <c r="B44" s="798"/>
      <c r="C44" s="798"/>
      <c r="D44" s="798"/>
      <c r="E44" s="798"/>
      <c r="F44" s="799"/>
    </row>
    <row r="45" spans="1:6" ht="16.5" thickBot="1">
      <c r="A45" s="621" t="s">
        <v>121</v>
      </c>
      <c r="B45" s="622"/>
      <c r="C45" s="622"/>
      <c r="D45" s="622"/>
      <c r="E45" s="620">
        <v>1</v>
      </c>
      <c r="F45" s="620">
        <f>+B45+C45+D45+E45</f>
        <v>1</v>
      </c>
    </row>
    <row r="46" spans="1:6" ht="16.5" thickBot="1">
      <c r="A46" s="623" t="s">
        <v>376</v>
      </c>
      <c r="B46" s="624">
        <v>1</v>
      </c>
      <c r="C46" s="624"/>
      <c r="D46" s="625"/>
      <c r="E46" s="624"/>
      <c r="F46" s="620">
        <f t="shared" ref="F46:F51" si="2">+B46+C46+D46+E46</f>
        <v>1</v>
      </c>
    </row>
    <row r="47" spans="1:6" ht="16.5" thickBot="1">
      <c r="A47" s="623" t="s">
        <v>377</v>
      </c>
      <c r="B47" s="624">
        <v>1</v>
      </c>
      <c r="C47" s="624"/>
      <c r="D47" s="625"/>
      <c r="E47" s="624"/>
      <c r="F47" s="620">
        <f t="shared" si="2"/>
        <v>1</v>
      </c>
    </row>
    <row r="48" spans="1:6" ht="16.5" thickBot="1">
      <c r="A48" s="623" t="s">
        <v>358</v>
      </c>
      <c r="B48" s="624">
        <v>3</v>
      </c>
      <c r="C48" s="624"/>
      <c r="D48" s="625"/>
      <c r="E48" s="624"/>
      <c r="F48" s="620">
        <f t="shared" si="2"/>
        <v>3</v>
      </c>
    </row>
    <row r="49" spans="1:7" ht="16.5" thickBot="1">
      <c r="A49" s="623" t="s">
        <v>371</v>
      </c>
      <c r="B49" s="624">
        <v>0.5</v>
      </c>
      <c r="C49" s="624"/>
      <c r="D49" s="625"/>
      <c r="E49" s="624"/>
      <c r="F49" s="620">
        <f t="shared" si="2"/>
        <v>0.5</v>
      </c>
    </row>
    <row r="50" spans="1:7" ht="32.25" thickBot="1">
      <c r="A50" s="623" t="s">
        <v>378</v>
      </c>
      <c r="B50" s="624"/>
      <c r="C50" s="624"/>
      <c r="D50" s="625">
        <v>2</v>
      </c>
      <c r="E50" s="624"/>
      <c r="F50" s="620">
        <f t="shared" si="2"/>
        <v>2</v>
      </c>
    </row>
    <row r="51" spans="1:7" ht="16.5" thickBot="1">
      <c r="A51" s="623" t="s">
        <v>585</v>
      </c>
      <c r="B51" s="624"/>
      <c r="C51" s="624"/>
      <c r="D51" s="625">
        <v>1</v>
      </c>
      <c r="E51" s="624"/>
      <c r="F51" s="620">
        <f t="shared" si="2"/>
        <v>1</v>
      </c>
    </row>
    <row r="52" spans="1:7" ht="16.5" thickBot="1">
      <c r="A52" s="626" t="s">
        <v>319</v>
      </c>
      <c r="B52" s="627">
        <f>SUM(B45:B51)</f>
        <v>5.5</v>
      </c>
      <c r="C52" s="627">
        <f>SUM(C45:C51)</f>
        <v>0</v>
      </c>
      <c r="D52" s="627">
        <f>SUM(D45:D51)</f>
        <v>3</v>
      </c>
      <c r="E52" s="627">
        <f>SUM(E45:E51)</f>
        <v>1</v>
      </c>
      <c r="F52" s="627">
        <f>SUM(F45:F51)</f>
        <v>9.5</v>
      </c>
    </row>
    <row r="53" spans="1:7" ht="39.75" customHeight="1" thickBot="1">
      <c r="A53" s="791"/>
      <c r="B53" s="792"/>
      <c r="C53" s="792"/>
      <c r="D53" s="792"/>
      <c r="E53" s="792"/>
      <c r="F53" s="793"/>
    </row>
    <row r="54" spans="1:7" ht="16.5" thickBot="1">
      <c r="A54" s="794" t="s">
        <v>379</v>
      </c>
      <c r="B54" s="795"/>
      <c r="C54" s="795"/>
      <c r="D54" s="795"/>
      <c r="E54" s="795"/>
      <c r="F54" s="796"/>
    </row>
    <row r="55" spans="1:7" ht="16.5" thickBot="1">
      <c r="A55" s="603" t="s">
        <v>380</v>
      </c>
      <c r="B55" s="604"/>
      <c r="C55" s="604">
        <v>1</v>
      </c>
      <c r="D55" s="604"/>
      <c r="E55" s="604"/>
      <c r="F55" s="604">
        <f t="shared" ref="F55:F60" si="3">SUM(B55:E55)</f>
        <v>1</v>
      </c>
    </row>
    <row r="56" spans="1:7" ht="16.5" thickBot="1">
      <c r="A56" s="603" t="s">
        <v>381</v>
      </c>
      <c r="B56" s="604"/>
      <c r="C56" s="604">
        <v>1</v>
      </c>
      <c r="D56" s="604"/>
      <c r="E56" s="604"/>
      <c r="F56" s="604">
        <f t="shared" si="3"/>
        <v>1</v>
      </c>
    </row>
    <row r="57" spans="1:7" ht="16.5" thickBot="1">
      <c r="A57" s="603" t="s">
        <v>118</v>
      </c>
      <c r="B57" s="604"/>
      <c r="C57" s="604">
        <v>27</v>
      </c>
      <c r="D57" s="604"/>
      <c r="E57" s="604"/>
      <c r="F57" s="604">
        <f t="shared" si="3"/>
        <v>27</v>
      </c>
    </row>
    <row r="58" spans="1:7" ht="18" customHeight="1" thickBot="1">
      <c r="A58" s="603" t="s">
        <v>382</v>
      </c>
      <c r="B58" s="604"/>
      <c r="C58" s="604">
        <v>2</v>
      </c>
      <c r="D58" s="604"/>
      <c r="E58" s="604"/>
      <c r="F58" s="604">
        <f t="shared" si="3"/>
        <v>2</v>
      </c>
    </row>
    <row r="59" spans="1:7" ht="16.5" thickBot="1">
      <c r="A59" s="603" t="s">
        <v>359</v>
      </c>
      <c r="B59" s="604"/>
      <c r="C59" s="604"/>
      <c r="D59" s="604">
        <v>1</v>
      </c>
      <c r="E59" s="604"/>
      <c r="F59" s="604">
        <f t="shared" si="3"/>
        <v>1</v>
      </c>
    </row>
    <row r="60" spans="1:7" ht="16.5" thickBot="1">
      <c r="A60" s="603" t="s">
        <v>363</v>
      </c>
      <c r="B60" s="604"/>
      <c r="C60" s="604"/>
      <c r="D60" s="604">
        <v>1</v>
      </c>
      <c r="E60" s="604"/>
      <c r="F60" s="604">
        <f t="shared" si="3"/>
        <v>1</v>
      </c>
    </row>
    <row r="61" spans="1:7" ht="16.5" thickBot="1">
      <c r="A61" s="606" t="s">
        <v>177</v>
      </c>
      <c r="B61" s="607">
        <f>SUM(B55:B60)</f>
        <v>0</v>
      </c>
      <c r="C61" s="607">
        <f>SUM(C55:C60)</f>
        <v>31</v>
      </c>
      <c r="D61" s="607">
        <f>SUM(D55:D60)</f>
        <v>2</v>
      </c>
      <c r="E61" s="607">
        <f>SUM(E55:E60)</f>
        <v>0</v>
      </c>
      <c r="F61" s="607">
        <f>SUM(F55:F60)</f>
        <v>33</v>
      </c>
    </row>
    <row r="62" spans="1:7" ht="18" customHeight="1">
      <c r="A62" s="785" t="s">
        <v>615</v>
      </c>
      <c r="B62" s="786"/>
      <c r="C62" s="786"/>
      <c r="D62" s="786"/>
      <c r="E62" s="786"/>
      <c r="F62" s="787"/>
      <c r="G62"/>
    </row>
    <row r="63" spans="1:7" ht="48.75" customHeight="1" thickBot="1">
      <c r="A63" s="788"/>
      <c r="B63" s="789"/>
      <c r="C63" s="789"/>
      <c r="D63" s="789"/>
      <c r="E63" s="789"/>
      <c r="F63" s="790"/>
    </row>
    <row r="64" spans="1:7" ht="32.25" thickBot="1">
      <c r="A64" s="606" t="s">
        <v>616</v>
      </c>
      <c r="B64" s="607">
        <f>B14+B36+B42+B52+B61</f>
        <v>96.25</v>
      </c>
      <c r="C64" s="607">
        <f>C14+C36+C42+C52+C61</f>
        <v>31</v>
      </c>
      <c r="D64" s="607">
        <f>D14+D36+D42+D52+D61</f>
        <v>5</v>
      </c>
      <c r="E64" s="607">
        <f>E14+E36+E42+E52+E61</f>
        <v>1</v>
      </c>
      <c r="F64" s="607">
        <f>F14+F36+F42+F52+F61</f>
        <v>133.25</v>
      </c>
    </row>
    <row r="65" spans="1:6" ht="16.5" thickBot="1">
      <c r="A65" s="713" t="s">
        <v>122</v>
      </c>
      <c r="B65" s="628"/>
      <c r="C65" s="628"/>
      <c r="D65" s="628"/>
      <c r="E65" s="628">
        <v>2</v>
      </c>
      <c r="F65" s="714">
        <v>2</v>
      </c>
    </row>
    <row r="66" spans="1:6" ht="16.5" thickBot="1">
      <c r="A66" s="715" t="s">
        <v>123</v>
      </c>
      <c r="B66" s="629"/>
      <c r="C66" s="629"/>
      <c r="D66" s="629"/>
      <c r="E66" s="629">
        <v>6</v>
      </c>
      <c r="F66" s="716">
        <v>6</v>
      </c>
    </row>
    <row r="67" spans="1:6" s="711" customFormat="1" ht="16.5" thickBot="1">
      <c r="A67" s="717" t="s">
        <v>490</v>
      </c>
      <c r="B67" s="709"/>
      <c r="C67" s="709"/>
      <c r="D67" s="710"/>
      <c r="E67" s="709"/>
      <c r="F67" s="718"/>
    </row>
    <row r="68" spans="1:6" ht="63.75" thickBot="1">
      <c r="A68" s="715" t="s">
        <v>617</v>
      </c>
      <c r="B68" s="629"/>
      <c r="C68" s="629"/>
      <c r="D68" s="629">
        <v>0.5</v>
      </c>
      <c r="E68" s="629"/>
      <c r="F68" s="716">
        <f t="shared" ref="F68:F77" si="4">SUM(B68:E68)</f>
        <v>0.5</v>
      </c>
    </row>
    <row r="69" spans="1:6" ht="63.75" thickBot="1">
      <c r="A69" s="715" t="s">
        <v>618</v>
      </c>
      <c r="B69" s="629"/>
      <c r="C69" s="629"/>
      <c r="D69" s="629">
        <v>5</v>
      </c>
      <c r="E69" s="629"/>
      <c r="F69" s="716">
        <f t="shared" si="4"/>
        <v>5</v>
      </c>
    </row>
    <row r="70" spans="1:6" ht="48" thickBot="1">
      <c r="A70" s="715" t="s">
        <v>619</v>
      </c>
      <c r="B70" s="629"/>
      <c r="C70" s="629"/>
      <c r="D70" s="629">
        <v>11.25</v>
      </c>
      <c r="E70" s="629"/>
      <c r="F70" s="716">
        <f t="shared" si="4"/>
        <v>11.25</v>
      </c>
    </row>
    <row r="71" spans="1:6" ht="48" thickBot="1">
      <c r="A71" s="715" t="s">
        <v>620</v>
      </c>
      <c r="B71" s="629"/>
      <c r="C71" s="629"/>
      <c r="D71" s="629">
        <v>6.25</v>
      </c>
      <c r="E71" s="629"/>
      <c r="F71" s="716">
        <f t="shared" si="4"/>
        <v>6.25</v>
      </c>
    </row>
    <row r="72" spans="1:6" ht="48" thickBot="1">
      <c r="A72" s="715" t="s">
        <v>621</v>
      </c>
      <c r="B72" s="629"/>
      <c r="C72" s="629"/>
      <c r="D72" s="629">
        <v>3.75</v>
      </c>
      <c r="E72" s="629"/>
      <c r="F72" s="716">
        <f t="shared" si="4"/>
        <v>3.75</v>
      </c>
    </row>
    <row r="73" spans="1:6" ht="111" thickBot="1">
      <c r="A73" s="715" t="s">
        <v>622</v>
      </c>
      <c r="B73" s="629"/>
      <c r="C73" s="629"/>
      <c r="D73" s="629">
        <v>3.5</v>
      </c>
      <c r="E73" s="629"/>
      <c r="F73" s="716">
        <f t="shared" si="4"/>
        <v>3.5</v>
      </c>
    </row>
    <row r="74" spans="1:6" ht="48" thickBot="1">
      <c r="A74" s="715" t="s">
        <v>623</v>
      </c>
      <c r="B74" s="629"/>
      <c r="C74" s="629"/>
      <c r="D74" s="629">
        <v>2.75</v>
      </c>
      <c r="E74" s="629"/>
      <c r="F74" s="716">
        <f t="shared" si="4"/>
        <v>2.75</v>
      </c>
    </row>
    <row r="75" spans="1:6" ht="48" thickBot="1">
      <c r="A75" s="715" t="s">
        <v>624</v>
      </c>
      <c r="B75" s="629"/>
      <c r="C75" s="629"/>
      <c r="D75" s="629">
        <v>2.25</v>
      </c>
      <c r="E75" s="629"/>
      <c r="F75" s="716">
        <f t="shared" si="4"/>
        <v>2.25</v>
      </c>
    </row>
    <row r="76" spans="1:6" ht="48" thickBot="1">
      <c r="A76" s="715" t="s">
        <v>625</v>
      </c>
      <c r="B76" s="629"/>
      <c r="C76" s="629"/>
      <c r="D76" s="629">
        <v>0.5</v>
      </c>
      <c r="E76" s="629"/>
      <c r="F76" s="716">
        <v>0.5</v>
      </c>
    </row>
    <row r="77" spans="1:6" ht="42" thickBot="1">
      <c r="A77" s="715" t="s">
        <v>626</v>
      </c>
      <c r="B77" s="629"/>
      <c r="C77" s="629"/>
      <c r="D77" s="629">
        <v>0.75</v>
      </c>
      <c r="E77" s="629"/>
      <c r="F77" s="716">
        <f t="shared" si="4"/>
        <v>0.75</v>
      </c>
    </row>
    <row r="78" spans="1:6" ht="16.5" thickBot="1">
      <c r="A78" s="719" t="s">
        <v>319</v>
      </c>
      <c r="B78" s="720">
        <f>+B64</f>
        <v>96.25</v>
      </c>
      <c r="C78" s="720">
        <f>+C64</f>
        <v>31</v>
      </c>
      <c r="D78" s="720">
        <f>SUM(D64:D77)</f>
        <v>41.5</v>
      </c>
      <c r="E78" s="720">
        <f>SUM(E64:E71)</f>
        <v>9</v>
      </c>
      <c r="F78" s="721">
        <f>SUM(F64:F77)</f>
        <v>177.75</v>
      </c>
    </row>
  </sheetData>
  <mergeCells count="13">
    <mergeCell ref="A16:F16"/>
    <mergeCell ref="A1:A2"/>
    <mergeCell ref="E1:E2"/>
    <mergeCell ref="A3:F3"/>
    <mergeCell ref="A4:F4"/>
    <mergeCell ref="A15:F15"/>
    <mergeCell ref="A62:F63"/>
    <mergeCell ref="A37:F37"/>
    <mergeCell ref="A38:F38"/>
    <mergeCell ref="A43:F43"/>
    <mergeCell ref="A44:F44"/>
    <mergeCell ref="A53:F53"/>
    <mergeCell ref="A54:F54"/>
  </mergeCells>
  <pageMargins left="0.25" right="0.25" top="0.75" bottom="0.75" header="0.3" footer="0.3"/>
  <pageSetup paperSize="9" orientation="portrait" r:id="rId1"/>
  <headerFooter>
    <oddHeader>&amp;CAz önkormányzat létszámkerete&amp;R16. sz.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6"/>
  <sheetViews>
    <sheetView workbookViewId="0">
      <pane ySplit="5" topLeftCell="A6" activePane="bottomLeft" state="frozen"/>
      <selection activeCell="E100" sqref="E35:E100"/>
      <selection pane="bottomLeft" activeCell="E100" sqref="E35:E100"/>
    </sheetView>
  </sheetViews>
  <sheetFormatPr defaultRowHeight="12.75"/>
  <cols>
    <col min="1" max="1" width="18.28515625" style="630" customWidth="1"/>
    <col min="2" max="2" width="10.85546875" style="630" customWidth="1"/>
    <col min="3" max="3" width="10.7109375" style="630" customWidth="1"/>
    <col min="4" max="4" width="9.85546875" style="630" customWidth="1"/>
    <col min="5" max="5" width="10.7109375" style="630" customWidth="1"/>
    <col min="6" max="6" width="11" style="630" customWidth="1"/>
    <col min="7" max="7" width="10.7109375" style="630" customWidth="1"/>
    <col min="8" max="8" width="9" style="630" bestFit="1" customWidth="1"/>
    <col min="9" max="9" width="9.42578125" style="630" customWidth="1"/>
    <col min="10" max="10" width="9.7109375" style="630" customWidth="1"/>
    <col min="11" max="11" width="11.5703125" style="630" customWidth="1"/>
    <col min="12" max="12" width="7" style="630" customWidth="1"/>
    <col min="13" max="13" width="8.28515625" style="630" customWidth="1"/>
    <col min="14" max="14" width="7" style="630" customWidth="1"/>
    <col min="15" max="15" width="7.7109375" style="630" customWidth="1"/>
    <col min="16" max="16" width="7.42578125" style="630" customWidth="1"/>
    <col min="17" max="17" width="9.140625" style="630"/>
    <col min="18" max="18" width="16" style="630" customWidth="1"/>
    <col min="19" max="256" width="9.140625" style="630"/>
    <col min="257" max="257" width="18.28515625" style="630" customWidth="1"/>
    <col min="258" max="258" width="10.85546875" style="630" customWidth="1"/>
    <col min="259" max="259" width="10.7109375" style="630" customWidth="1"/>
    <col min="260" max="260" width="9.85546875" style="630" customWidth="1"/>
    <col min="261" max="261" width="10.7109375" style="630" customWidth="1"/>
    <col min="262" max="262" width="11" style="630" customWidth="1"/>
    <col min="263" max="263" width="10.7109375" style="630" customWidth="1"/>
    <col min="264" max="264" width="9" style="630" bestFit="1" customWidth="1"/>
    <col min="265" max="265" width="9.42578125" style="630" customWidth="1"/>
    <col min="266" max="266" width="9.7109375" style="630" customWidth="1"/>
    <col min="267" max="267" width="11.5703125" style="630" customWidth="1"/>
    <col min="268" max="268" width="7" style="630" customWidth="1"/>
    <col min="269" max="269" width="8.28515625" style="630" customWidth="1"/>
    <col min="270" max="270" width="7" style="630" customWidth="1"/>
    <col min="271" max="271" width="7.7109375" style="630" customWidth="1"/>
    <col min="272" max="272" width="7.42578125" style="630" customWidth="1"/>
    <col min="273" max="273" width="9.140625" style="630"/>
    <col min="274" max="274" width="16" style="630" customWidth="1"/>
    <col min="275" max="512" width="9.140625" style="630"/>
    <col min="513" max="513" width="18.28515625" style="630" customWidth="1"/>
    <col min="514" max="514" width="10.85546875" style="630" customWidth="1"/>
    <col min="515" max="515" width="10.7109375" style="630" customWidth="1"/>
    <col min="516" max="516" width="9.85546875" style="630" customWidth="1"/>
    <col min="517" max="517" width="10.7109375" style="630" customWidth="1"/>
    <col min="518" max="518" width="11" style="630" customWidth="1"/>
    <col min="519" max="519" width="10.7109375" style="630" customWidth="1"/>
    <col min="520" max="520" width="9" style="630" bestFit="1" customWidth="1"/>
    <col min="521" max="521" width="9.42578125" style="630" customWidth="1"/>
    <col min="522" max="522" width="9.7109375" style="630" customWidth="1"/>
    <col min="523" max="523" width="11.5703125" style="630" customWidth="1"/>
    <col min="524" max="524" width="7" style="630" customWidth="1"/>
    <col min="525" max="525" width="8.28515625" style="630" customWidth="1"/>
    <col min="526" max="526" width="7" style="630" customWidth="1"/>
    <col min="527" max="527" width="7.7109375" style="630" customWidth="1"/>
    <col min="528" max="528" width="7.42578125" style="630" customWidth="1"/>
    <col min="529" max="529" width="9.140625" style="630"/>
    <col min="530" max="530" width="16" style="630" customWidth="1"/>
    <col min="531" max="768" width="9.140625" style="630"/>
    <col min="769" max="769" width="18.28515625" style="630" customWidth="1"/>
    <col min="770" max="770" width="10.85546875" style="630" customWidth="1"/>
    <col min="771" max="771" width="10.7109375" style="630" customWidth="1"/>
    <col min="772" max="772" width="9.85546875" style="630" customWidth="1"/>
    <col min="773" max="773" width="10.7109375" style="630" customWidth="1"/>
    <col min="774" max="774" width="11" style="630" customWidth="1"/>
    <col min="775" max="775" width="10.7109375" style="630" customWidth="1"/>
    <col min="776" max="776" width="9" style="630" bestFit="1" customWidth="1"/>
    <col min="777" max="777" width="9.42578125" style="630" customWidth="1"/>
    <col min="778" max="778" width="9.7109375" style="630" customWidth="1"/>
    <col min="779" max="779" width="11.5703125" style="630" customWidth="1"/>
    <col min="780" max="780" width="7" style="630" customWidth="1"/>
    <col min="781" max="781" width="8.28515625" style="630" customWidth="1"/>
    <col min="782" max="782" width="7" style="630" customWidth="1"/>
    <col min="783" max="783" width="7.7109375" style="630" customWidth="1"/>
    <col min="784" max="784" width="7.42578125" style="630" customWidth="1"/>
    <col min="785" max="785" width="9.140625" style="630"/>
    <col min="786" max="786" width="16" style="630" customWidth="1"/>
    <col min="787" max="1024" width="9.140625" style="630"/>
    <col min="1025" max="1025" width="18.28515625" style="630" customWidth="1"/>
    <col min="1026" max="1026" width="10.85546875" style="630" customWidth="1"/>
    <col min="1027" max="1027" width="10.7109375" style="630" customWidth="1"/>
    <col min="1028" max="1028" width="9.85546875" style="630" customWidth="1"/>
    <col min="1029" max="1029" width="10.7109375" style="630" customWidth="1"/>
    <col min="1030" max="1030" width="11" style="630" customWidth="1"/>
    <col min="1031" max="1031" width="10.7109375" style="630" customWidth="1"/>
    <col min="1032" max="1032" width="9" style="630" bestFit="1" customWidth="1"/>
    <col min="1033" max="1033" width="9.42578125" style="630" customWidth="1"/>
    <col min="1034" max="1034" width="9.7109375" style="630" customWidth="1"/>
    <col min="1035" max="1035" width="11.5703125" style="630" customWidth="1"/>
    <col min="1036" max="1036" width="7" style="630" customWidth="1"/>
    <col min="1037" max="1037" width="8.28515625" style="630" customWidth="1"/>
    <col min="1038" max="1038" width="7" style="630" customWidth="1"/>
    <col min="1039" max="1039" width="7.7109375" style="630" customWidth="1"/>
    <col min="1040" max="1040" width="7.42578125" style="630" customWidth="1"/>
    <col min="1041" max="1041" width="9.140625" style="630"/>
    <col min="1042" max="1042" width="16" style="630" customWidth="1"/>
    <col min="1043" max="1280" width="9.140625" style="630"/>
    <col min="1281" max="1281" width="18.28515625" style="630" customWidth="1"/>
    <col min="1282" max="1282" width="10.85546875" style="630" customWidth="1"/>
    <col min="1283" max="1283" width="10.7109375" style="630" customWidth="1"/>
    <col min="1284" max="1284" width="9.85546875" style="630" customWidth="1"/>
    <col min="1285" max="1285" width="10.7109375" style="630" customWidth="1"/>
    <col min="1286" max="1286" width="11" style="630" customWidth="1"/>
    <col min="1287" max="1287" width="10.7109375" style="630" customWidth="1"/>
    <col min="1288" max="1288" width="9" style="630" bestFit="1" customWidth="1"/>
    <col min="1289" max="1289" width="9.42578125" style="630" customWidth="1"/>
    <col min="1290" max="1290" width="9.7109375" style="630" customWidth="1"/>
    <col min="1291" max="1291" width="11.5703125" style="630" customWidth="1"/>
    <col min="1292" max="1292" width="7" style="630" customWidth="1"/>
    <col min="1293" max="1293" width="8.28515625" style="630" customWidth="1"/>
    <col min="1294" max="1294" width="7" style="630" customWidth="1"/>
    <col min="1295" max="1295" width="7.7109375" style="630" customWidth="1"/>
    <col min="1296" max="1296" width="7.42578125" style="630" customWidth="1"/>
    <col min="1297" max="1297" width="9.140625" style="630"/>
    <col min="1298" max="1298" width="16" style="630" customWidth="1"/>
    <col min="1299" max="1536" width="9.140625" style="630"/>
    <col min="1537" max="1537" width="18.28515625" style="630" customWidth="1"/>
    <col min="1538" max="1538" width="10.85546875" style="630" customWidth="1"/>
    <col min="1539" max="1539" width="10.7109375" style="630" customWidth="1"/>
    <col min="1540" max="1540" width="9.85546875" style="630" customWidth="1"/>
    <col min="1541" max="1541" width="10.7109375" style="630" customWidth="1"/>
    <col min="1542" max="1542" width="11" style="630" customWidth="1"/>
    <col min="1543" max="1543" width="10.7109375" style="630" customWidth="1"/>
    <col min="1544" max="1544" width="9" style="630" bestFit="1" customWidth="1"/>
    <col min="1545" max="1545" width="9.42578125" style="630" customWidth="1"/>
    <col min="1546" max="1546" width="9.7109375" style="630" customWidth="1"/>
    <col min="1547" max="1547" width="11.5703125" style="630" customWidth="1"/>
    <col min="1548" max="1548" width="7" style="630" customWidth="1"/>
    <col min="1549" max="1549" width="8.28515625" style="630" customWidth="1"/>
    <col min="1550" max="1550" width="7" style="630" customWidth="1"/>
    <col min="1551" max="1551" width="7.7109375" style="630" customWidth="1"/>
    <col min="1552" max="1552" width="7.42578125" style="630" customWidth="1"/>
    <col min="1553" max="1553" width="9.140625" style="630"/>
    <col min="1554" max="1554" width="16" style="630" customWidth="1"/>
    <col min="1555" max="1792" width="9.140625" style="630"/>
    <col min="1793" max="1793" width="18.28515625" style="630" customWidth="1"/>
    <col min="1794" max="1794" width="10.85546875" style="630" customWidth="1"/>
    <col min="1795" max="1795" width="10.7109375" style="630" customWidth="1"/>
    <col min="1796" max="1796" width="9.85546875" style="630" customWidth="1"/>
    <col min="1797" max="1797" width="10.7109375" style="630" customWidth="1"/>
    <col min="1798" max="1798" width="11" style="630" customWidth="1"/>
    <col min="1799" max="1799" width="10.7109375" style="630" customWidth="1"/>
    <col min="1800" max="1800" width="9" style="630" bestFit="1" customWidth="1"/>
    <col min="1801" max="1801" width="9.42578125" style="630" customWidth="1"/>
    <col min="1802" max="1802" width="9.7109375" style="630" customWidth="1"/>
    <col min="1803" max="1803" width="11.5703125" style="630" customWidth="1"/>
    <col min="1804" max="1804" width="7" style="630" customWidth="1"/>
    <col min="1805" max="1805" width="8.28515625" style="630" customWidth="1"/>
    <col min="1806" max="1806" width="7" style="630" customWidth="1"/>
    <col min="1807" max="1807" width="7.7109375" style="630" customWidth="1"/>
    <col min="1808" max="1808" width="7.42578125" style="630" customWidth="1"/>
    <col min="1809" max="1809" width="9.140625" style="630"/>
    <col min="1810" max="1810" width="16" style="630" customWidth="1"/>
    <col min="1811" max="2048" width="9.140625" style="630"/>
    <col min="2049" max="2049" width="18.28515625" style="630" customWidth="1"/>
    <col min="2050" max="2050" width="10.85546875" style="630" customWidth="1"/>
    <col min="2051" max="2051" width="10.7109375" style="630" customWidth="1"/>
    <col min="2052" max="2052" width="9.85546875" style="630" customWidth="1"/>
    <col min="2053" max="2053" width="10.7109375" style="630" customWidth="1"/>
    <col min="2054" max="2054" width="11" style="630" customWidth="1"/>
    <col min="2055" max="2055" width="10.7109375" style="630" customWidth="1"/>
    <col min="2056" max="2056" width="9" style="630" bestFit="1" customWidth="1"/>
    <col min="2057" max="2057" width="9.42578125" style="630" customWidth="1"/>
    <col min="2058" max="2058" width="9.7109375" style="630" customWidth="1"/>
    <col min="2059" max="2059" width="11.5703125" style="630" customWidth="1"/>
    <col min="2060" max="2060" width="7" style="630" customWidth="1"/>
    <col min="2061" max="2061" width="8.28515625" style="630" customWidth="1"/>
    <col min="2062" max="2062" width="7" style="630" customWidth="1"/>
    <col min="2063" max="2063" width="7.7109375" style="630" customWidth="1"/>
    <col min="2064" max="2064" width="7.42578125" style="630" customWidth="1"/>
    <col min="2065" max="2065" width="9.140625" style="630"/>
    <col min="2066" max="2066" width="16" style="630" customWidth="1"/>
    <col min="2067" max="2304" width="9.140625" style="630"/>
    <col min="2305" max="2305" width="18.28515625" style="630" customWidth="1"/>
    <col min="2306" max="2306" width="10.85546875" style="630" customWidth="1"/>
    <col min="2307" max="2307" width="10.7109375" style="630" customWidth="1"/>
    <col min="2308" max="2308" width="9.85546875" style="630" customWidth="1"/>
    <col min="2309" max="2309" width="10.7109375" style="630" customWidth="1"/>
    <col min="2310" max="2310" width="11" style="630" customWidth="1"/>
    <col min="2311" max="2311" width="10.7109375" style="630" customWidth="1"/>
    <col min="2312" max="2312" width="9" style="630" bestFit="1" customWidth="1"/>
    <col min="2313" max="2313" width="9.42578125" style="630" customWidth="1"/>
    <col min="2314" max="2314" width="9.7109375" style="630" customWidth="1"/>
    <col min="2315" max="2315" width="11.5703125" style="630" customWidth="1"/>
    <col min="2316" max="2316" width="7" style="630" customWidth="1"/>
    <col min="2317" max="2317" width="8.28515625" style="630" customWidth="1"/>
    <col min="2318" max="2318" width="7" style="630" customWidth="1"/>
    <col min="2319" max="2319" width="7.7109375" style="630" customWidth="1"/>
    <col min="2320" max="2320" width="7.42578125" style="630" customWidth="1"/>
    <col min="2321" max="2321" width="9.140625" style="630"/>
    <col min="2322" max="2322" width="16" style="630" customWidth="1"/>
    <col min="2323" max="2560" width="9.140625" style="630"/>
    <col min="2561" max="2561" width="18.28515625" style="630" customWidth="1"/>
    <col min="2562" max="2562" width="10.85546875" style="630" customWidth="1"/>
    <col min="2563" max="2563" width="10.7109375" style="630" customWidth="1"/>
    <col min="2564" max="2564" width="9.85546875" style="630" customWidth="1"/>
    <col min="2565" max="2565" width="10.7109375" style="630" customWidth="1"/>
    <col min="2566" max="2566" width="11" style="630" customWidth="1"/>
    <col min="2567" max="2567" width="10.7109375" style="630" customWidth="1"/>
    <col min="2568" max="2568" width="9" style="630" bestFit="1" customWidth="1"/>
    <col min="2569" max="2569" width="9.42578125" style="630" customWidth="1"/>
    <col min="2570" max="2570" width="9.7109375" style="630" customWidth="1"/>
    <col min="2571" max="2571" width="11.5703125" style="630" customWidth="1"/>
    <col min="2572" max="2572" width="7" style="630" customWidth="1"/>
    <col min="2573" max="2573" width="8.28515625" style="630" customWidth="1"/>
    <col min="2574" max="2574" width="7" style="630" customWidth="1"/>
    <col min="2575" max="2575" width="7.7109375" style="630" customWidth="1"/>
    <col min="2576" max="2576" width="7.42578125" style="630" customWidth="1"/>
    <col min="2577" max="2577" width="9.140625" style="630"/>
    <col min="2578" max="2578" width="16" style="630" customWidth="1"/>
    <col min="2579" max="2816" width="9.140625" style="630"/>
    <col min="2817" max="2817" width="18.28515625" style="630" customWidth="1"/>
    <col min="2818" max="2818" width="10.85546875" style="630" customWidth="1"/>
    <col min="2819" max="2819" width="10.7109375" style="630" customWidth="1"/>
    <col min="2820" max="2820" width="9.85546875" style="630" customWidth="1"/>
    <col min="2821" max="2821" width="10.7109375" style="630" customWidth="1"/>
    <col min="2822" max="2822" width="11" style="630" customWidth="1"/>
    <col min="2823" max="2823" width="10.7109375" style="630" customWidth="1"/>
    <col min="2824" max="2824" width="9" style="630" bestFit="1" customWidth="1"/>
    <col min="2825" max="2825" width="9.42578125" style="630" customWidth="1"/>
    <col min="2826" max="2826" width="9.7109375" style="630" customWidth="1"/>
    <col min="2827" max="2827" width="11.5703125" style="630" customWidth="1"/>
    <col min="2828" max="2828" width="7" style="630" customWidth="1"/>
    <col min="2829" max="2829" width="8.28515625" style="630" customWidth="1"/>
    <col min="2830" max="2830" width="7" style="630" customWidth="1"/>
    <col min="2831" max="2831" width="7.7109375" style="630" customWidth="1"/>
    <col min="2832" max="2832" width="7.42578125" style="630" customWidth="1"/>
    <col min="2833" max="2833" width="9.140625" style="630"/>
    <col min="2834" max="2834" width="16" style="630" customWidth="1"/>
    <col min="2835" max="3072" width="9.140625" style="630"/>
    <col min="3073" max="3073" width="18.28515625" style="630" customWidth="1"/>
    <col min="3074" max="3074" width="10.85546875" style="630" customWidth="1"/>
    <col min="3075" max="3075" width="10.7109375" style="630" customWidth="1"/>
    <col min="3076" max="3076" width="9.85546875" style="630" customWidth="1"/>
    <col min="3077" max="3077" width="10.7109375" style="630" customWidth="1"/>
    <col min="3078" max="3078" width="11" style="630" customWidth="1"/>
    <col min="3079" max="3079" width="10.7109375" style="630" customWidth="1"/>
    <col min="3080" max="3080" width="9" style="630" bestFit="1" customWidth="1"/>
    <col min="3081" max="3081" width="9.42578125" style="630" customWidth="1"/>
    <col min="3082" max="3082" width="9.7109375" style="630" customWidth="1"/>
    <col min="3083" max="3083" width="11.5703125" style="630" customWidth="1"/>
    <col min="3084" max="3084" width="7" style="630" customWidth="1"/>
    <col min="3085" max="3085" width="8.28515625" style="630" customWidth="1"/>
    <col min="3086" max="3086" width="7" style="630" customWidth="1"/>
    <col min="3087" max="3087" width="7.7109375" style="630" customWidth="1"/>
    <col min="3088" max="3088" width="7.42578125" style="630" customWidth="1"/>
    <col min="3089" max="3089" width="9.140625" style="630"/>
    <col min="3090" max="3090" width="16" style="630" customWidth="1"/>
    <col min="3091" max="3328" width="9.140625" style="630"/>
    <col min="3329" max="3329" width="18.28515625" style="630" customWidth="1"/>
    <col min="3330" max="3330" width="10.85546875" style="630" customWidth="1"/>
    <col min="3331" max="3331" width="10.7109375" style="630" customWidth="1"/>
    <col min="3332" max="3332" width="9.85546875" style="630" customWidth="1"/>
    <col min="3333" max="3333" width="10.7109375" style="630" customWidth="1"/>
    <col min="3334" max="3334" width="11" style="630" customWidth="1"/>
    <col min="3335" max="3335" width="10.7109375" style="630" customWidth="1"/>
    <col min="3336" max="3336" width="9" style="630" bestFit="1" customWidth="1"/>
    <col min="3337" max="3337" width="9.42578125" style="630" customWidth="1"/>
    <col min="3338" max="3338" width="9.7109375" style="630" customWidth="1"/>
    <col min="3339" max="3339" width="11.5703125" style="630" customWidth="1"/>
    <col min="3340" max="3340" width="7" style="630" customWidth="1"/>
    <col min="3341" max="3341" width="8.28515625" style="630" customWidth="1"/>
    <col min="3342" max="3342" width="7" style="630" customWidth="1"/>
    <col min="3343" max="3343" width="7.7109375" style="630" customWidth="1"/>
    <col min="3344" max="3344" width="7.42578125" style="630" customWidth="1"/>
    <col min="3345" max="3345" width="9.140625" style="630"/>
    <col min="3346" max="3346" width="16" style="630" customWidth="1"/>
    <col min="3347" max="3584" width="9.140625" style="630"/>
    <col min="3585" max="3585" width="18.28515625" style="630" customWidth="1"/>
    <col min="3586" max="3586" width="10.85546875" style="630" customWidth="1"/>
    <col min="3587" max="3587" width="10.7109375" style="630" customWidth="1"/>
    <col min="3588" max="3588" width="9.85546875" style="630" customWidth="1"/>
    <col min="3589" max="3589" width="10.7109375" style="630" customWidth="1"/>
    <col min="3590" max="3590" width="11" style="630" customWidth="1"/>
    <col min="3591" max="3591" width="10.7109375" style="630" customWidth="1"/>
    <col min="3592" max="3592" width="9" style="630" bestFit="1" customWidth="1"/>
    <col min="3593" max="3593" width="9.42578125" style="630" customWidth="1"/>
    <col min="3594" max="3594" width="9.7109375" style="630" customWidth="1"/>
    <col min="3595" max="3595" width="11.5703125" style="630" customWidth="1"/>
    <col min="3596" max="3596" width="7" style="630" customWidth="1"/>
    <col min="3597" max="3597" width="8.28515625" style="630" customWidth="1"/>
    <col min="3598" max="3598" width="7" style="630" customWidth="1"/>
    <col min="3599" max="3599" width="7.7109375" style="630" customWidth="1"/>
    <col min="3600" max="3600" width="7.42578125" style="630" customWidth="1"/>
    <col min="3601" max="3601" width="9.140625" style="630"/>
    <col min="3602" max="3602" width="16" style="630" customWidth="1"/>
    <col min="3603" max="3840" width="9.140625" style="630"/>
    <col min="3841" max="3841" width="18.28515625" style="630" customWidth="1"/>
    <col min="3842" max="3842" width="10.85546875" style="630" customWidth="1"/>
    <col min="3843" max="3843" width="10.7109375" style="630" customWidth="1"/>
    <col min="3844" max="3844" width="9.85546875" style="630" customWidth="1"/>
    <col min="3845" max="3845" width="10.7109375" style="630" customWidth="1"/>
    <col min="3846" max="3846" width="11" style="630" customWidth="1"/>
    <col min="3847" max="3847" width="10.7109375" style="630" customWidth="1"/>
    <col min="3848" max="3848" width="9" style="630" bestFit="1" customWidth="1"/>
    <col min="3849" max="3849" width="9.42578125" style="630" customWidth="1"/>
    <col min="3850" max="3850" width="9.7109375" style="630" customWidth="1"/>
    <col min="3851" max="3851" width="11.5703125" style="630" customWidth="1"/>
    <col min="3852" max="3852" width="7" style="630" customWidth="1"/>
    <col min="3853" max="3853" width="8.28515625" style="630" customWidth="1"/>
    <col min="3854" max="3854" width="7" style="630" customWidth="1"/>
    <col min="3855" max="3855" width="7.7109375" style="630" customWidth="1"/>
    <col min="3856" max="3856" width="7.42578125" style="630" customWidth="1"/>
    <col min="3857" max="3857" width="9.140625" style="630"/>
    <col min="3858" max="3858" width="16" style="630" customWidth="1"/>
    <col min="3859" max="4096" width="9.140625" style="630"/>
    <col min="4097" max="4097" width="18.28515625" style="630" customWidth="1"/>
    <col min="4098" max="4098" width="10.85546875" style="630" customWidth="1"/>
    <col min="4099" max="4099" width="10.7109375" style="630" customWidth="1"/>
    <col min="4100" max="4100" width="9.85546875" style="630" customWidth="1"/>
    <col min="4101" max="4101" width="10.7109375" style="630" customWidth="1"/>
    <col min="4102" max="4102" width="11" style="630" customWidth="1"/>
    <col min="4103" max="4103" width="10.7109375" style="630" customWidth="1"/>
    <col min="4104" max="4104" width="9" style="630" bestFit="1" customWidth="1"/>
    <col min="4105" max="4105" width="9.42578125" style="630" customWidth="1"/>
    <col min="4106" max="4106" width="9.7109375" style="630" customWidth="1"/>
    <col min="4107" max="4107" width="11.5703125" style="630" customWidth="1"/>
    <col min="4108" max="4108" width="7" style="630" customWidth="1"/>
    <col min="4109" max="4109" width="8.28515625" style="630" customWidth="1"/>
    <col min="4110" max="4110" width="7" style="630" customWidth="1"/>
    <col min="4111" max="4111" width="7.7109375" style="630" customWidth="1"/>
    <col min="4112" max="4112" width="7.42578125" style="630" customWidth="1"/>
    <col min="4113" max="4113" width="9.140625" style="630"/>
    <col min="4114" max="4114" width="16" style="630" customWidth="1"/>
    <col min="4115" max="4352" width="9.140625" style="630"/>
    <col min="4353" max="4353" width="18.28515625" style="630" customWidth="1"/>
    <col min="4354" max="4354" width="10.85546875" style="630" customWidth="1"/>
    <col min="4355" max="4355" width="10.7109375" style="630" customWidth="1"/>
    <col min="4356" max="4356" width="9.85546875" style="630" customWidth="1"/>
    <col min="4357" max="4357" width="10.7109375" style="630" customWidth="1"/>
    <col min="4358" max="4358" width="11" style="630" customWidth="1"/>
    <col min="4359" max="4359" width="10.7109375" style="630" customWidth="1"/>
    <col min="4360" max="4360" width="9" style="630" bestFit="1" customWidth="1"/>
    <col min="4361" max="4361" width="9.42578125" style="630" customWidth="1"/>
    <col min="4362" max="4362" width="9.7109375" style="630" customWidth="1"/>
    <col min="4363" max="4363" width="11.5703125" style="630" customWidth="1"/>
    <col min="4364" max="4364" width="7" style="630" customWidth="1"/>
    <col min="4365" max="4365" width="8.28515625" style="630" customWidth="1"/>
    <col min="4366" max="4366" width="7" style="630" customWidth="1"/>
    <col min="4367" max="4367" width="7.7109375" style="630" customWidth="1"/>
    <col min="4368" max="4368" width="7.42578125" style="630" customWidth="1"/>
    <col min="4369" max="4369" width="9.140625" style="630"/>
    <col min="4370" max="4370" width="16" style="630" customWidth="1"/>
    <col min="4371" max="4608" width="9.140625" style="630"/>
    <col min="4609" max="4609" width="18.28515625" style="630" customWidth="1"/>
    <col min="4610" max="4610" width="10.85546875" style="630" customWidth="1"/>
    <col min="4611" max="4611" width="10.7109375" style="630" customWidth="1"/>
    <col min="4612" max="4612" width="9.85546875" style="630" customWidth="1"/>
    <col min="4613" max="4613" width="10.7109375" style="630" customWidth="1"/>
    <col min="4614" max="4614" width="11" style="630" customWidth="1"/>
    <col min="4615" max="4615" width="10.7109375" style="630" customWidth="1"/>
    <col min="4616" max="4616" width="9" style="630" bestFit="1" customWidth="1"/>
    <col min="4617" max="4617" width="9.42578125" style="630" customWidth="1"/>
    <col min="4618" max="4618" width="9.7109375" style="630" customWidth="1"/>
    <col min="4619" max="4619" width="11.5703125" style="630" customWidth="1"/>
    <col min="4620" max="4620" width="7" style="630" customWidth="1"/>
    <col min="4621" max="4621" width="8.28515625" style="630" customWidth="1"/>
    <col min="4622" max="4622" width="7" style="630" customWidth="1"/>
    <col min="4623" max="4623" width="7.7109375" style="630" customWidth="1"/>
    <col min="4624" max="4624" width="7.42578125" style="630" customWidth="1"/>
    <col min="4625" max="4625" width="9.140625" style="630"/>
    <col min="4626" max="4626" width="16" style="630" customWidth="1"/>
    <col min="4627" max="4864" width="9.140625" style="630"/>
    <col min="4865" max="4865" width="18.28515625" style="630" customWidth="1"/>
    <col min="4866" max="4866" width="10.85546875" style="630" customWidth="1"/>
    <col min="4867" max="4867" width="10.7109375" style="630" customWidth="1"/>
    <col min="4868" max="4868" width="9.85546875" style="630" customWidth="1"/>
    <col min="4869" max="4869" width="10.7109375" style="630" customWidth="1"/>
    <col min="4870" max="4870" width="11" style="630" customWidth="1"/>
    <col min="4871" max="4871" width="10.7109375" style="630" customWidth="1"/>
    <col min="4872" max="4872" width="9" style="630" bestFit="1" customWidth="1"/>
    <col min="4873" max="4873" width="9.42578125" style="630" customWidth="1"/>
    <col min="4874" max="4874" width="9.7109375" style="630" customWidth="1"/>
    <col min="4875" max="4875" width="11.5703125" style="630" customWidth="1"/>
    <col min="4876" max="4876" width="7" style="630" customWidth="1"/>
    <col min="4877" max="4877" width="8.28515625" style="630" customWidth="1"/>
    <col min="4878" max="4878" width="7" style="630" customWidth="1"/>
    <col min="4879" max="4879" width="7.7109375" style="630" customWidth="1"/>
    <col min="4880" max="4880" width="7.42578125" style="630" customWidth="1"/>
    <col min="4881" max="4881" width="9.140625" style="630"/>
    <col min="4882" max="4882" width="16" style="630" customWidth="1"/>
    <col min="4883" max="5120" width="9.140625" style="630"/>
    <col min="5121" max="5121" width="18.28515625" style="630" customWidth="1"/>
    <col min="5122" max="5122" width="10.85546875" style="630" customWidth="1"/>
    <col min="5123" max="5123" width="10.7109375" style="630" customWidth="1"/>
    <col min="5124" max="5124" width="9.85546875" style="630" customWidth="1"/>
    <col min="5125" max="5125" width="10.7109375" style="630" customWidth="1"/>
    <col min="5126" max="5126" width="11" style="630" customWidth="1"/>
    <col min="5127" max="5127" width="10.7109375" style="630" customWidth="1"/>
    <col min="5128" max="5128" width="9" style="630" bestFit="1" customWidth="1"/>
    <col min="5129" max="5129" width="9.42578125" style="630" customWidth="1"/>
    <col min="5130" max="5130" width="9.7109375" style="630" customWidth="1"/>
    <col min="5131" max="5131" width="11.5703125" style="630" customWidth="1"/>
    <col min="5132" max="5132" width="7" style="630" customWidth="1"/>
    <col min="5133" max="5133" width="8.28515625" style="630" customWidth="1"/>
    <col min="5134" max="5134" width="7" style="630" customWidth="1"/>
    <col min="5135" max="5135" width="7.7109375" style="630" customWidth="1"/>
    <col min="5136" max="5136" width="7.42578125" style="630" customWidth="1"/>
    <col min="5137" max="5137" width="9.140625" style="630"/>
    <col min="5138" max="5138" width="16" style="630" customWidth="1"/>
    <col min="5139" max="5376" width="9.140625" style="630"/>
    <col min="5377" max="5377" width="18.28515625" style="630" customWidth="1"/>
    <col min="5378" max="5378" width="10.85546875" style="630" customWidth="1"/>
    <col min="5379" max="5379" width="10.7109375" style="630" customWidth="1"/>
    <col min="5380" max="5380" width="9.85546875" style="630" customWidth="1"/>
    <col min="5381" max="5381" width="10.7109375" style="630" customWidth="1"/>
    <col min="5382" max="5382" width="11" style="630" customWidth="1"/>
    <col min="5383" max="5383" width="10.7109375" style="630" customWidth="1"/>
    <col min="5384" max="5384" width="9" style="630" bestFit="1" customWidth="1"/>
    <col min="5385" max="5385" width="9.42578125" style="630" customWidth="1"/>
    <col min="5386" max="5386" width="9.7109375" style="630" customWidth="1"/>
    <col min="5387" max="5387" width="11.5703125" style="630" customWidth="1"/>
    <col min="5388" max="5388" width="7" style="630" customWidth="1"/>
    <col min="5389" max="5389" width="8.28515625" style="630" customWidth="1"/>
    <col min="5390" max="5390" width="7" style="630" customWidth="1"/>
    <col min="5391" max="5391" width="7.7109375" style="630" customWidth="1"/>
    <col min="5392" max="5392" width="7.42578125" style="630" customWidth="1"/>
    <col min="5393" max="5393" width="9.140625" style="630"/>
    <col min="5394" max="5394" width="16" style="630" customWidth="1"/>
    <col min="5395" max="5632" width="9.140625" style="630"/>
    <col min="5633" max="5633" width="18.28515625" style="630" customWidth="1"/>
    <col min="5634" max="5634" width="10.85546875" style="630" customWidth="1"/>
    <col min="5635" max="5635" width="10.7109375" style="630" customWidth="1"/>
    <col min="5636" max="5636" width="9.85546875" style="630" customWidth="1"/>
    <col min="5637" max="5637" width="10.7109375" style="630" customWidth="1"/>
    <col min="5638" max="5638" width="11" style="630" customWidth="1"/>
    <col min="5639" max="5639" width="10.7109375" style="630" customWidth="1"/>
    <col min="5640" max="5640" width="9" style="630" bestFit="1" customWidth="1"/>
    <col min="5641" max="5641" width="9.42578125" style="630" customWidth="1"/>
    <col min="5642" max="5642" width="9.7109375" style="630" customWidth="1"/>
    <col min="5643" max="5643" width="11.5703125" style="630" customWidth="1"/>
    <col min="5644" max="5644" width="7" style="630" customWidth="1"/>
    <col min="5645" max="5645" width="8.28515625" style="630" customWidth="1"/>
    <col min="5646" max="5646" width="7" style="630" customWidth="1"/>
    <col min="5647" max="5647" width="7.7109375" style="630" customWidth="1"/>
    <col min="5648" max="5648" width="7.42578125" style="630" customWidth="1"/>
    <col min="5649" max="5649" width="9.140625" style="630"/>
    <col min="5650" max="5650" width="16" style="630" customWidth="1"/>
    <col min="5651" max="5888" width="9.140625" style="630"/>
    <col min="5889" max="5889" width="18.28515625" style="630" customWidth="1"/>
    <col min="5890" max="5890" width="10.85546875" style="630" customWidth="1"/>
    <col min="5891" max="5891" width="10.7109375" style="630" customWidth="1"/>
    <col min="5892" max="5892" width="9.85546875" style="630" customWidth="1"/>
    <col min="5893" max="5893" width="10.7109375" style="630" customWidth="1"/>
    <col min="5894" max="5894" width="11" style="630" customWidth="1"/>
    <col min="5895" max="5895" width="10.7109375" style="630" customWidth="1"/>
    <col min="5896" max="5896" width="9" style="630" bestFit="1" customWidth="1"/>
    <col min="5897" max="5897" width="9.42578125" style="630" customWidth="1"/>
    <col min="5898" max="5898" width="9.7109375" style="630" customWidth="1"/>
    <col min="5899" max="5899" width="11.5703125" style="630" customWidth="1"/>
    <col min="5900" max="5900" width="7" style="630" customWidth="1"/>
    <col min="5901" max="5901" width="8.28515625" style="630" customWidth="1"/>
    <col min="5902" max="5902" width="7" style="630" customWidth="1"/>
    <col min="5903" max="5903" width="7.7109375" style="630" customWidth="1"/>
    <col min="5904" max="5904" width="7.42578125" style="630" customWidth="1"/>
    <col min="5905" max="5905" width="9.140625" style="630"/>
    <col min="5906" max="5906" width="16" style="630" customWidth="1"/>
    <col min="5907" max="6144" width="9.140625" style="630"/>
    <col min="6145" max="6145" width="18.28515625" style="630" customWidth="1"/>
    <col min="6146" max="6146" width="10.85546875" style="630" customWidth="1"/>
    <col min="6147" max="6147" width="10.7109375" style="630" customWidth="1"/>
    <col min="6148" max="6148" width="9.85546875" style="630" customWidth="1"/>
    <col min="6149" max="6149" width="10.7109375" style="630" customWidth="1"/>
    <col min="6150" max="6150" width="11" style="630" customWidth="1"/>
    <col min="6151" max="6151" width="10.7109375" style="630" customWidth="1"/>
    <col min="6152" max="6152" width="9" style="630" bestFit="1" customWidth="1"/>
    <col min="6153" max="6153" width="9.42578125" style="630" customWidth="1"/>
    <col min="6154" max="6154" width="9.7109375" style="630" customWidth="1"/>
    <col min="6155" max="6155" width="11.5703125" style="630" customWidth="1"/>
    <col min="6156" max="6156" width="7" style="630" customWidth="1"/>
    <col min="6157" max="6157" width="8.28515625" style="630" customWidth="1"/>
    <col min="6158" max="6158" width="7" style="630" customWidth="1"/>
    <col min="6159" max="6159" width="7.7109375" style="630" customWidth="1"/>
    <col min="6160" max="6160" width="7.42578125" style="630" customWidth="1"/>
    <col min="6161" max="6161" width="9.140625" style="630"/>
    <col min="6162" max="6162" width="16" style="630" customWidth="1"/>
    <col min="6163" max="6400" width="9.140625" style="630"/>
    <col min="6401" max="6401" width="18.28515625" style="630" customWidth="1"/>
    <col min="6402" max="6402" width="10.85546875" style="630" customWidth="1"/>
    <col min="6403" max="6403" width="10.7109375" style="630" customWidth="1"/>
    <col min="6404" max="6404" width="9.85546875" style="630" customWidth="1"/>
    <col min="6405" max="6405" width="10.7109375" style="630" customWidth="1"/>
    <col min="6406" max="6406" width="11" style="630" customWidth="1"/>
    <col min="6407" max="6407" width="10.7109375" style="630" customWidth="1"/>
    <col min="6408" max="6408" width="9" style="630" bestFit="1" customWidth="1"/>
    <col min="6409" max="6409" width="9.42578125" style="630" customWidth="1"/>
    <col min="6410" max="6410" width="9.7109375" style="630" customWidth="1"/>
    <col min="6411" max="6411" width="11.5703125" style="630" customWidth="1"/>
    <col min="6412" max="6412" width="7" style="630" customWidth="1"/>
    <col min="6413" max="6413" width="8.28515625" style="630" customWidth="1"/>
    <col min="6414" max="6414" width="7" style="630" customWidth="1"/>
    <col min="6415" max="6415" width="7.7109375" style="630" customWidth="1"/>
    <col min="6416" max="6416" width="7.42578125" style="630" customWidth="1"/>
    <col min="6417" max="6417" width="9.140625" style="630"/>
    <col min="6418" max="6418" width="16" style="630" customWidth="1"/>
    <col min="6419" max="6656" width="9.140625" style="630"/>
    <col min="6657" max="6657" width="18.28515625" style="630" customWidth="1"/>
    <col min="6658" max="6658" width="10.85546875" style="630" customWidth="1"/>
    <col min="6659" max="6659" width="10.7109375" style="630" customWidth="1"/>
    <col min="6660" max="6660" width="9.85546875" style="630" customWidth="1"/>
    <col min="6661" max="6661" width="10.7109375" style="630" customWidth="1"/>
    <col min="6662" max="6662" width="11" style="630" customWidth="1"/>
    <col min="6663" max="6663" width="10.7109375" style="630" customWidth="1"/>
    <col min="6664" max="6664" width="9" style="630" bestFit="1" customWidth="1"/>
    <col min="6665" max="6665" width="9.42578125" style="630" customWidth="1"/>
    <col min="6666" max="6666" width="9.7109375" style="630" customWidth="1"/>
    <col min="6667" max="6667" width="11.5703125" style="630" customWidth="1"/>
    <col min="6668" max="6668" width="7" style="630" customWidth="1"/>
    <col min="6669" max="6669" width="8.28515625" style="630" customWidth="1"/>
    <col min="6670" max="6670" width="7" style="630" customWidth="1"/>
    <col min="6671" max="6671" width="7.7109375" style="630" customWidth="1"/>
    <col min="6672" max="6672" width="7.42578125" style="630" customWidth="1"/>
    <col min="6673" max="6673" width="9.140625" style="630"/>
    <col min="6674" max="6674" width="16" style="630" customWidth="1"/>
    <col min="6675" max="6912" width="9.140625" style="630"/>
    <col min="6913" max="6913" width="18.28515625" style="630" customWidth="1"/>
    <col min="6914" max="6914" width="10.85546875" style="630" customWidth="1"/>
    <col min="6915" max="6915" width="10.7109375" style="630" customWidth="1"/>
    <col min="6916" max="6916" width="9.85546875" style="630" customWidth="1"/>
    <col min="6917" max="6917" width="10.7109375" style="630" customWidth="1"/>
    <col min="6918" max="6918" width="11" style="630" customWidth="1"/>
    <col min="6919" max="6919" width="10.7109375" style="630" customWidth="1"/>
    <col min="6920" max="6920" width="9" style="630" bestFit="1" customWidth="1"/>
    <col min="6921" max="6921" width="9.42578125" style="630" customWidth="1"/>
    <col min="6922" max="6922" width="9.7109375" style="630" customWidth="1"/>
    <col min="6923" max="6923" width="11.5703125" style="630" customWidth="1"/>
    <col min="6924" max="6924" width="7" style="630" customWidth="1"/>
    <col min="6925" max="6925" width="8.28515625" style="630" customWidth="1"/>
    <col min="6926" max="6926" width="7" style="630" customWidth="1"/>
    <col min="6927" max="6927" width="7.7109375" style="630" customWidth="1"/>
    <col min="6928" max="6928" width="7.42578125" style="630" customWidth="1"/>
    <col min="6929" max="6929" width="9.140625" style="630"/>
    <col min="6930" max="6930" width="16" style="630" customWidth="1"/>
    <col min="6931" max="7168" width="9.140625" style="630"/>
    <col min="7169" max="7169" width="18.28515625" style="630" customWidth="1"/>
    <col min="7170" max="7170" width="10.85546875" style="630" customWidth="1"/>
    <col min="7171" max="7171" width="10.7109375" style="630" customWidth="1"/>
    <col min="7172" max="7172" width="9.85546875" style="630" customWidth="1"/>
    <col min="7173" max="7173" width="10.7109375" style="630" customWidth="1"/>
    <col min="7174" max="7174" width="11" style="630" customWidth="1"/>
    <col min="7175" max="7175" width="10.7109375" style="630" customWidth="1"/>
    <col min="7176" max="7176" width="9" style="630" bestFit="1" customWidth="1"/>
    <col min="7177" max="7177" width="9.42578125" style="630" customWidth="1"/>
    <col min="7178" max="7178" width="9.7109375" style="630" customWidth="1"/>
    <col min="7179" max="7179" width="11.5703125" style="630" customWidth="1"/>
    <col min="7180" max="7180" width="7" style="630" customWidth="1"/>
    <col min="7181" max="7181" width="8.28515625" style="630" customWidth="1"/>
    <col min="7182" max="7182" width="7" style="630" customWidth="1"/>
    <col min="7183" max="7183" width="7.7109375" style="630" customWidth="1"/>
    <col min="7184" max="7184" width="7.42578125" style="630" customWidth="1"/>
    <col min="7185" max="7185" width="9.140625" style="630"/>
    <col min="7186" max="7186" width="16" style="630" customWidth="1"/>
    <col min="7187" max="7424" width="9.140625" style="630"/>
    <col min="7425" max="7425" width="18.28515625" style="630" customWidth="1"/>
    <col min="7426" max="7426" width="10.85546875" style="630" customWidth="1"/>
    <col min="7427" max="7427" width="10.7109375" style="630" customWidth="1"/>
    <col min="7428" max="7428" width="9.85546875" style="630" customWidth="1"/>
    <col min="7429" max="7429" width="10.7109375" style="630" customWidth="1"/>
    <col min="7430" max="7430" width="11" style="630" customWidth="1"/>
    <col min="7431" max="7431" width="10.7109375" style="630" customWidth="1"/>
    <col min="7432" max="7432" width="9" style="630" bestFit="1" customWidth="1"/>
    <col min="7433" max="7433" width="9.42578125" style="630" customWidth="1"/>
    <col min="7434" max="7434" width="9.7109375" style="630" customWidth="1"/>
    <col min="7435" max="7435" width="11.5703125" style="630" customWidth="1"/>
    <col min="7436" max="7436" width="7" style="630" customWidth="1"/>
    <col min="7437" max="7437" width="8.28515625" style="630" customWidth="1"/>
    <col min="7438" max="7438" width="7" style="630" customWidth="1"/>
    <col min="7439" max="7439" width="7.7109375" style="630" customWidth="1"/>
    <col min="7440" max="7440" width="7.42578125" style="630" customWidth="1"/>
    <col min="7441" max="7441" width="9.140625" style="630"/>
    <col min="7442" max="7442" width="16" style="630" customWidth="1"/>
    <col min="7443" max="7680" width="9.140625" style="630"/>
    <col min="7681" max="7681" width="18.28515625" style="630" customWidth="1"/>
    <col min="7682" max="7682" width="10.85546875" style="630" customWidth="1"/>
    <col min="7683" max="7683" width="10.7109375" style="630" customWidth="1"/>
    <col min="7684" max="7684" width="9.85546875" style="630" customWidth="1"/>
    <col min="7685" max="7685" width="10.7109375" style="630" customWidth="1"/>
    <col min="7686" max="7686" width="11" style="630" customWidth="1"/>
    <col min="7687" max="7687" width="10.7109375" style="630" customWidth="1"/>
    <col min="7688" max="7688" width="9" style="630" bestFit="1" customWidth="1"/>
    <col min="7689" max="7689" width="9.42578125" style="630" customWidth="1"/>
    <col min="7690" max="7690" width="9.7109375" style="630" customWidth="1"/>
    <col min="7691" max="7691" width="11.5703125" style="630" customWidth="1"/>
    <col min="7692" max="7692" width="7" style="630" customWidth="1"/>
    <col min="7693" max="7693" width="8.28515625" style="630" customWidth="1"/>
    <col min="7694" max="7694" width="7" style="630" customWidth="1"/>
    <col min="7695" max="7695" width="7.7109375" style="630" customWidth="1"/>
    <col min="7696" max="7696" width="7.42578125" style="630" customWidth="1"/>
    <col min="7697" max="7697" width="9.140625" style="630"/>
    <col min="7698" max="7698" width="16" style="630" customWidth="1"/>
    <col min="7699" max="7936" width="9.140625" style="630"/>
    <col min="7937" max="7937" width="18.28515625" style="630" customWidth="1"/>
    <col min="7938" max="7938" width="10.85546875" style="630" customWidth="1"/>
    <col min="7939" max="7939" width="10.7109375" style="630" customWidth="1"/>
    <col min="7940" max="7940" width="9.85546875" style="630" customWidth="1"/>
    <col min="7941" max="7941" width="10.7109375" style="630" customWidth="1"/>
    <col min="7942" max="7942" width="11" style="630" customWidth="1"/>
    <col min="7943" max="7943" width="10.7109375" style="630" customWidth="1"/>
    <col min="7944" max="7944" width="9" style="630" bestFit="1" customWidth="1"/>
    <col min="7945" max="7945" width="9.42578125" style="630" customWidth="1"/>
    <col min="7946" max="7946" width="9.7109375" style="630" customWidth="1"/>
    <col min="7947" max="7947" width="11.5703125" style="630" customWidth="1"/>
    <col min="7948" max="7948" width="7" style="630" customWidth="1"/>
    <col min="7949" max="7949" width="8.28515625" style="630" customWidth="1"/>
    <col min="7950" max="7950" width="7" style="630" customWidth="1"/>
    <col min="7951" max="7951" width="7.7109375" style="630" customWidth="1"/>
    <col min="7952" max="7952" width="7.42578125" style="630" customWidth="1"/>
    <col min="7953" max="7953" width="9.140625" style="630"/>
    <col min="7954" max="7954" width="16" style="630" customWidth="1"/>
    <col min="7955" max="8192" width="9.140625" style="630"/>
    <col min="8193" max="8193" width="18.28515625" style="630" customWidth="1"/>
    <col min="8194" max="8194" width="10.85546875" style="630" customWidth="1"/>
    <col min="8195" max="8195" width="10.7109375" style="630" customWidth="1"/>
    <col min="8196" max="8196" width="9.85546875" style="630" customWidth="1"/>
    <col min="8197" max="8197" width="10.7109375" style="630" customWidth="1"/>
    <col min="8198" max="8198" width="11" style="630" customWidth="1"/>
    <col min="8199" max="8199" width="10.7109375" style="630" customWidth="1"/>
    <col min="8200" max="8200" width="9" style="630" bestFit="1" customWidth="1"/>
    <col min="8201" max="8201" width="9.42578125" style="630" customWidth="1"/>
    <col min="8202" max="8202" width="9.7109375" style="630" customWidth="1"/>
    <col min="8203" max="8203" width="11.5703125" style="630" customWidth="1"/>
    <col min="8204" max="8204" width="7" style="630" customWidth="1"/>
    <col min="8205" max="8205" width="8.28515625" style="630" customWidth="1"/>
    <col min="8206" max="8206" width="7" style="630" customWidth="1"/>
    <col min="8207" max="8207" width="7.7109375" style="630" customWidth="1"/>
    <col min="8208" max="8208" width="7.42578125" style="630" customWidth="1"/>
    <col min="8209" max="8209" width="9.140625" style="630"/>
    <col min="8210" max="8210" width="16" style="630" customWidth="1"/>
    <col min="8211" max="8448" width="9.140625" style="630"/>
    <col min="8449" max="8449" width="18.28515625" style="630" customWidth="1"/>
    <col min="8450" max="8450" width="10.85546875" style="630" customWidth="1"/>
    <col min="8451" max="8451" width="10.7109375" style="630" customWidth="1"/>
    <col min="8452" max="8452" width="9.85546875" style="630" customWidth="1"/>
    <col min="8453" max="8453" width="10.7109375" style="630" customWidth="1"/>
    <col min="8454" max="8454" width="11" style="630" customWidth="1"/>
    <col min="8455" max="8455" width="10.7109375" style="630" customWidth="1"/>
    <col min="8456" max="8456" width="9" style="630" bestFit="1" customWidth="1"/>
    <col min="8457" max="8457" width="9.42578125" style="630" customWidth="1"/>
    <col min="8458" max="8458" width="9.7109375" style="630" customWidth="1"/>
    <col min="8459" max="8459" width="11.5703125" style="630" customWidth="1"/>
    <col min="8460" max="8460" width="7" style="630" customWidth="1"/>
    <col min="8461" max="8461" width="8.28515625" style="630" customWidth="1"/>
    <col min="8462" max="8462" width="7" style="630" customWidth="1"/>
    <col min="8463" max="8463" width="7.7109375" style="630" customWidth="1"/>
    <col min="8464" max="8464" width="7.42578125" style="630" customWidth="1"/>
    <col min="8465" max="8465" width="9.140625" style="630"/>
    <col min="8466" max="8466" width="16" style="630" customWidth="1"/>
    <col min="8467" max="8704" width="9.140625" style="630"/>
    <col min="8705" max="8705" width="18.28515625" style="630" customWidth="1"/>
    <col min="8706" max="8706" width="10.85546875" style="630" customWidth="1"/>
    <col min="8707" max="8707" width="10.7109375" style="630" customWidth="1"/>
    <col min="8708" max="8708" width="9.85546875" style="630" customWidth="1"/>
    <col min="8709" max="8709" width="10.7109375" style="630" customWidth="1"/>
    <col min="8710" max="8710" width="11" style="630" customWidth="1"/>
    <col min="8711" max="8711" width="10.7109375" style="630" customWidth="1"/>
    <col min="8712" max="8712" width="9" style="630" bestFit="1" customWidth="1"/>
    <col min="8713" max="8713" width="9.42578125" style="630" customWidth="1"/>
    <col min="8714" max="8714" width="9.7109375" style="630" customWidth="1"/>
    <col min="8715" max="8715" width="11.5703125" style="630" customWidth="1"/>
    <col min="8716" max="8716" width="7" style="630" customWidth="1"/>
    <col min="8717" max="8717" width="8.28515625" style="630" customWidth="1"/>
    <col min="8718" max="8718" width="7" style="630" customWidth="1"/>
    <col min="8719" max="8719" width="7.7109375" style="630" customWidth="1"/>
    <col min="8720" max="8720" width="7.42578125" style="630" customWidth="1"/>
    <col min="8721" max="8721" width="9.140625" style="630"/>
    <col min="8722" max="8722" width="16" style="630" customWidth="1"/>
    <col min="8723" max="8960" width="9.140625" style="630"/>
    <col min="8961" max="8961" width="18.28515625" style="630" customWidth="1"/>
    <col min="8962" max="8962" width="10.85546875" style="630" customWidth="1"/>
    <col min="8963" max="8963" width="10.7109375" style="630" customWidth="1"/>
    <col min="8964" max="8964" width="9.85546875" style="630" customWidth="1"/>
    <col min="8965" max="8965" width="10.7109375" style="630" customWidth="1"/>
    <col min="8966" max="8966" width="11" style="630" customWidth="1"/>
    <col min="8967" max="8967" width="10.7109375" style="630" customWidth="1"/>
    <col min="8968" max="8968" width="9" style="630" bestFit="1" customWidth="1"/>
    <col min="8969" max="8969" width="9.42578125" style="630" customWidth="1"/>
    <col min="8970" max="8970" width="9.7109375" style="630" customWidth="1"/>
    <col min="8971" max="8971" width="11.5703125" style="630" customWidth="1"/>
    <col min="8972" max="8972" width="7" style="630" customWidth="1"/>
    <col min="8973" max="8973" width="8.28515625" style="630" customWidth="1"/>
    <col min="8974" max="8974" width="7" style="630" customWidth="1"/>
    <col min="8975" max="8975" width="7.7109375" style="630" customWidth="1"/>
    <col min="8976" max="8976" width="7.42578125" style="630" customWidth="1"/>
    <col min="8977" max="8977" width="9.140625" style="630"/>
    <col min="8978" max="8978" width="16" style="630" customWidth="1"/>
    <col min="8979" max="9216" width="9.140625" style="630"/>
    <col min="9217" max="9217" width="18.28515625" style="630" customWidth="1"/>
    <col min="9218" max="9218" width="10.85546875" style="630" customWidth="1"/>
    <col min="9219" max="9219" width="10.7109375" style="630" customWidth="1"/>
    <col min="9220" max="9220" width="9.85546875" style="630" customWidth="1"/>
    <col min="9221" max="9221" width="10.7109375" style="630" customWidth="1"/>
    <col min="9222" max="9222" width="11" style="630" customWidth="1"/>
    <col min="9223" max="9223" width="10.7109375" style="630" customWidth="1"/>
    <col min="9224" max="9224" width="9" style="630" bestFit="1" customWidth="1"/>
    <col min="9225" max="9225" width="9.42578125" style="630" customWidth="1"/>
    <col min="9226" max="9226" width="9.7109375" style="630" customWidth="1"/>
    <col min="9227" max="9227" width="11.5703125" style="630" customWidth="1"/>
    <col min="9228" max="9228" width="7" style="630" customWidth="1"/>
    <col min="9229" max="9229" width="8.28515625" style="630" customWidth="1"/>
    <col min="9230" max="9230" width="7" style="630" customWidth="1"/>
    <col min="9231" max="9231" width="7.7109375" style="630" customWidth="1"/>
    <col min="9232" max="9232" width="7.42578125" style="630" customWidth="1"/>
    <col min="9233" max="9233" width="9.140625" style="630"/>
    <col min="9234" max="9234" width="16" style="630" customWidth="1"/>
    <col min="9235" max="9472" width="9.140625" style="630"/>
    <col min="9473" max="9473" width="18.28515625" style="630" customWidth="1"/>
    <col min="9474" max="9474" width="10.85546875" style="630" customWidth="1"/>
    <col min="9475" max="9475" width="10.7109375" style="630" customWidth="1"/>
    <col min="9476" max="9476" width="9.85546875" style="630" customWidth="1"/>
    <col min="9477" max="9477" width="10.7109375" style="630" customWidth="1"/>
    <col min="9478" max="9478" width="11" style="630" customWidth="1"/>
    <col min="9479" max="9479" width="10.7109375" style="630" customWidth="1"/>
    <col min="9480" max="9480" width="9" style="630" bestFit="1" customWidth="1"/>
    <col min="9481" max="9481" width="9.42578125" style="630" customWidth="1"/>
    <col min="9482" max="9482" width="9.7109375" style="630" customWidth="1"/>
    <col min="9483" max="9483" width="11.5703125" style="630" customWidth="1"/>
    <col min="9484" max="9484" width="7" style="630" customWidth="1"/>
    <col min="9485" max="9485" width="8.28515625" style="630" customWidth="1"/>
    <col min="9486" max="9486" width="7" style="630" customWidth="1"/>
    <col min="9487" max="9487" width="7.7109375" style="630" customWidth="1"/>
    <col min="9488" max="9488" width="7.42578125" style="630" customWidth="1"/>
    <col min="9489" max="9489" width="9.140625" style="630"/>
    <col min="9490" max="9490" width="16" style="630" customWidth="1"/>
    <col min="9491" max="9728" width="9.140625" style="630"/>
    <col min="9729" max="9729" width="18.28515625" style="630" customWidth="1"/>
    <col min="9730" max="9730" width="10.85546875" style="630" customWidth="1"/>
    <col min="9731" max="9731" width="10.7109375" style="630" customWidth="1"/>
    <col min="9732" max="9732" width="9.85546875" style="630" customWidth="1"/>
    <col min="9733" max="9733" width="10.7109375" style="630" customWidth="1"/>
    <col min="9734" max="9734" width="11" style="630" customWidth="1"/>
    <col min="9735" max="9735" width="10.7109375" style="630" customWidth="1"/>
    <col min="9736" max="9736" width="9" style="630" bestFit="1" customWidth="1"/>
    <col min="9737" max="9737" width="9.42578125" style="630" customWidth="1"/>
    <col min="9738" max="9738" width="9.7109375" style="630" customWidth="1"/>
    <col min="9739" max="9739" width="11.5703125" style="630" customWidth="1"/>
    <col min="9740" max="9740" width="7" style="630" customWidth="1"/>
    <col min="9741" max="9741" width="8.28515625" style="630" customWidth="1"/>
    <col min="9742" max="9742" width="7" style="630" customWidth="1"/>
    <col min="9743" max="9743" width="7.7109375" style="630" customWidth="1"/>
    <col min="9744" max="9744" width="7.42578125" style="630" customWidth="1"/>
    <col min="9745" max="9745" width="9.140625" style="630"/>
    <col min="9746" max="9746" width="16" style="630" customWidth="1"/>
    <col min="9747" max="9984" width="9.140625" style="630"/>
    <col min="9985" max="9985" width="18.28515625" style="630" customWidth="1"/>
    <col min="9986" max="9986" width="10.85546875" style="630" customWidth="1"/>
    <col min="9987" max="9987" width="10.7109375" style="630" customWidth="1"/>
    <col min="9988" max="9988" width="9.85546875" style="630" customWidth="1"/>
    <col min="9989" max="9989" width="10.7109375" style="630" customWidth="1"/>
    <col min="9990" max="9990" width="11" style="630" customWidth="1"/>
    <col min="9991" max="9991" width="10.7109375" style="630" customWidth="1"/>
    <col min="9992" max="9992" width="9" style="630" bestFit="1" customWidth="1"/>
    <col min="9993" max="9993" width="9.42578125" style="630" customWidth="1"/>
    <col min="9994" max="9994" width="9.7109375" style="630" customWidth="1"/>
    <col min="9995" max="9995" width="11.5703125" style="630" customWidth="1"/>
    <col min="9996" max="9996" width="7" style="630" customWidth="1"/>
    <col min="9997" max="9997" width="8.28515625" style="630" customWidth="1"/>
    <col min="9998" max="9998" width="7" style="630" customWidth="1"/>
    <col min="9999" max="9999" width="7.7109375" style="630" customWidth="1"/>
    <col min="10000" max="10000" width="7.42578125" style="630" customWidth="1"/>
    <col min="10001" max="10001" width="9.140625" style="630"/>
    <col min="10002" max="10002" width="16" style="630" customWidth="1"/>
    <col min="10003" max="10240" width="9.140625" style="630"/>
    <col min="10241" max="10241" width="18.28515625" style="630" customWidth="1"/>
    <col min="10242" max="10242" width="10.85546875" style="630" customWidth="1"/>
    <col min="10243" max="10243" width="10.7109375" style="630" customWidth="1"/>
    <col min="10244" max="10244" width="9.85546875" style="630" customWidth="1"/>
    <col min="10245" max="10245" width="10.7109375" style="630" customWidth="1"/>
    <col min="10246" max="10246" width="11" style="630" customWidth="1"/>
    <col min="10247" max="10247" width="10.7109375" style="630" customWidth="1"/>
    <col min="10248" max="10248" width="9" style="630" bestFit="1" customWidth="1"/>
    <col min="10249" max="10249" width="9.42578125" style="630" customWidth="1"/>
    <col min="10250" max="10250" width="9.7109375" style="630" customWidth="1"/>
    <col min="10251" max="10251" width="11.5703125" style="630" customWidth="1"/>
    <col min="10252" max="10252" width="7" style="630" customWidth="1"/>
    <col min="10253" max="10253" width="8.28515625" style="630" customWidth="1"/>
    <col min="10254" max="10254" width="7" style="630" customWidth="1"/>
    <col min="10255" max="10255" width="7.7109375" style="630" customWidth="1"/>
    <col min="10256" max="10256" width="7.42578125" style="630" customWidth="1"/>
    <col min="10257" max="10257" width="9.140625" style="630"/>
    <col min="10258" max="10258" width="16" style="630" customWidth="1"/>
    <col min="10259" max="10496" width="9.140625" style="630"/>
    <col min="10497" max="10497" width="18.28515625" style="630" customWidth="1"/>
    <col min="10498" max="10498" width="10.85546875" style="630" customWidth="1"/>
    <col min="10499" max="10499" width="10.7109375" style="630" customWidth="1"/>
    <col min="10500" max="10500" width="9.85546875" style="630" customWidth="1"/>
    <col min="10501" max="10501" width="10.7109375" style="630" customWidth="1"/>
    <col min="10502" max="10502" width="11" style="630" customWidth="1"/>
    <col min="10503" max="10503" width="10.7109375" style="630" customWidth="1"/>
    <col min="10504" max="10504" width="9" style="630" bestFit="1" customWidth="1"/>
    <col min="10505" max="10505" width="9.42578125" style="630" customWidth="1"/>
    <col min="10506" max="10506" width="9.7109375" style="630" customWidth="1"/>
    <col min="10507" max="10507" width="11.5703125" style="630" customWidth="1"/>
    <col min="10508" max="10508" width="7" style="630" customWidth="1"/>
    <col min="10509" max="10509" width="8.28515625" style="630" customWidth="1"/>
    <col min="10510" max="10510" width="7" style="630" customWidth="1"/>
    <col min="10511" max="10511" width="7.7109375" style="630" customWidth="1"/>
    <col min="10512" max="10512" width="7.42578125" style="630" customWidth="1"/>
    <col min="10513" max="10513" width="9.140625" style="630"/>
    <col min="10514" max="10514" width="16" style="630" customWidth="1"/>
    <col min="10515" max="10752" width="9.140625" style="630"/>
    <col min="10753" max="10753" width="18.28515625" style="630" customWidth="1"/>
    <col min="10754" max="10754" width="10.85546875" style="630" customWidth="1"/>
    <col min="10755" max="10755" width="10.7109375" style="630" customWidth="1"/>
    <col min="10756" max="10756" width="9.85546875" style="630" customWidth="1"/>
    <col min="10757" max="10757" width="10.7109375" style="630" customWidth="1"/>
    <col min="10758" max="10758" width="11" style="630" customWidth="1"/>
    <col min="10759" max="10759" width="10.7109375" style="630" customWidth="1"/>
    <col min="10760" max="10760" width="9" style="630" bestFit="1" customWidth="1"/>
    <col min="10761" max="10761" width="9.42578125" style="630" customWidth="1"/>
    <col min="10762" max="10762" width="9.7109375" style="630" customWidth="1"/>
    <col min="10763" max="10763" width="11.5703125" style="630" customWidth="1"/>
    <col min="10764" max="10764" width="7" style="630" customWidth="1"/>
    <col min="10765" max="10765" width="8.28515625" style="630" customWidth="1"/>
    <col min="10766" max="10766" width="7" style="630" customWidth="1"/>
    <col min="10767" max="10767" width="7.7109375" style="630" customWidth="1"/>
    <col min="10768" max="10768" width="7.42578125" style="630" customWidth="1"/>
    <col min="10769" max="10769" width="9.140625" style="630"/>
    <col min="10770" max="10770" width="16" style="630" customWidth="1"/>
    <col min="10771" max="11008" width="9.140625" style="630"/>
    <col min="11009" max="11009" width="18.28515625" style="630" customWidth="1"/>
    <col min="11010" max="11010" width="10.85546875" style="630" customWidth="1"/>
    <col min="11011" max="11011" width="10.7109375" style="630" customWidth="1"/>
    <col min="11012" max="11012" width="9.85546875" style="630" customWidth="1"/>
    <col min="11013" max="11013" width="10.7109375" style="630" customWidth="1"/>
    <col min="11014" max="11014" width="11" style="630" customWidth="1"/>
    <col min="11015" max="11015" width="10.7109375" style="630" customWidth="1"/>
    <col min="11016" max="11016" width="9" style="630" bestFit="1" customWidth="1"/>
    <col min="11017" max="11017" width="9.42578125" style="630" customWidth="1"/>
    <col min="11018" max="11018" width="9.7109375" style="630" customWidth="1"/>
    <col min="11019" max="11019" width="11.5703125" style="630" customWidth="1"/>
    <col min="11020" max="11020" width="7" style="630" customWidth="1"/>
    <col min="11021" max="11021" width="8.28515625" style="630" customWidth="1"/>
    <col min="11022" max="11022" width="7" style="630" customWidth="1"/>
    <col min="11023" max="11023" width="7.7109375" style="630" customWidth="1"/>
    <col min="11024" max="11024" width="7.42578125" style="630" customWidth="1"/>
    <col min="11025" max="11025" width="9.140625" style="630"/>
    <col min="11026" max="11026" width="16" style="630" customWidth="1"/>
    <col min="11027" max="11264" width="9.140625" style="630"/>
    <col min="11265" max="11265" width="18.28515625" style="630" customWidth="1"/>
    <col min="11266" max="11266" width="10.85546875" style="630" customWidth="1"/>
    <col min="11267" max="11267" width="10.7109375" style="630" customWidth="1"/>
    <col min="11268" max="11268" width="9.85546875" style="630" customWidth="1"/>
    <col min="11269" max="11269" width="10.7109375" style="630" customWidth="1"/>
    <col min="11270" max="11270" width="11" style="630" customWidth="1"/>
    <col min="11271" max="11271" width="10.7109375" style="630" customWidth="1"/>
    <col min="11272" max="11272" width="9" style="630" bestFit="1" customWidth="1"/>
    <col min="11273" max="11273" width="9.42578125" style="630" customWidth="1"/>
    <col min="11274" max="11274" width="9.7109375" style="630" customWidth="1"/>
    <col min="11275" max="11275" width="11.5703125" style="630" customWidth="1"/>
    <col min="11276" max="11276" width="7" style="630" customWidth="1"/>
    <col min="11277" max="11277" width="8.28515625" style="630" customWidth="1"/>
    <col min="11278" max="11278" width="7" style="630" customWidth="1"/>
    <col min="11279" max="11279" width="7.7109375" style="630" customWidth="1"/>
    <col min="11280" max="11280" width="7.42578125" style="630" customWidth="1"/>
    <col min="11281" max="11281" width="9.140625" style="630"/>
    <col min="11282" max="11282" width="16" style="630" customWidth="1"/>
    <col min="11283" max="11520" width="9.140625" style="630"/>
    <col min="11521" max="11521" width="18.28515625" style="630" customWidth="1"/>
    <col min="11522" max="11522" width="10.85546875" style="630" customWidth="1"/>
    <col min="11523" max="11523" width="10.7109375" style="630" customWidth="1"/>
    <col min="11524" max="11524" width="9.85546875" style="630" customWidth="1"/>
    <col min="11525" max="11525" width="10.7109375" style="630" customWidth="1"/>
    <col min="11526" max="11526" width="11" style="630" customWidth="1"/>
    <col min="11527" max="11527" width="10.7109375" style="630" customWidth="1"/>
    <col min="11528" max="11528" width="9" style="630" bestFit="1" customWidth="1"/>
    <col min="11529" max="11529" width="9.42578125" style="630" customWidth="1"/>
    <col min="11530" max="11530" width="9.7109375" style="630" customWidth="1"/>
    <col min="11531" max="11531" width="11.5703125" style="630" customWidth="1"/>
    <col min="11532" max="11532" width="7" style="630" customWidth="1"/>
    <col min="11533" max="11533" width="8.28515625" style="630" customWidth="1"/>
    <col min="11534" max="11534" width="7" style="630" customWidth="1"/>
    <col min="11535" max="11535" width="7.7109375" style="630" customWidth="1"/>
    <col min="11536" max="11536" width="7.42578125" style="630" customWidth="1"/>
    <col min="11537" max="11537" width="9.140625" style="630"/>
    <col min="11538" max="11538" width="16" style="630" customWidth="1"/>
    <col min="11539" max="11776" width="9.140625" style="630"/>
    <col min="11777" max="11777" width="18.28515625" style="630" customWidth="1"/>
    <col min="11778" max="11778" width="10.85546875" style="630" customWidth="1"/>
    <col min="11779" max="11779" width="10.7109375" style="630" customWidth="1"/>
    <col min="11780" max="11780" width="9.85546875" style="630" customWidth="1"/>
    <col min="11781" max="11781" width="10.7109375" style="630" customWidth="1"/>
    <col min="11782" max="11782" width="11" style="630" customWidth="1"/>
    <col min="11783" max="11783" width="10.7109375" style="630" customWidth="1"/>
    <col min="11784" max="11784" width="9" style="630" bestFit="1" customWidth="1"/>
    <col min="11785" max="11785" width="9.42578125" style="630" customWidth="1"/>
    <col min="11786" max="11786" width="9.7109375" style="630" customWidth="1"/>
    <col min="11787" max="11787" width="11.5703125" style="630" customWidth="1"/>
    <col min="11788" max="11788" width="7" style="630" customWidth="1"/>
    <col min="11789" max="11789" width="8.28515625" style="630" customWidth="1"/>
    <col min="11790" max="11790" width="7" style="630" customWidth="1"/>
    <col min="11791" max="11791" width="7.7109375" style="630" customWidth="1"/>
    <col min="11792" max="11792" width="7.42578125" style="630" customWidth="1"/>
    <col min="11793" max="11793" width="9.140625" style="630"/>
    <col min="11794" max="11794" width="16" style="630" customWidth="1"/>
    <col min="11795" max="12032" width="9.140625" style="630"/>
    <col min="12033" max="12033" width="18.28515625" style="630" customWidth="1"/>
    <col min="12034" max="12034" width="10.85546875" style="630" customWidth="1"/>
    <col min="12035" max="12035" width="10.7109375" style="630" customWidth="1"/>
    <col min="12036" max="12036" width="9.85546875" style="630" customWidth="1"/>
    <col min="12037" max="12037" width="10.7109375" style="630" customWidth="1"/>
    <col min="12038" max="12038" width="11" style="630" customWidth="1"/>
    <col min="12039" max="12039" width="10.7109375" style="630" customWidth="1"/>
    <col min="12040" max="12040" width="9" style="630" bestFit="1" customWidth="1"/>
    <col min="12041" max="12041" width="9.42578125" style="630" customWidth="1"/>
    <col min="12042" max="12042" width="9.7109375" style="630" customWidth="1"/>
    <col min="12043" max="12043" width="11.5703125" style="630" customWidth="1"/>
    <col min="12044" max="12044" width="7" style="630" customWidth="1"/>
    <col min="12045" max="12045" width="8.28515625" style="630" customWidth="1"/>
    <col min="12046" max="12046" width="7" style="630" customWidth="1"/>
    <col min="12047" max="12047" width="7.7109375" style="630" customWidth="1"/>
    <col min="12048" max="12048" width="7.42578125" style="630" customWidth="1"/>
    <col min="12049" max="12049" width="9.140625" style="630"/>
    <col min="12050" max="12050" width="16" style="630" customWidth="1"/>
    <col min="12051" max="12288" width="9.140625" style="630"/>
    <col min="12289" max="12289" width="18.28515625" style="630" customWidth="1"/>
    <col min="12290" max="12290" width="10.85546875" style="630" customWidth="1"/>
    <col min="12291" max="12291" width="10.7109375" style="630" customWidth="1"/>
    <col min="12292" max="12292" width="9.85546875" style="630" customWidth="1"/>
    <col min="12293" max="12293" width="10.7109375" style="630" customWidth="1"/>
    <col min="12294" max="12294" width="11" style="630" customWidth="1"/>
    <col min="12295" max="12295" width="10.7109375" style="630" customWidth="1"/>
    <col min="12296" max="12296" width="9" style="630" bestFit="1" customWidth="1"/>
    <col min="12297" max="12297" width="9.42578125" style="630" customWidth="1"/>
    <col min="12298" max="12298" width="9.7109375" style="630" customWidth="1"/>
    <col min="12299" max="12299" width="11.5703125" style="630" customWidth="1"/>
    <col min="12300" max="12300" width="7" style="630" customWidth="1"/>
    <col min="12301" max="12301" width="8.28515625" style="630" customWidth="1"/>
    <col min="12302" max="12302" width="7" style="630" customWidth="1"/>
    <col min="12303" max="12303" width="7.7109375" style="630" customWidth="1"/>
    <col min="12304" max="12304" width="7.42578125" style="630" customWidth="1"/>
    <col min="12305" max="12305" width="9.140625" style="630"/>
    <col min="12306" max="12306" width="16" style="630" customWidth="1"/>
    <col min="12307" max="12544" width="9.140625" style="630"/>
    <col min="12545" max="12545" width="18.28515625" style="630" customWidth="1"/>
    <col min="12546" max="12546" width="10.85546875" style="630" customWidth="1"/>
    <col min="12547" max="12547" width="10.7109375" style="630" customWidth="1"/>
    <col min="12548" max="12548" width="9.85546875" style="630" customWidth="1"/>
    <col min="12549" max="12549" width="10.7109375" style="630" customWidth="1"/>
    <col min="12550" max="12550" width="11" style="630" customWidth="1"/>
    <col min="12551" max="12551" width="10.7109375" style="630" customWidth="1"/>
    <col min="12552" max="12552" width="9" style="630" bestFit="1" customWidth="1"/>
    <col min="12553" max="12553" width="9.42578125" style="630" customWidth="1"/>
    <col min="12554" max="12554" width="9.7109375" style="630" customWidth="1"/>
    <col min="12555" max="12555" width="11.5703125" style="630" customWidth="1"/>
    <col min="12556" max="12556" width="7" style="630" customWidth="1"/>
    <col min="12557" max="12557" width="8.28515625" style="630" customWidth="1"/>
    <col min="12558" max="12558" width="7" style="630" customWidth="1"/>
    <col min="12559" max="12559" width="7.7109375" style="630" customWidth="1"/>
    <col min="12560" max="12560" width="7.42578125" style="630" customWidth="1"/>
    <col min="12561" max="12561" width="9.140625" style="630"/>
    <col min="12562" max="12562" width="16" style="630" customWidth="1"/>
    <col min="12563" max="12800" width="9.140625" style="630"/>
    <col min="12801" max="12801" width="18.28515625" style="630" customWidth="1"/>
    <col min="12802" max="12802" width="10.85546875" style="630" customWidth="1"/>
    <col min="12803" max="12803" width="10.7109375" style="630" customWidth="1"/>
    <col min="12804" max="12804" width="9.85546875" style="630" customWidth="1"/>
    <col min="12805" max="12805" width="10.7109375" style="630" customWidth="1"/>
    <col min="12806" max="12806" width="11" style="630" customWidth="1"/>
    <col min="12807" max="12807" width="10.7109375" style="630" customWidth="1"/>
    <col min="12808" max="12808" width="9" style="630" bestFit="1" customWidth="1"/>
    <col min="12809" max="12809" width="9.42578125" style="630" customWidth="1"/>
    <col min="12810" max="12810" width="9.7109375" style="630" customWidth="1"/>
    <col min="12811" max="12811" width="11.5703125" style="630" customWidth="1"/>
    <col min="12812" max="12812" width="7" style="630" customWidth="1"/>
    <col min="12813" max="12813" width="8.28515625" style="630" customWidth="1"/>
    <col min="12814" max="12814" width="7" style="630" customWidth="1"/>
    <col min="12815" max="12815" width="7.7109375" style="630" customWidth="1"/>
    <col min="12816" max="12816" width="7.42578125" style="630" customWidth="1"/>
    <col min="12817" max="12817" width="9.140625" style="630"/>
    <col min="12818" max="12818" width="16" style="630" customWidth="1"/>
    <col min="12819" max="13056" width="9.140625" style="630"/>
    <col min="13057" max="13057" width="18.28515625" style="630" customWidth="1"/>
    <col min="13058" max="13058" width="10.85546875" style="630" customWidth="1"/>
    <col min="13059" max="13059" width="10.7109375" style="630" customWidth="1"/>
    <col min="13060" max="13060" width="9.85546875" style="630" customWidth="1"/>
    <col min="13061" max="13061" width="10.7109375" style="630" customWidth="1"/>
    <col min="13062" max="13062" width="11" style="630" customWidth="1"/>
    <col min="13063" max="13063" width="10.7109375" style="630" customWidth="1"/>
    <col min="13064" max="13064" width="9" style="630" bestFit="1" customWidth="1"/>
    <col min="13065" max="13065" width="9.42578125" style="630" customWidth="1"/>
    <col min="13066" max="13066" width="9.7109375" style="630" customWidth="1"/>
    <col min="13067" max="13067" width="11.5703125" style="630" customWidth="1"/>
    <col min="13068" max="13068" width="7" style="630" customWidth="1"/>
    <col min="13069" max="13069" width="8.28515625" style="630" customWidth="1"/>
    <col min="13070" max="13070" width="7" style="630" customWidth="1"/>
    <col min="13071" max="13071" width="7.7109375" style="630" customWidth="1"/>
    <col min="13072" max="13072" width="7.42578125" style="630" customWidth="1"/>
    <col min="13073" max="13073" width="9.140625" style="630"/>
    <col min="13074" max="13074" width="16" style="630" customWidth="1"/>
    <col min="13075" max="13312" width="9.140625" style="630"/>
    <col min="13313" max="13313" width="18.28515625" style="630" customWidth="1"/>
    <col min="13314" max="13314" width="10.85546875" style="630" customWidth="1"/>
    <col min="13315" max="13315" width="10.7109375" style="630" customWidth="1"/>
    <col min="13316" max="13316" width="9.85546875" style="630" customWidth="1"/>
    <col min="13317" max="13317" width="10.7109375" style="630" customWidth="1"/>
    <col min="13318" max="13318" width="11" style="630" customWidth="1"/>
    <col min="13319" max="13319" width="10.7109375" style="630" customWidth="1"/>
    <col min="13320" max="13320" width="9" style="630" bestFit="1" customWidth="1"/>
    <col min="13321" max="13321" width="9.42578125" style="630" customWidth="1"/>
    <col min="13322" max="13322" width="9.7109375" style="630" customWidth="1"/>
    <col min="13323" max="13323" width="11.5703125" style="630" customWidth="1"/>
    <col min="13324" max="13324" width="7" style="630" customWidth="1"/>
    <col min="13325" max="13325" width="8.28515625" style="630" customWidth="1"/>
    <col min="13326" max="13326" width="7" style="630" customWidth="1"/>
    <col min="13327" max="13327" width="7.7109375" style="630" customWidth="1"/>
    <col min="13328" max="13328" width="7.42578125" style="630" customWidth="1"/>
    <col min="13329" max="13329" width="9.140625" style="630"/>
    <col min="13330" max="13330" width="16" style="630" customWidth="1"/>
    <col min="13331" max="13568" width="9.140625" style="630"/>
    <col min="13569" max="13569" width="18.28515625" style="630" customWidth="1"/>
    <col min="13570" max="13570" width="10.85546875" style="630" customWidth="1"/>
    <col min="13571" max="13571" width="10.7109375" style="630" customWidth="1"/>
    <col min="13572" max="13572" width="9.85546875" style="630" customWidth="1"/>
    <col min="13573" max="13573" width="10.7109375" style="630" customWidth="1"/>
    <col min="13574" max="13574" width="11" style="630" customWidth="1"/>
    <col min="13575" max="13575" width="10.7109375" style="630" customWidth="1"/>
    <col min="13576" max="13576" width="9" style="630" bestFit="1" customWidth="1"/>
    <col min="13577" max="13577" width="9.42578125" style="630" customWidth="1"/>
    <col min="13578" max="13578" width="9.7109375" style="630" customWidth="1"/>
    <col min="13579" max="13579" width="11.5703125" style="630" customWidth="1"/>
    <col min="13580" max="13580" width="7" style="630" customWidth="1"/>
    <col min="13581" max="13581" width="8.28515625" style="630" customWidth="1"/>
    <col min="13582" max="13582" width="7" style="630" customWidth="1"/>
    <col min="13583" max="13583" width="7.7109375" style="630" customWidth="1"/>
    <col min="13584" max="13584" width="7.42578125" style="630" customWidth="1"/>
    <col min="13585" max="13585" width="9.140625" style="630"/>
    <col min="13586" max="13586" width="16" style="630" customWidth="1"/>
    <col min="13587" max="13824" width="9.140625" style="630"/>
    <col min="13825" max="13825" width="18.28515625" style="630" customWidth="1"/>
    <col min="13826" max="13826" width="10.85546875" style="630" customWidth="1"/>
    <col min="13827" max="13827" width="10.7109375" style="630" customWidth="1"/>
    <col min="13828" max="13828" width="9.85546875" style="630" customWidth="1"/>
    <col min="13829" max="13829" width="10.7109375" style="630" customWidth="1"/>
    <col min="13830" max="13830" width="11" style="630" customWidth="1"/>
    <col min="13831" max="13831" width="10.7109375" style="630" customWidth="1"/>
    <col min="13832" max="13832" width="9" style="630" bestFit="1" customWidth="1"/>
    <col min="13833" max="13833" width="9.42578125" style="630" customWidth="1"/>
    <col min="13834" max="13834" width="9.7109375" style="630" customWidth="1"/>
    <col min="13835" max="13835" width="11.5703125" style="630" customWidth="1"/>
    <col min="13836" max="13836" width="7" style="630" customWidth="1"/>
    <col min="13837" max="13837" width="8.28515625" style="630" customWidth="1"/>
    <col min="13838" max="13838" width="7" style="630" customWidth="1"/>
    <col min="13839" max="13839" width="7.7109375" style="630" customWidth="1"/>
    <col min="13840" max="13840" width="7.42578125" style="630" customWidth="1"/>
    <col min="13841" max="13841" width="9.140625" style="630"/>
    <col min="13842" max="13842" width="16" style="630" customWidth="1"/>
    <col min="13843" max="14080" width="9.140625" style="630"/>
    <col min="14081" max="14081" width="18.28515625" style="630" customWidth="1"/>
    <col min="14082" max="14082" width="10.85546875" style="630" customWidth="1"/>
    <col min="14083" max="14083" width="10.7109375" style="630" customWidth="1"/>
    <col min="14084" max="14084" width="9.85546875" style="630" customWidth="1"/>
    <col min="14085" max="14085" width="10.7109375" style="630" customWidth="1"/>
    <col min="14086" max="14086" width="11" style="630" customWidth="1"/>
    <col min="14087" max="14087" width="10.7109375" style="630" customWidth="1"/>
    <col min="14088" max="14088" width="9" style="630" bestFit="1" customWidth="1"/>
    <col min="14089" max="14089" width="9.42578125" style="630" customWidth="1"/>
    <col min="14090" max="14090" width="9.7109375" style="630" customWidth="1"/>
    <col min="14091" max="14091" width="11.5703125" style="630" customWidth="1"/>
    <col min="14092" max="14092" width="7" style="630" customWidth="1"/>
    <col min="14093" max="14093" width="8.28515625" style="630" customWidth="1"/>
    <col min="14094" max="14094" width="7" style="630" customWidth="1"/>
    <col min="14095" max="14095" width="7.7109375" style="630" customWidth="1"/>
    <col min="14096" max="14096" width="7.42578125" style="630" customWidth="1"/>
    <col min="14097" max="14097" width="9.140625" style="630"/>
    <col min="14098" max="14098" width="16" style="630" customWidth="1"/>
    <col min="14099" max="14336" width="9.140625" style="630"/>
    <col min="14337" max="14337" width="18.28515625" style="630" customWidth="1"/>
    <col min="14338" max="14338" width="10.85546875" style="630" customWidth="1"/>
    <col min="14339" max="14339" width="10.7109375" style="630" customWidth="1"/>
    <col min="14340" max="14340" width="9.85546875" style="630" customWidth="1"/>
    <col min="14341" max="14341" width="10.7109375" style="630" customWidth="1"/>
    <col min="14342" max="14342" width="11" style="630" customWidth="1"/>
    <col min="14343" max="14343" width="10.7109375" style="630" customWidth="1"/>
    <col min="14344" max="14344" width="9" style="630" bestFit="1" customWidth="1"/>
    <col min="14345" max="14345" width="9.42578125" style="630" customWidth="1"/>
    <col min="14346" max="14346" width="9.7109375" style="630" customWidth="1"/>
    <col min="14347" max="14347" width="11.5703125" style="630" customWidth="1"/>
    <col min="14348" max="14348" width="7" style="630" customWidth="1"/>
    <col min="14349" max="14349" width="8.28515625" style="630" customWidth="1"/>
    <col min="14350" max="14350" width="7" style="630" customWidth="1"/>
    <col min="14351" max="14351" width="7.7109375" style="630" customWidth="1"/>
    <col min="14352" max="14352" width="7.42578125" style="630" customWidth="1"/>
    <col min="14353" max="14353" width="9.140625" style="630"/>
    <col min="14354" max="14354" width="16" style="630" customWidth="1"/>
    <col min="14355" max="14592" width="9.140625" style="630"/>
    <col min="14593" max="14593" width="18.28515625" style="630" customWidth="1"/>
    <col min="14594" max="14594" width="10.85546875" style="630" customWidth="1"/>
    <col min="14595" max="14595" width="10.7109375" style="630" customWidth="1"/>
    <col min="14596" max="14596" width="9.85546875" style="630" customWidth="1"/>
    <col min="14597" max="14597" width="10.7109375" style="630" customWidth="1"/>
    <col min="14598" max="14598" width="11" style="630" customWidth="1"/>
    <col min="14599" max="14599" width="10.7109375" style="630" customWidth="1"/>
    <col min="14600" max="14600" width="9" style="630" bestFit="1" customWidth="1"/>
    <col min="14601" max="14601" width="9.42578125" style="630" customWidth="1"/>
    <col min="14602" max="14602" width="9.7109375" style="630" customWidth="1"/>
    <col min="14603" max="14603" width="11.5703125" style="630" customWidth="1"/>
    <col min="14604" max="14604" width="7" style="630" customWidth="1"/>
    <col min="14605" max="14605" width="8.28515625" style="630" customWidth="1"/>
    <col min="14606" max="14606" width="7" style="630" customWidth="1"/>
    <col min="14607" max="14607" width="7.7109375" style="630" customWidth="1"/>
    <col min="14608" max="14608" width="7.42578125" style="630" customWidth="1"/>
    <col min="14609" max="14609" width="9.140625" style="630"/>
    <col min="14610" max="14610" width="16" style="630" customWidth="1"/>
    <col min="14611" max="14848" width="9.140625" style="630"/>
    <col min="14849" max="14849" width="18.28515625" style="630" customWidth="1"/>
    <col min="14850" max="14850" width="10.85546875" style="630" customWidth="1"/>
    <col min="14851" max="14851" width="10.7109375" style="630" customWidth="1"/>
    <col min="14852" max="14852" width="9.85546875" style="630" customWidth="1"/>
    <col min="14853" max="14853" width="10.7109375" style="630" customWidth="1"/>
    <col min="14854" max="14854" width="11" style="630" customWidth="1"/>
    <col min="14855" max="14855" width="10.7109375" style="630" customWidth="1"/>
    <col min="14856" max="14856" width="9" style="630" bestFit="1" customWidth="1"/>
    <col min="14857" max="14857" width="9.42578125" style="630" customWidth="1"/>
    <col min="14858" max="14858" width="9.7109375" style="630" customWidth="1"/>
    <col min="14859" max="14859" width="11.5703125" style="630" customWidth="1"/>
    <col min="14860" max="14860" width="7" style="630" customWidth="1"/>
    <col min="14861" max="14861" width="8.28515625" style="630" customWidth="1"/>
    <col min="14862" max="14862" width="7" style="630" customWidth="1"/>
    <col min="14863" max="14863" width="7.7109375" style="630" customWidth="1"/>
    <col min="14864" max="14864" width="7.42578125" style="630" customWidth="1"/>
    <col min="14865" max="14865" width="9.140625" style="630"/>
    <col min="14866" max="14866" width="16" style="630" customWidth="1"/>
    <col min="14867" max="15104" width="9.140625" style="630"/>
    <col min="15105" max="15105" width="18.28515625" style="630" customWidth="1"/>
    <col min="15106" max="15106" width="10.85546875" style="630" customWidth="1"/>
    <col min="15107" max="15107" width="10.7109375" style="630" customWidth="1"/>
    <col min="15108" max="15108" width="9.85546875" style="630" customWidth="1"/>
    <col min="15109" max="15109" width="10.7109375" style="630" customWidth="1"/>
    <col min="15110" max="15110" width="11" style="630" customWidth="1"/>
    <col min="15111" max="15111" width="10.7109375" style="630" customWidth="1"/>
    <col min="15112" max="15112" width="9" style="630" bestFit="1" customWidth="1"/>
    <col min="15113" max="15113" width="9.42578125" style="630" customWidth="1"/>
    <col min="15114" max="15114" width="9.7109375" style="630" customWidth="1"/>
    <col min="15115" max="15115" width="11.5703125" style="630" customWidth="1"/>
    <col min="15116" max="15116" width="7" style="630" customWidth="1"/>
    <col min="15117" max="15117" width="8.28515625" style="630" customWidth="1"/>
    <col min="15118" max="15118" width="7" style="630" customWidth="1"/>
    <col min="15119" max="15119" width="7.7109375" style="630" customWidth="1"/>
    <col min="15120" max="15120" width="7.42578125" style="630" customWidth="1"/>
    <col min="15121" max="15121" width="9.140625" style="630"/>
    <col min="15122" max="15122" width="16" style="630" customWidth="1"/>
    <col min="15123" max="15360" width="9.140625" style="630"/>
    <col min="15361" max="15361" width="18.28515625" style="630" customWidth="1"/>
    <col min="15362" max="15362" width="10.85546875" style="630" customWidth="1"/>
    <col min="15363" max="15363" width="10.7109375" style="630" customWidth="1"/>
    <col min="15364" max="15364" width="9.85546875" style="630" customWidth="1"/>
    <col min="15365" max="15365" width="10.7109375" style="630" customWidth="1"/>
    <col min="15366" max="15366" width="11" style="630" customWidth="1"/>
    <col min="15367" max="15367" width="10.7109375" style="630" customWidth="1"/>
    <col min="15368" max="15368" width="9" style="630" bestFit="1" customWidth="1"/>
    <col min="15369" max="15369" width="9.42578125" style="630" customWidth="1"/>
    <col min="15370" max="15370" width="9.7109375" style="630" customWidth="1"/>
    <col min="15371" max="15371" width="11.5703125" style="630" customWidth="1"/>
    <col min="15372" max="15372" width="7" style="630" customWidth="1"/>
    <col min="15373" max="15373" width="8.28515625" style="630" customWidth="1"/>
    <col min="15374" max="15374" width="7" style="630" customWidth="1"/>
    <col min="15375" max="15375" width="7.7109375" style="630" customWidth="1"/>
    <col min="15376" max="15376" width="7.42578125" style="630" customWidth="1"/>
    <col min="15377" max="15377" width="9.140625" style="630"/>
    <col min="15378" max="15378" width="16" style="630" customWidth="1"/>
    <col min="15379" max="15616" width="9.140625" style="630"/>
    <col min="15617" max="15617" width="18.28515625" style="630" customWidth="1"/>
    <col min="15618" max="15618" width="10.85546875" style="630" customWidth="1"/>
    <col min="15619" max="15619" width="10.7109375" style="630" customWidth="1"/>
    <col min="15620" max="15620" width="9.85546875" style="630" customWidth="1"/>
    <col min="15621" max="15621" width="10.7109375" style="630" customWidth="1"/>
    <col min="15622" max="15622" width="11" style="630" customWidth="1"/>
    <col min="15623" max="15623" width="10.7109375" style="630" customWidth="1"/>
    <col min="15624" max="15624" width="9" style="630" bestFit="1" customWidth="1"/>
    <col min="15625" max="15625" width="9.42578125" style="630" customWidth="1"/>
    <col min="15626" max="15626" width="9.7109375" style="630" customWidth="1"/>
    <col min="15627" max="15627" width="11.5703125" style="630" customWidth="1"/>
    <col min="15628" max="15628" width="7" style="630" customWidth="1"/>
    <col min="15629" max="15629" width="8.28515625" style="630" customWidth="1"/>
    <col min="15630" max="15630" width="7" style="630" customWidth="1"/>
    <col min="15631" max="15631" width="7.7109375" style="630" customWidth="1"/>
    <col min="15632" max="15632" width="7.42578125" style="630" customWidth="1"/>
    <col min="15633" max="15633" width="9.140625" style="630"/>
    <col min="15634" max="15634" width="16" style="630" customWidth="1"/>
    <col min="15635" max="15872" width="9.140625" style="630"/>
    <col min="15873" max="15873" width="18.28515625" style="630" customWidth="1"/>
    <col min="15874" max="15874" width="10.85546875" style="630" customWidth="1"/>
    <col min="15875" max="15875" width="10.7109375" style="630" customWidth="1"/>
    <col min="15876" max="15876" width="9.85546875" style="630" customWidth="1"/>
    <col min="15877" max="15877" width="10.7109375" style="630" customWidth="1"/>
    <col min="15878" max="15878" width="11" style="630" customWidth="1"/>
    <col min="15879" max="15879" width="10.7109375" style="630" customWidth="1"/>
    <col min="15880" max="15880" width="9" style="630" bestFit="1" customWidth="1"/>
    <col min="15881" max="15881" width="9.42578125" style="630" customWidth="1"/>
    <col min="15882" max="15882" width="9.7109375" style="630" customWidth="1"/>
    <col min="15883" max="15883" width="11.5703125" style="630" customWidth="1"/>
    <col min="15884" max="15884" width="7" style="630" customWidth="1"/>
    <col min="15885" max="15885" width="8.28515625" style="630" customWidth="1"/>
    <col min="15886" max="15886" width="7" style="630" customWidth="1"/>
    <col min="15887" max="15887" width="7.7109375" style="630" customWidth="1"/>
    <col min="15888" max="15888" width="7.42578125" style="630" customWidth="1"/>
    <col min="15889" max="15889" width="9.140625" style="630"/>
    <col min="15890" max="15890" width="16" style="630" customWidth="1"/>
    <col min="15891" max="16128" width="9.140625" style="630"/>
    <col min="16129" max="16129" width="18.28515625" style="630" customWidth="1"/>
    <col min="16130" max="16130" width="10.85546875" style="630" customWidth="1"/>
    <col min="16131" max="16131" width="10.7109375" style="630" customWidth="1"/>
    <col min="16132" max="16132" width="9.85546875" style="630" customWidth="1"/>
    <col min="16133" max="16133" width="10.7109375" style="630" customWidth="1"/>
    <col min="16134" max="16134" width="11" style="630" customWidth="1"/>
    <col min="16135" max="16135" width="10.7109375" style="630" customWidth="1"/>
    <col min="16136" max="16136" width="9" style="630" bestFit="1" customWidth="1"/>
    <col min="16137" max="16137" width="9.42578125" style="630" customWidth="1"/>
    <col min="16138" max="16138" width="9.7109375" style="630" customWidth="1"/>
    <col min="16139" max="16139" width="11.5703125" style="630" customWidth="1"/>
    <col min="16140" max="16140" width="7" style="630" customWidth="1"/>
    <col min="16141" max="16141" width="8.28515625" style="630" customWidth="1"/>
    <col min="16142" max="16142" width="7" style="630" customWidth="1"/>
    <col min="16143" max="16143" width="7.7109375" style="630" customWidth="1"/>
    <col min="16144" max="16144" width="7.42578125" style="630" customWidth="1"/>
    <col min="16145" max="16145" width="9.140625" style="630"/>
    <col min="16146" max="16146" width="16" style="630" customWidth="1"/>
    <col min="16147" max="16384" width="9.140625" style="630"/>
  </cols>
  <sheetData>
    <row r="1" spans="1:16">
      <c r="P1" s="631" t="s">
        <v>383</v>
      </c>
    </row>
    <row r="2" spans="1:16">
      <c r="A2" s="632" t="s">
        <v>384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</row>
    <row r="3" spans="1:16">
      <c r="O3" s="633" t="s">
        <v>491</v>
      </c>
    </row>
    <row r="4" spans="1:16" s="635" customFormat="1" ht="12">
      <c r="A4" s="634" t="s">
        <v>385</v>
      </c>
      <c r="B4" s="802" t="s">
        <v>386</v>
      </c>
      <c r="C4" s="803"/>
      <c r="D4" s="803"/>
      <c r="E4" s="803"/>
      <c r="F4" s="803"/>
      <c r="G4" s="802" t="s">
        <v>387</v>
      </c>
      <c r="H4" s="802"/>
      <c r="I4" s="803"/>
      <c r="J4" s="803"/>
      <c r="K4" s="803"/>
      <c r="L4" s="802" t="s">
        <v>388</v>
      </c>
      <c r="M4" s="802"/>
      <c r="N4" s="803"/>
      <c r="O4" s="803"/>
      <c r="P4" s="803"/>
    </row>
    <row r="5" spans="1:16" s="635" customFormat="1" ht="48">
      <c r="A5" s="634"/>
      <c r="B5" s="634" t="s">
        <v>389</v>
      </c>
      <c r="C5" s="634" t="s">
        <v>390</v>
      </c>
      <c r="D5" s="636" t="s">
        <v>492</v>
      </c>
      <c r="E5" s="636" t="s">
        <v>391</v>
      </c>
      <c r="F5" s="634" t="s">
        <v>202</v>
      </c>
      <c r="G5" s="634" t="s">
        <v>389</v>
      </c>
      <c r="H5" s="634" t="s">
        <v>390</v>
      </c>
      <c r="I5" s="636" t="s">
        <v>392</v>
      </c>
      <c r="J5" s="636" t="s">
        <v>391</v>
      </c>
      <c r="K5" s="634" t="s">
        <v>393</v>
      </c>
      <c r="L5" s="634" t="s">
        <v>389</v>
      </c>
      <c r="M5" s="634" t="s">
        <v>390</v>
      </c>
      <c r="N5" s="636" t="s">
        <v>392</v>
      </c>
      <c r="O5" s="636" t="s">
        <v>391</v>
      </c>
      <c r="P5" s="634" t="s">
        <v>393</v>
      </c>
    </row>
    <row r="6" spans="1:16" s="635" customFormat="1" ht="36">
      <c r="A6" s="637" t="s">
        <v>300</v>
      </c>
      <c r="B6" s="634"/>
      <c r="C6" s="634"/>
      <c r="D6" s="636"/>
      <c r="E6" s="636"/>
      <c r="F6" s="634"/>
      <c r="G6" s="634"/>
      <c r="H6" s="634"/>
      <c r="I6" s="636"/>
      <c r="J6" s="636"/>
      <c r="K6" s="634"/>
      <c r="L6" s="634"/>
      <c r="M6" s="634"/>
      <c r="N6" s="636"/>
      <c r="O6" s="636"/>
      <c r="P6" s="634"/>
    </row>
    <row r="7" spans="1:16" s="635" customFormat="1" ht="12">
      <c r="A7" s="636" t="s">
        <v>394</v>
      </c>
      <c r="B7" s="634">
        <v>3748</v>
      </c>
      <c r="C7" s="634"/>
      <c r="D7" s="636">
        <v>3748</v>
      </c>
      <c r="E7" s="636">
        <f>+B7-C7-D7</f>
        <v>0</v>
      </c>
      <c r="F7" s="634">
        <f>+C7+D7+E7</f>
        <v>3748</v>
      </c>
      <c r="G7" s="634"/>
      <c r="H7" s="634"/>
      <c r="I7" s="636"/>
      <c r="J7" s="636">
        <f>+G7-H7-I7</f>
        <v>0</v>
      </c>
      <c r="K7" s="634">
        <f>+H7+I7+J7</f>
        <v>0</v>
      </c>
      <c r="L7" s="634"/>
      <c r="M7" s="634"/>
      <c r="N7" s="636"/>
      <c r="O7" s="636">
        <f>+L7-M7-N7</f>
        <v>0</v>
      </c>
      <c r="P7" s="634">
        <f>+M7+N7+O7</f>
        <v>0</v>
      </c>
    </row>
    <row r="8" spans="1:16" s="635" customFormat="1" ht="12">
      <c r="A8" s="636" t="s">
        <v>493</v>
      </c>
      <c r="B8" s="634">
        <v>19894</v>
      </c>
      <c r="C8" s="634"/>
      <c r="D8" s="636">
        <v>14901</v>
      </c>
      <c r="E8" s="636">
        <f t="shared" ref="E8:E75" si="0">+B8-C8-D8</f>
        <v>4993</v>
      </c>
      <c r="F8" s="634">
        <f t="shared" ref="F8:F75" si="1">+C8+D8+E8</f>
        <v>19894</v>
      </c>
      <c r="G8" s="634"/>
      <c r="H8" s="634"/>
      <c r="I8" s="636"/>
      <c r="J8" s="636"/>
      <c r="K8" s="634"/>
      <c r="L8" s="634"/>
      <c r="M8" s="634"/>
      <c r="N8" s="636"/>
      <c r="O8" s="636"/>
      <c r="P8" s="634"/>
    </row>
    <row r="9" spans="1:16" s="635" customFormat="1" ht="24">
      <c r="A9" s="636" t="s">
        <v>494</v>
      </c>
      <c r="B9" s="634">
        <v>10724</v>
      </c>
      <c r="C9" s="634"/>
      <c r="D9" s="636">
        <v>10724</v>
      </c>
      <c r="E9" s="636">
        <f t="shared" si="0"/>
        <v>0</v>
      </c>
      <c r="F9" s="634">
        <f t="shared" si="1"/>
        <v>10724</v>
      </c>
      <c r="G9" s="634"/>
      <c r="H9" s="634"/>
      <c r="I9" s="636"/>
      <c r="J9" s="636">
        <f t="shared" ref="J9:J75" si="2">+G9-H9-I9</f>
        <v>0</v>
      </c>
      <c r="K9" s="634">
        <f t="shared" ref="K9:K75" si="3">+H9+I9+J9</f>
        <v>0</v>
      </c>
      <c r="L9" s="634"/>
      <c r="M9" s="634"/>
      <c r="N9" s="636"/>
      <c r="O9" s="636">
        <f>+L9-M9-N9</f>
        <v>0</v>
      </c>
      <c r="P9" s="634">
        <f>+M9+N9+O9</f>
        <v>0</v>
      </c>
    </row>
    <row r="10" spans="1:16" s="635" customFormat="1" ht="24">
      <c r="A10" s="636" t="s">
        <v>495</v>
      </c>
      <c r="B10" s="634">
        <v>3874</v>
      </c>
      <c r="C10" s="634"/>
      <c r="D10" s="636">
        <v>3874</v>
      </c>
      <c r="E10" s="636">
        <f t="shared" si="0"/>
        <v>0</v>
      </c>
      <c r="F10" s="634">
        <f t="shared" si="1"/>
        <v>3874</v>
      </c>
      <c r="G10" s="634"/>
      <c r="H10" s="634"/>
      <c r="I10" s="636"/>
      <c r="J10" s="636"/>
      <c r="K10" s="634"/>
      <c r="L10" s="634"/>
      <c r="M10" s="634"/>
      <c r="N10" s="636"/>
      <c r="O10" s="636"/>
      <c r="P10" s="634"/>
    </row>
    <row r="11" spans="1:16" s="635" customFormat="1" ht="24">
      <c r="A11" s="636" t="s">
        <v>496</v>
      </c>
      <c r="B11" s="634">
        <v>233247</v>
      </c>
      <c r="C11" s="634"/>
      <c r="D11" s="636">
        <v>232257</v>
      </c>
      <c r="E11" s="636">
        <f t="shared" si="0"/>
        <v>990</v>
      </c>
      <c r="F11" s="634">
        <f t="shared" si="1"/>
        <v>233247</v>
      </c>
      <c r="G11" s="634"/>
      <c r="H11" s="634"/>
      <c r="I11" s="636"/>
      <c r="J11" s="636"/>
      <c r="K11" s="634"/>
      <c r="L11" s="634"/>
      <c r="M11" s="634"/>
      <c r="N11" s="636"/>
      <c r="O11" s="636"/>
      <c r="P11" s="634"/>
    </row>
    <row r="12" spans="1:16" s="635" customFormat="1" ht="24">
      <c r="A12" s="636" t="s">
        <v>497</v>
      </c>
      <c r="B12" s="634">
        <v>221775</v>
      </c>
      <c r="C12" s="634"/>
      <c r="D12" s="636">
        <v>222116</v>
      </c>
      <c r="E12" s="636">
        <f t="shared" si="0"/>
        <v>-341</v>
      </c>
      <c r="F12" s="634">
        <f t="shared" si="1"/>
        <v>221775</v>
      </c>
      <c r="G12" s="634"/>
      <c r="H12" s="634"/>
      <c r="I12" s="636"/>
      <c r="J12" s="636"/>
      <c r="K12" s="634"/>
      <c r="L12" s="634"/>
      <c r="M12" s="634"/>
      <c r="N12" s="636"/>
      <c r="O12" s="636"/>
      <c r="P12" s="634"/>
    </row>
    <row r="13" spans="1:16" s="635" customFormat="1" ht="24">
      <c r="A13" s="636" t="s">
        <v>395</v>
      </c>
      <c r="B13" s="634">
        <v>96750</v>
      </c>
      <c r="C13" s="634"/>
      <c r="D13" s="636"/>
      <c r="E13" s="636">
        <f t="shared" si="0"/>
        <v>96750</v>
      </c>
      <c r="F13" s="634">
        <f t="shared" si="1"/>
        <v>96750</v>
      </c>
      <c r="G13" s="634"/>
      <c r="H13" s="634"/>
      <c r="I13" s="636"/>
      <c r="J13" s="636">
        <f t="shared" si="2"/>
        <v>0</v>
      </c>
      <c r="K13" s="634">
        <f t="shared" si="3"/>
        <v>0</v>
      </c>
      <c r="L13" s="634"/>
      <c r="M13" s="634"/>
      <c r="N13" s="636"/>
      <c r="O13" s="636">
        <f>+L13-M13-N13</f>
        <v>0</v>
      </c>
      <c r="P13" s="634">
        <f>+M13+N13+O13</f>
        <v>0</v>
      </c>
    </row>
    <row r="14" spans="1:16" s="635" customFormat="1" ht="12">
      <c r="A14" s="636" t="s">
        <v>627</v>
      </c>
      <c r="B14" s="634">
        <v>20000</v>
      </c>
      <c r="C14" s="634"/>
      <c r="D14" s="636">
        <v>13837</v>
      </c>
      <c r="E14" s="636">
        <f t="shared" si="0"/>
        <v>6163</v>
      </c>
      <c r="F14" s="634">
        <f t="shared" si="1"/>
        <v>20000</v>
      </c>
      <c r="G14" s="634"/>
      <c r="H14" s="634"/>
      <c r="I14" s="636"/>
      <c r="J14" s="636"/>
      <c r="K14" s="634"/>
      <c r="L14" s="634"/>
      <c r="M14" s="634"/>
      <c r="N14" s="636"/>
      <c r="O14" s="636"/>
      <c r="P14" s="634"/>
    </row>
    <row r="15" spans="1:16" s="635" customFormat="1" ht="12">
      <c r="A15" s="636" t="s">
        <v>396</v>
      </c>
      <c r="B15" s="634"/>
      <c r="C15" s="634"/>
      <c r="D15" s="636"/>
      <c r="E15" s="636">
        <f t="shared" si="0"/>
        <v>0</v>
      </c>
      <c r="F15" s="634">
        <f t="shared" si="1"/>
        <v>0</v>
      </c>
      <c r="G15" s="634">
        <v>639</v>
      </c>
      <c r="H15" s="634"/>
      <c r="I15" s="636">
        <v>574</v>
      </c>
      <c r="J15" s="636">
        <f t="shared" si="2"/>
        <v>65</v>
      </c>
      <c r="K15" s="634">
        <f t="shared" si="3"/>
        <v>639</v>
      </c>
      <c r="L15" s="634"/>
      <c r="M15" s="634"/>
      <c r="N15" s="636"/>
      <c r="O15" s="636"/>
      <c r="P15" s="634"/>
    </row>
    <row r="16" spans="1:16" s="635" customFormat="1" ht="24">
      <c r="A16" s="636" t="s">
        <v>397</v>
      </c>
      <c r="B16" s="634"/>
      <c r="C16" s="634"/>
      <c r="D16" s="636"/>
      <c r="E16" s="636">
        <f t="shared" si="0"/>
        <v>0</v>
      </c>
      <c r="F16" s="634">
        <f t="shared" si="1"/>
        <v>0</v>
      </c>
      <c r="G16" s="634">
        <v>25200</v>
      </c>
      <c r="H16" s="634"/>
      <c r="I16" s="636">
        <v>25200</v>
      </c>
      <c r="J16" s="636">
        <f t="shared" si="2"/>
        <v>0</v>
      </c>
      <c r="K16" s="634">
        <f t="shared" si="3"/>
        <v>25200</v>
      </c>
      <c r="L16" s="634"/>
      <c r="M16" s="634"/>
      <c r="N16" s="636"/>
      <c r="O16" s="636">
        <f t="shared" ref="O16:O24" si="4">+L16-M16-N16</f>
        <v>0</v>
      </c>
      <c r="P16" s="634">
        <f t="shared" ref="P16:P24" si="5">+M16+N16+O16</f>
        <v>0</v>
      </c>
    </row>
    <row r="17" spans="1:16" s="635" customFormat="1" ht="12">
      <c r="A17" s="636" t="s">
        <v>398</v>
      </c>
      <c r="B17" s="634"/>
      <c r="C17" s="634"/>
      <c r="D17" s="636"/>
      <c r="E17" s="636">
        <f t="shared" si="0"/>
        <v>0</v>
      </c>
      <c r="F17" s="634">
        <f t="shared" si="1"/>
        <v>0</v>
      </c>
      <c r="G17" s="634">
        <v>1665</v>
      </c>
      <c r="H17" s="634"/>
      <c r="I17" s="636">
        <v>1665</v>
      </c>
      <c r="J17" s="636">
        <f t="shared" si="2"/>
        <v>0</v>
      </c>
      <c r="K17" s="634">
        <f t="shared" si="3"/>
        <v>1665</v>
      </c>
      <c r="L17" s="634"/>
      <c r="M17" s="634"/>
      <c r="N17" s="636"/>
      <c r="O17" s="636">
        <f t="shared" si="4"/>
        <v>0</v>
      </c>
      <c r="P17" s="634">
        <f t="shared" si="5"/>
        <v>0</v>
      </c>
    </row>
    <row r="18" spans="1:16" s="635" customFormat="1" ht="24">
      <c r="A18" s="636" t="s">
        <v>399</v>
      </c>
      <c r="B18" s="634"/>
      <c r="C18" s="634"/>
      <c r="D18" s="636"/>
      <c r="E18" s="636">
        <f t="shared" si="0"/>
        <v>0</v>
      </c>
      <c r="F18" s="634">
        <f t="shared" si="1"/>
        <v>0</v>
      </c>
      <c r="G18" s="634">
        <v>530</v>
      </c>
      <c r="H18" s="634"/>
      <c r="I18" s="636"/>
      <c r="J18" s="636">
        <f t="shared" si="2"/>
        <v>530</v>
      </c>
      <c r="K18" s="634">
        <f t="shared" si="3"/>
        <v>530</v>
      </c>
      <c r="L18" s="634"/>
      <c r="M18" s="634"/>
      <c r="N18" s="636"/>
      <c r="O18" s="636">
        <f t="shared" si="4"/>
        <v>0</v>
      </c>
      <c r="P18" s="634">
        <f t="shared" si="5"/>
        <v>0</v>
      </c>
    </row>
    <row r="19" spans="1:16" s="635" customFormat="1" ht="24">
      <c r="A19" s="636" t="s">
        <v>400</v>
      </c>
      <c r="B19" s="634">
        <v>990</v>
      </c>
      <c r="C19" s="634"/>
      <c r="D19" s="636">
        <v>2650</v>
      </c>
      <c r="E19" s="636">
        <f t="shared" si="0"/>
        <v>-1660</v>
      </c>
      <c r="F19" s="634">
        <f t="shared" si="1"/>
        <v>990</v>
      </c>
      <c r="G19" s="634"/>
      <c r="H19" s="634"/>
      <c r="I19" s="636"/>
      <c r="J19" s="636">
        <f t="shared" si="2"/>
        <v>0</v>
      </c>
      <c r="K19" s="634">
        <f t="shared" si="3"/>
        <v>0</v>
      </c>
      <c r="L19" s="634"/>
      <c r="M19" s="634"/>
      <c r="N19" s="636"/>
      <c r="O19" s="636">
        <f t="shared" si="4"/>
        <v>0</v>
      </c>
      <c r="P19" s="634">
        <f t="shared" si="5"/>
        <v>0</v>
      </c>
    </row>
    <row r="20" spans="1:16" s="635" customFormat="1" ht="24">
      <c r="A20" s="636" t="s">
        <v>401</v>
      </c>
      <c r="B20" s="634">
        <v>14609</v>
      </c>
      <c r="C20" s="634"/>
      <c r="D20" s="636">
        <v>24394</v>
      </c>
      <c r="E20" s="636">
        <f t="shared" si="0"/>
        <v>-9785</v>
      </c>
      <c r="F20" s="634">
        <f t="shared" si="1"/>
        <v>14609</v>
      </c>
      <c r="G20" s="634"/>
      <c r="H20" s="634"/>
      <c r="I20" s="636"/>
      <c r="J20" s="636">
        <f t="shared" si="2"/>
        <v>0</v>
      </c>
      <c r="K20" s="634">
        <f t="shared" si="3"/>
        <v>0</v>
      </c>
      <c r="L20" s="634"/>
      <c r="M20" s="634"/>
      <c r="N20" s="636"/>
      <c r="O20" s="636">
        <f t="shared" si="4"/>
        <v>0</v>
      </c>
      <c r="P20" s="634">
        <f t="shared" si="5"/>
        <v>0</v>
      </c>
    </row>
    <row r="21" spans="1:16" s="635" customFormat="1" ht="24">
      <c r="A21" s="636" t="s">
        <v>628</v>
      </c>
      <c r="B21" s="634"/>
      <c r="C21" s="634"/>
      <c r="D21" s="636">
        <v>410</v>
      </c>
      <c r="E21" s="636">
        <f t="shared" si="0"/>
        <v>-410</v>
      </c>
      <c r="F21" s="634">
        <f t="shared" si="1"/>
        <v>0</v>
      </c>
      <c r="G21" s="634"/>
      <c r="H21" s="634"/>
      <c r="I21" s="636"/>
      <c r="J21" s="636"/>
      <c r="K21" s="634"/>
      <c r="L21" s="634"/>
      <c r="M21" s="634"/>
      <c r="N21" s="636"/>
      <c r="O21" s="636"/>
      <c r="P21" s="634"/>
    </row>
    <row r="22" spans="1:16" s="635" customFormat="1" ht="12">
      <c r="A22" s="636" t="s">
        <v>402</v>
      </c>
      <c r="B22" s="634">
        <v>400</v>
      </c>
      <c r="C22" s="634"/>
      <c r="D22" s="636"/>
      <c r="E22" s="636">
        <f t="shared" si="0"/>
        <v>400</v>
      </c>
      <c r="F22" s="634">
        <f t="shared" si="1"/>
        <v>400</v>
      </c>
      <c r="G22" s="634"/>
      <c r="H22" s="634"/>
      <c r="I22" s="636"/>
      <c r="J22" s="636">
        <f t="shared" si="2"/>
        <v>0</v>
      </c>
      <c r="K22" s="634">
        <f t="shared" si="3"/>
        <v>0</v>
      </c>
      <c r="L22" s="634"/>
      <c r="M22" s="634"/>
      <c r="N22" s="636"/>
      <c r="O22" s="636">
        <f t="shared" si="4"/>
        <v>0</v>
      </c>
      <c r="P22" s="634">
        <f t="shared" si="5"/>
        <v>0</v>
      </c>
    </row>
    <row r="23" spans="1:16" s="635" customFormat="1" ht="12">
      <c r="A23" s="636" t="s">
        <v>629</v>
      </c>
      <c r="B23" s="634">
        <v>23200</v>
      </c>
      <c r="C23" s="634">
        <v>19438</v>
      </c>
      <c r="D23" s="636"/>
      <c r="E23" s="636">
        <f t="shared" si="0"/>
        <v>3762</v>
      </c>
      <c r="F23" s="634">
        <f t="shared" si="1"/>
        <v>23200</v>
      </c>
      <c r="G23" s="634"/>
      <c r="H23" s="634"/>
      <c r="I23" s="636"/>
      <c r="J23" s="636"/>
      <c r="K23" s="634"/>
      <c r="L23" s="634"/>
      <c r="M23" s="634"/>
      <c r="N23" s="636"/>
      <c r="O23" s="636"/>
      <c r="P23" s="634"/>
    </row>
    <row r="24" spans="1:16" s="635" customFormat="1" ht="36">
      <c r="A24" s="636" t="s">
        <v>403</v>
      </c>
      <c r="B24" s="634">
        <v>117670</v>
      </c>
      <c r="C24" s="634">
        <v>385</v>
      </c>
      <c r="D24" s="636">
        <v>8064</v>
      </c>
      <c r="E24" s="636">
        <f t="shared" si="0"/>
        <v>109221</v>
      </c>
      <c r="F24" s="634">
        <f t="shared" si="1"/>
        <v>117670</v>
      </c>
      <c r="G24" s="634">
        <v>685</v>
      </c>
      <c r="H24" s="634"/>
      <c r="I24" s="636">
        <v>2655</v>
      </c>
      <c r="J24" s="636">
        <f t="shared" si="2"/>
        <v>-1970</v>
      </c>
      <c r="K24" s="634">
        <f t="shared" si="3"/>
        <v>685</v>
      </c>
      <c r="L24" s="634"/>
      <c r="M24" s="634"/>
      <c r="N24" s="636"/>
      <c r="O24" s="636">
        <f t="shared" si="4"/>
        <v>0</v>
      </c>
      <c r="P24" s="634">
        <f t="shared" si="5"/>
        <v>0</v>
      </c>
    </row>
    <row r="25" spans="1:16" s="635" customFormat="1" ht="12">
      <c r="A25" s="636" t="s">
        <v>404</v>
      </c>
      <c r="B25" s="634"/>
      <c r="C25" s="634"/>
      <c r="D25" s="636">
        <v>20000</v>
      </c>
      <c r="E25" s="636">
        <f t="shared" si="0"/>
        <v>-20000</v>
      </c>
      <c r="F25" s="634">
        <f t="shared" si="1"/>
        <v>0</v>
      </c>
      <c r="G25" s="638"/>
      <c r="H25" s="638"/>
      <c r="I25" s="639"/>
      <c r="J25" s="636">
        <f t="shared" si="2"/>
        <v>0</v>
      </c>
      <c r="K25" s="634">
        <f t="shared" si="3"/>
        <v>0</v>
      </c>
      <c r="L25" s="638"/>
      <c r="M25" s="638"/>
      <c r="N25" s="639"/>
      <c r="O25" s="639"/>
      <c r="P25" s="634"/>
    </row>
    <row r="26" spans="1:16" s="635" customFormat="1" ht="24">
      <c r="A26" s="636" t="s">
        <v>405</v>
      </c>
      <c r="B26" s="634">
        <v>22100</v>
      </c>
      <c r="C26" s="634">
        <v>17303</v>
      </c>
      <c r="D26" s="636"/>
      <c r="E26" s="636">
        <f t="shared" si="0"/>
        <v>4797</v>
      </c>
      <c r="F26" s="634">
        <f t="shared" si="1"/>
        <v>22100</v>
      </c>
      <c r="G26" s="634"/>
      <c r="H26" s="634"/>
      <c r="I26" s="636"/>
      <c r="J26" s="636">
        <f t="shared" si="2"/>
        <v>0</v>
      </c>
      <c r="K26" s="634">
        <f t="shared" si="3"/>
        <v>0</v>
      </c>
      <c r="L26" s="634"/>
      <c r="M26" s="634"/>
      <c r="N26" s="636"/>
      <c r="O26" s="636">
        <f>+L26-M26-N26</f>
        <v>0</v>
      </c>
      <c r="P26" s="634">
        <f>+M26+N26+O26</f>
        <v>0</v>
      </c>
    </row>
    <row r="27" spans="1:16" s="635" customFormat="1" ht="24">
      <c r="A27" s="636" t="s">
        <v>406</v>
      </c>
      <c r="B27" s="634">
        <v>8384</v>
      </c>
      <c r="C27" s="634"/>
      <c r="D27" s="636">
        <v>1092</v>
      </c>
      <c r="E27" s="636">
        <f t="shared" si="0"/>
        <v>7292</v>
      </c>
      <c r="F27" s="634">
        <f t="shared" si="1"/>
        <v>8384</v>
      </c>
      <c r="G27" s="634">
        <v>10000</v>
      </c>
      <c r="H27" s="634"/>
      <c r="I27" s="636">
        <v>10000</v>
      </c>
      <c r="J27" s="636">
        <f t="shared" si="2"/>
        <v>0</v>
      </c>
      <c r="K27" s="634">
        <f t="shared" si="3"/>
        <v>10000</v>
      </c>
      <c r="L27" s="634"/>
      <c r="M27" s="634"/>
      <c r="N27" s="636"/>
      <c r="O27" s="636">
        <f>+L27-M27-N27</f>
        <v>0</v>
      </c>
      <c r="P27" s="634">
        <f>+M27+N27+O27</f>
        <v>0</v>
      </c>
    </row>
    <row r="28" spans="1:16" s="635" customFormat="1" ht="24">
      <c r="A28" s="636" t="s">
        <v>407</v>
      </c>
      <c r="B28" s="634">
        <v>20810</v>
      </c>
      <c r="C28" s="634"/>
      <c r="D28" s="636">
        <v>19310</v>
      </c>
      <c r="E28" s="636">
        <f t="shared" si="0"/>
        <v>1500</v>
      </c>
      <c r="F28" s="634">
        <f t="shared" si="1"/>
        <v>20810</v>
      </c>
      <c r="G28" s="634"/>
      <c r="H28" s="634"/>
      <c r="I28" s="636"/>
      <c r="J28" s="636">
        <f t="shared" si="2"/>
        <v>0</v>
      </c>
      <c r="K28" s="634">
        <f t="shared" si="3"/>
        <v>0</v>
      </c>
      <c r="L28" s="634"/>
      <c r="M28" s="634"/>
      <c r="N28" s="636"/>
      <c r="O28" s="636">
        <f t="shared" ref="O28:O46" si="6">+L28-M28-N28</f>
        <v>0</v>
      </c>
      <c r="P28" s="634">
        <f>+M28+N28+O28</f>
        <v>0</v>
      </c>
    </row>
    <row r="29" spans="1:16" s="635" customFormat="1" ht="12">
      <c r="A29" s="636" t="s">
        <v>408</v>
      </c>
      <c r="B29" s="634"/>
      <c r="C29" s="634"/>
      <c r="D29" s="636"/>
      <c r="E29" s="636">
        <f t="shared" si="0"/>
        <v>0</v>
      </c>
      <c r="F29" s="634">
        <f t="shared" si="1"/>
        <v>0</v>
      </c>
      <c r="G29" s="634">
        <v>550</v>
      </c>
      <c r="H29" s="634"/>
      <c r="I29" s="636"/>
      <c r="J29" s="636">
        <f t="shared" si="2"/>
        <v>550</v>
      </c>
      <c r="K29" s="634">
        <f t="shared" si="3"/>
        <v>550</v>
      </c>
      <c r="L29" s="634"/>
      <c r="M29" s="634"/>
      <c r="N29" s="636"/>
      <c r="O29" s="636">
        <f t="shared" si="6"/>
        <v>0</v>
      </c>
      <c r="P29" s="634">
        <f>+M29+N29+O29</f>
        <v>0</v>
      </c>
    </row>
    <row r="30" spans="1:16" s="635" customFormat="1" ht="12">
      <c r="A30" s="636" t="s">
        <v>409</v>
      </c>
      <c r="B30" s="634">
        <v>44007</v>
      </c>
      <c r="C30" s="634"/>
      <c r="D30" s="636">
        <v>38635</v>
      </c>
      <c r="E30" s="636">
        <f t="shared" si="0"/>
        <v>5372</v>
      </c>
      <c r="F30" s="634">
        <f t="shared" si="1"/>
        <v>44007</v>
      </c>
      <c r="G30" s="634"/>
      <c r="H30" s="634"/>
      <c r="I30" s="636"/>
      <c r="J30" s="636">
        <f t="shared" si="2"/>
        <v>0</v>
      </c>
      <c r="K30" s="634">
        <f t="shared" si="3"/>
        <v>0</v>
      </c>
      <c r="L30" s="634"/>
      <c r="M30" s="634"/>
      <c r="N30" s="636"/>
      <c r="O30" s="636">
        <f t="shared" si="6"/>
        <v>0</v>
      </c>
      <c r="P30" s="634">
        <f>+M30+N30+O30</f>
        <v>0</v>
      </c>
    </row>
    <row r="31" spans="1:16" s="635" customFormat="1" ht="12">
      <c r="A31" s="636" t="s">
        <v>498</v>
      </c>
      <c r="B31" s="634"/>
      <c r="C31" s="634"/>
      <c r="D31" s="636"/>
      <c r="E31" s="636">
        <f t="shared" si="0"/>
        <v>0</v>
      </c>
      <c r="F31" s="634">
        <f t="shared" si="1"/>
        <v>0</v>
      </c>
      <c r="G31" s="634"/>
      <c r="H31" s="634"/>
      <c r="I31" s="636">
        <v>2200</v>
      </c>
      <c r="J31" s="636">
        <f t="shared" si="2"/>
        <v>-2200</v>
      </c>
      <c r="K31" s="634">
        <f t="shared" si="3"/>
        <v>0</v>
      </c>
      <c r="L31" s="634"/>
      <c r="M31" s="634"/>
      <c r="N31" s="636"/>
      <c r="O31" s="636"/>
      <c r="P31" s="634"/>
    </row>
    <row r="32" spans="1:16" s="635" customFormat="1" ht="12">
      <c r="A32" s="636" t="s">
        <v>499</v>
      </c>
      <c r="B32" s="634">
        <v>17694</v>
      </c>
      <c r="C32" s="634"/>
      <c r="D32" s="636">
        <v>9798</v>
      </c>
      <c r="E32" s="636">
        <f t="shared" si="0"/>
        <v>7896</v>
      </c>
      <c r="F32" s="634">
        <f t="shared" si="1"/>
        <v>17694</v>
      </c>
      <c r="G32" s="634"/>
      <c r="H32" s="634"/>
      <c r="I32" s="636"/>
      <c r="J32" s="636"/>
      <c r="K32" s="634"/>
      <c r="L32" s="634"/>
      <c r="M32" s="634"/>
      <c r="N32" s="636"/>
      <c r="O32" s="636"/>
      <c r="P32" s="634"/>
    </row>
    <row r="33" spans="1:16" s="635" customFormat="1" ht="12">
      <c r="A33" s="636" t="s">
        <v>410</v>
      </c>
      <c r="B33" s="634">
        <v>13142</v>
      </c>
      <c r="C33" s="634"/>
      <c r="D33" s="636">
        <v>7458</v>
      </c>
      <c r="E33" s="636">
        <f t="shared" si="0"/>
        <v>5684</v>
      </c>
      <c r="F33" s="634">
        <f t="shared" si="1"/>
        <v>13142</v>
      </c>
      <c r="G33" s="634"/>
      <c r="H33" s="634"/>
      <c r="I33" s="636"/>
      <c r="J33" s="636">
        <f t="shared" si="2"/>
        <v>0</v>
      </c>
      <c r="K33" s="634">
        <f t="shared" si="3"/>
        <v>0</v>
      </c>
      <c r="L33" s="634"/>
      <c r="M33" s="634"/>
      <c r="N33" s="636"/>
      <c r="O33" s="636">
        <f t="shared" si="6"/>
        <v>0</v>
      </c>
      <c r="P33" s="634">
        <f>+M33+N33+O33</f>
        <v>0</v>
      </c>
    </row>
    <row r="34" spans="1:16" s="635" customFormat="1" ht="12">
      <c r="A34" s="636" t="s">
        <v>411</v>
      </c>
      <c r="B34" s="634"/>
      <c r="C34" s="634"/>
      <c r="D34" s="636"/>
      <c r="E34" s="636">
        <f t="shared" si="0"/>
        <v>0</v>
      </c>
      <c r="F34" s="634">
        <f t="shared" si="1"/>
        <v>0</v>
      </c>
      <c r="G34" s="634">
        <v>1000</v>
      </c>
      <c r="H34" s="634"/>
      <c r="I34" s="636"/>
      <c r="J34" s="636">
        <f t="shared" si="2"/>
        <v>1000</v>
      </c>
      <c r="K34" s="634">
        <f t="shared" si="3"/>
        <v>1000</v>
      </c>
      <c r="L34" s="634"/>
      <c r="M34" s="634"/>
      <c r="N34" s="636"/>
      <c r="O34" s="636">
        <f t="shared" si="6"/>
        <v>0</v>
      </c>
      <c r="P34" s="634">
        <f>+M34+N34+O34</f>
        <v>0</v>
      </c>
    </row>
    <row r="35" spans="1:16" s="635" customFormat="1" ht="12">
      <c r="A35" s="636" t="s">
        <v>412</v>
      </c>
      <c r="B35" s="634">
        <v>413</v>
      </c>
      <c r="C35" s="634"/>
      <c r="D35" s="636"/>
      <c r="E35" s="636">
        <f t="shared" si="0"/>
        <v>413</v>
      </c>
      <c r="F35" s="634">
        <f t="shared" si="1"/>
        <v>413</v>
      </c>
      <c r="G35" s="634"/>
      <c r="H35" s="634"/>
      <c r="I35" s="636"/>
      <c r="J35" s="636">
        <f t="shared" si="2"/>
        <v>0</v>
      </c>
      <c r="K35" s="634">
        <f t="shared" si="3"/>
        <v>0</v>
      </c>
      <c r="L35" s="634"/>
      <c r="M35" s="634"/>
      <c r="N35" s="636"/>
      <c r="O35" s="636"/>
      <c r="P35" s="634"/>
    </row>
    <row r="36" spans="1:16" s="635" customFormat="1" ht="24">
      <c r="A36" s="636" t="s">
        <v>413</v>
      </c>
      <c r="B36" s="634">
        <v>4500</v>
      </c>
      <c r="C36" s="634">
        <v>4500</v>
      </c>
      <c r="D36" s="636"/>
      <c r="E36" s="636">
        <f t="shared" si="0"/>
        <v>0</v>
      </c>
      <c r="F36" s="634">
        <f t="shared" si="1"/>
        <v>4500</v>
      </c>
      <c r="G36" s="634"/>
      <c r="H36" s="634"/>
      <c r="I36" s="636"/>
      <c r="J36" s="636">
        <f t="shared" si="2"/>
        <v>0</v>
      </c>
      <c r="K36" s="634">
        <f t="shared" si="3"/>
        <v>0</v>
      </c>
      <c r="L36" s="634"/>
      <c r="M36" s="634"/>
      <c r="N36" s="636"/>
      <c r="O36" s="636"/>
      <c r="P36" s="634"/>
    </row>
    <row r="37" spans="1:16" s="635" customFormat="1" ht="24">
      <c r="A37" s="636" t="s">
        <v>414</v>
      </c>
      <c r="B37" s="634">
        <v>3100</v>
      </c>
      <c r="C37" s="634">
        <v>3100</v>
      </c>
      <c r="D37" s="636"/>
      <c r="E37" s="636">
        <f t="shared" si="0"/>
        <v>0</v>
      </c>
      <c r="F37" s="634">
        <f t="shared" si="1"/>
        <v>3100</v>
      </c>
      <c r="G37" s="634"/>
      <c r="H37" s="634"/>
      <c r="I37" s="636"/>
      <c r="J37" s="636">
        <f t="shared" si="2"/>
        <v>0</v>
      </c>
      <c r="K37" s="634">
        <f t="shared" si="3"/>
        <v>0</v>
      </c>
      <c r="L37" s="634"/>
      <c r="M37" s="634"/>
      <c r="N37" s="636"/>
      <c r="O37" s="636">
        <f t="shared" si="6"/>
        <v>0</v>
      </c>
      <c r="P37" s="634">
        <f t="shared" ref="P37:P46" si="7">+M37+N37+O37</f>
        <v>0</v>
      </c>
    </row>
    <row r="38" spans="1:16" s="635" customFormat="1" ht="12">
      <c r="A38" s="636" t="s">
        <v>187</v>
      </c>
      <c r="B38" s="634">
        <v>800</v>
      </c>
      <c r="C38" s="634"/>
      <c r="D38" s="636">
        <v>327</v>
      </c>
      <c r="E38" s="636">
        <f t="shared" si="0"/>
        <v>473</v>
      </c>
      <c r="F38" s="634">
        <f t="shared" si="1"/>
        <v>800</v>
      </c>
      <c r="G38" s="634"/>
      <c r="H38" s="634"/>
      <c r="I38" s="636"/>
      <c r="J38" s="636">
        <f t="shared" si="2"/>
        <v>0</v>
      </c>
      <c r="K38" s="634">
        <f t="shared" si="3"/>
        <v>0</v>
      </c>
      <c r="L38" s="634"/>
      <c r="M38" s="634"/>
      <c r="N38" s="636"/>
      <c r="O38" s="636">
        <f t="shared" si="6"/>
        <v>0</v>
      </c>
      <c r="P38" s="634">
        <f t="shared" si="7"/>
        <v>0</v>
      </c>
    </row>
    <row r="39" spans="1:16" s="635" customFormat="1" ht="24">
      <c r="A39" s="636" t="s">
        <v>415</v>
      </c>
      <c r="B39" s="634">
        <v>8820</v>
      </c>
      <c r="C39" s="634"/>
      <c r="D39" s="636"/>
      <c r="E39" s="636">
        <f t="shared" si="0"/>
        <v>8820</v>
      </c>
      <c r="F39" s="634">
        <f t="shared" si="1"/>
        <v>8820</v>
      </c>
      <c r="G39" s="634"/>
      <c r="H39" s="634"/>
      <c r="I39" s="636"/>
      <c r="J39" s="636">
        <f t="shared" si="2"/>
        <v>0</v>
      </c>
      <c r="K39" s="634">
        <f t="shared" si="3"/>
        <v>0</v>
      </c>
      <c r="L39" s="634"/>
      <c r="M39" s="634"/>
      <c r="N39" s="636"/>
      <c r="O39" s="636">
        <f t="shared" si="6"/>
        <v>0</v>
      </c>
      <c r="P39" s="634">
        <f t="shared" si="7"/>
        <v>0</v>
      </c>
    </row>
    <row r="40" spans="1:16" s="635" customFormat="1" ht="24">
      <c r="A40" s="636" t="s">
        <v>416</v>
      </c>
      <c r="B40" s="634">
        <v>28093</v>
      </c>
      <c r="C40" s="634"/>
      <c r="D40" s="636">
        <v>33301</v>
      </c>
      <c r="E40" s="636">
        <f t="shared" si="0"/>
        <v>-5208</v>
      </c>
      <c r="F40" s="634">
        <f t="shared" si="1"/>
        <v>28093</v>
      </c>
      <c r="G40" s="634"/>
      <c r="H40" s="634"/>
      <c r="I40" s="636"/>
      <c r="J40" s="636">
        <f t="shared" si="2"/>
        <v>0</v>
      </c>
      <c r="K40" s="634">
        <f t="shared" si="3"/>
        <v>0</v>
      </c>
      <c r="L40" s="634"/>
      <c r="M40" s="634"/>
      <c r="N40" s="636"/>
      <c r="O40" s="636">
        <f t="shared" si="6"/>
        <v>0</v>
      </c>
      <c r="P40" s="634">
        <f t="shared" si="7"/>
        <v>0</v>
      </c>
    </row>
    <row r="41" spans="1:16" s="635" customFormat="1" ht="24">
      <c r="A41" s="636" t="s">
        <v>417</v>
      </c>
      <c r="B41" s="634">
        <v>16803</v>
      </c>
      <c r="C41" s="634">
        <v>3658</v>
      </c>
      <c r="D41" s="636"/>
      <c r="E41" s="636">
        <f t="shared" si="0"/>
        <v>13145</v>
      </c>
      <c r="F41" s="634">
        <f t="shared" si="1"/>
        <v>16803</v>
      </c>
      <c r="G41" s="634"/>
      <c r="H41" s="634"/>
      <c r="I41" s="636"/>
      <c r="J41" s="636">
        <f t="shared" si="2"/>
        <v>0</v>
      </c>
      <c r="K41" s="634">
        <f t="shared" si="3"/>
        <v>0</v>
      </c>
      <c r="L41" s="634"/>
      <c r="M41" s="634"/>
      <c r="N41" s="636"/>
      <c r="O41" s="636">
        <f t="shared" si="6"/>
        <v>0</v>
      </c>
      <c r="P41" s="634">
        <f t="shared" si="7"/>
        <v>0</v>
      </c>
    </row>
    <row r="42" spans="1:16" s="635" customFormat="1" ht="24">
      <c r="A42" s="636" t="s">
        <v>418</v>
      </c>
      <c r="B42" s="634">
        <v>1295</v>
      </c>
      <c r="C42" s="634"/>
      <c r="D42" s="636"/>
      <c r="E42" s="636">
        <f t="shared" si="0"/>
        <v>1295</v>
      </c>
      <c r="F42" s="634">
        <f t="shared" si="1"/>
        <v>1295</v>
      </c>
      <c r="G42" s="634"/>
      <c r="H42" s="634"/>
      <c r="I42" s="636"/>
      <c r="J42" s="636">
        <f t="shared" si="2"/>
        <v>0</v>
      </c>
      <c r="K42" s="634">
        <f t="shared" si="3"/>
        <v>0</v>
      </c>
      <c r="L42" s="634"/>
      <c r="M42" s="634"/>
      <c r="N42" s="636"/>
      <c r="O42" s="636">
        <f t="shared" si="6"/>
        <v>0</v>
      </c>
      <c r="P42" s="634">
        <f t="shared" si="7"/>
        <v>0</v>
      </c>
    </row>
    <row r="43" spans="1:16" s="635" customFormat="1" ht="24">
      <c r="A43" s="636" t="s">
        <v>419</v>
      </c>
      <c r="B43" s="634"/>
      <c r="C43" s="634"/>
      <c r="D43" s="636"/>
      <c r="E43" s="636">
        <f t="shared" si="0"/>
        <v>0</v>
      </c>
      <c r="F43" s="634">
        <f t="shared" si="1"/>
        <v>0</v>
      </c>
      <c r="G43" s="634">
        <v>3000</v>
      </c>
      <c r="H43" s="634"/>
      <c r="I43" s="636"/>
      <c r="J43" s="636">
        <f t="shared" si="2"/>
        <v>3000</v>
      </c>
      <c r="K43" s="634">
        <f t="shared" si="3"/>
        <v>3000</v>
      </c>
      <c r="L43" s="634"/>
      <c r="M43" s="634"/>
      <c r="N43" s="636"/>
      <c r="O43" s="636">
        <f t="shared" si="6"/>
        <v>0</v>
      </c>
      <c r="P43" s="634">
        <f t="shared" si="7"/>
        <v>0</v>
      </c>
    </row>
    <row r="44" spans="1:16" s="635" customFormat="1" ht="36">
      <c r="A44" s="636" t="s">
        <v>420</v>
      </c>
      <c r="B44" s="634">
        <v>13670</v>
      </c>
      <c r="C44" s="634"/>
      <c r="D44" s="636">
        <v>127</v>
      </c>
      <c r="E44" s="636">
        <f t="shared" si="0"/>
        <v>13543</v>
      </c>
      <c r="F44" s="634">
        <f t="shared" si="1"/>
        <v>13670</v>
      </c>
      <c r="G44" s="634"/>
      <c r="H44" s="634"/>
      <c r="I44" s="636"/>
      <c r="J44" s="636">
        <f t="shared" si="2"/>
        <v>0</v>
      </c>
      <c r="K44" s="634">
        <f t="shared" si="3"/>
        <v>0</v>
      </c>
      <c r="L44" s="634"/>
      <c r="M44" s="634"/>
      <c r="N44" s="636"/>
      <c r="O44" s="636">
        <f t="shared" si="6"/>
        <v>0</v>
      </c>
      <c r="P44" s="634">
        <f t="shared" si="7"/>
        <v>0</v>
      </c>
    </row>
    <row r="45" spans="1:16" s="635" customFormat="1" ht="12">
      <c r="A45" s="636" t="s">
        <v>421</v>
      </c>
      <c r="B45" s="634"/>
      <c r="C45" s="634"/>
      <c r="D45" s="636"/>
      <c r="E45" s="636">
        <f t="shared" si="0"/>
        <v>0</v>
      </c>
      <c r="F45" s="634">
        <f t="shared" si="1"/>
        <v>0</v>
      </c>
      <c r="G45" s="634">
        <v>15813</v>
      </c>
      <c r="H45" s="634">
        <v>294</v>
      </c>
      <c r="I45" s="636"/>
      <c r="J45" s="636">
        <f t="shared" si="2"/>
        <v>15519</v>
      </c>
      <c r="K45" s="634">
        <f t="shared" si="3"/>
        <v>15813</v>
      </c>
      <c r="L45" s="634"/>
      <c r="M45" s="634"/>
      <c r="N45" s="636"/>
      <c r="O45" s="636">
        <f>+L45-M45-N45</f>
        <v>0</v>
      </c>
      <c r="P45" s="634">
        <f t="shared" si="7"/>
        <v>0</v>
      </c>
    </row>
    <row r="46" spans="1:16" s="635" customFormat="1" ht="24">
      <c r="A46" s="636" t="s">
        <v>422</v>
      </c>
      <c r="B46" s="634"/>
      <c r="C46" s="634"/>
      <c r="D46" s="636"/>
      <c r="E46" s="636">
        <f t="shared" si="0"/>
        <v>0</v>
      </c>
      <c r="F46" s="634">
        <f t="shared" si="1"/>
        <v>0</v>
      </c>
      <c r="G46" s="634"/>
      <c r="H46" s="634"/>
      <c r="I46" s="636"/>
      <c r="J46" s="636">
        <f t="shared" si="2"/>
        <v>0</v>
      </c>
      <c r="K46" s="634">
        <f t="shared" si="3"/>
        <v>0</v>
      </c>
      <c r="L46" s="634"/>
      <c r="M46" s="634"/>
      <c r="N46" s="636"/>
      <c r="O46" s="636">
        <f t="shared" si="6"/>
        <v>0</v>
      </c>
      <c r="P46" s="634">
        <f t="shared" si="7"/>
        <v>0</v>
      </c>
    </row>
    <row r="47" spans="1:16" s="635" customFormat="1" ht="36">
      <c r="A47" s="636" t="s">
        <v>630</v>
      </c>
      <c r="B47" s="634">
        <v>8700</v>
      </c>
      <c r="C47" s="634"/>
      <c r="D47" s="636">
        <v>8700</v>
      </c>
      <c r="E47" s="636"/>
      <c r="F47" s="634">
        <f t="shared" si="1"/>
        <v>8700</v>
      </c>
      <c r="G47" s="634"/>
      <c r="H47" s="634"/>
      <c r="I47" s="636"/>
      <c r="J47" s="636"/>
      <c r="K47" s="634"/>
      <c r="L47" s="634"/>
      <c r="M47" s="634"/>
      <c r="N47" s="636"/>
      <c r="O47" s="636"/>
      <c r="P47" s="634"/>
    </row>
    <row r="48" spans="1:16" s="635" customFormat="1" ht="72">
      <c r="A48" s="636" t="s">
        <v>423</v>
      </c>
      <c r="B48" s="634">
        <v>10379</v>
      </c>
      <c r="C48" s="634"/>
      <c r="D48" s="636">
        <v>5978</v>
      </c>
      <c r="E48" s="636">
        <f t="shared" si="0"/>
        <v>4401</v>
      </c>
      <c r="F48" s="634">
        <f t="shared" si="1"/>
        <v>10379</v>
      </c>
      <c r="G48" s="634"/>
      <c r="H48" s="634"/>
      <c r="I48" s="636"/>
      <c r="J48" s="636">
        <f t="shared" si="2"/>
        <v>0</v>
      </c>
      <c r="K48" s="634">
        <f t="shared" si="3"/>
        <v>0</v>
      </c>
      <c r="L48" s="634"/>
      <c r="M48" s="634"/>
      <c r="N48" s="636"/>
      <c r="O48" s="636"/>
      <c r="P48" s="634"/>
    </row>
    <row r="49" spans="1:16" s="635" customFormat="1" ht="48">
      <c r="A49" s="636" t="s">
        <v>424</v>
      </c>
      <c r="B49" s="634">
        <v>2829</v>
      </c>
      <c r="C49" s="634"/>
      <c r="D49" s="636">
        <v>2195</v>
      </c>
      <c r="E49" s="636">
        <f t="shared" si="0"/>
        <v>634</v>
      </c>
      <c r="F49" s="634">
        <f t="shared" si="1"/>
        <v>2829</v>
      </c>
      <c r="G49" s="634"/>
      <c r="H49" s="634"/>
      <c r="I49" s="636"/>
      <c r="J49" s="636">
        <f t="shared" si="2"/>
        <v>0</v>
      </c>
      <c r="K49" s="634">
        <f t="shared" si="3"/>
        <v>0</v>
      </c>
      <c r="L49" s="634"/>
      <c r="M49" s="634"/>
      <c r="N49" s="636"/>
      <c r="O49" s="636"/>
      <c r="P49" s="634"/>
    </row>
    <row r="50" spans="1:16" s="635" customFormat="1" ht="36">
      <c r="A50" s="636" t="s">
        <v>425</v>
      </c>
      <c r="B50" s="634">
        <v>5357</v>
      </c>
      <c r="C50" s="634"/>
      <c r="D50" s="636">
        <v>5017</v>
      </c>
      <c r="E50" s="636">
        <f t="shared" si="0"/>
        <v>340</v>
      </c>
      <c r="F50" s="634">
        <f t="shared" si="1"/>
        <v>5357</v>
      </c>
      <c r="G50" s="634"/>
      <c r="H50" s="634"/>
      <c r="I50" s="636"/>
      <c r="J50" s="636">
        <f t="shared" si="2"/>
        <v>0</v>
      </c>
      <c r="K50" s="634">
        <f t="shared" si="3"/>
        <v>0</v>
      </c>
      <c r="L50" s="634"/>
      <c r="M50" s="634"/>
      <c r="N50" s="636"/>
      <c r="O50" s="636"/>
      <c r="P50" s="634"/>
    </row>
    <row r="51" spans="1:16" s="635" customFormat="1" ht="12">
      <c r="A51" s="636" t="s">
        <v>631</v>
      </c>
      <c r="B51" s="634">
        <v>1943</v>
      </c>
      <c r="C51" s="634"/>
      <c r="D51" s="636">
        <v>229</v>
      </c>
      <c r="E51" s="636">
        <f t="shared" si="0"/>
        <v>1714</v>
      </c>
      <c r="F51" s="634">
        <f t="shared" si="1"/>
        <v>1943</v>
      </c>
      <c r="G51" s="634"/>
      <c r="H51" s="634"/>
      <c r="I51" s="636"/>
      <c r="J51" s="636"/>
      <c r="K51" s="634"/>
      <c r="L51" s="634"/>
      <c r="M51" s="634"/>
      <c r="N51" s="636"/>
      <c r="O51" s="636"/>
      <c r="P51" s="634"/>
    </row>
    <row r="52" spans="1:16" s="635" customFormat="1" ht="48">
      <c r="A52" s="636" t="s">
        <v>426</v>
      </c>
      <c r="B52" s="634">
        <v>6911</v>
      </c>
      <c r="C52" s="634"/>
      <c r="D52" s="636">
        <v>6715</v>
      </c>
      <c r="E52" s="636">
        <f t="shared" si="0"/>
        <v>196</v>
      </c>
      <c r="F52" s="634">
        <f t="shared" si="1"/>
        <v>6911</v>
      </c>
      <c r="G52" s="634"/>
      <c r="H52" s="634"/>
      <c r="I52" s="636"/>
      <c r="J52" s="636">
        <f t="shared" si="2"/>
        <v>0</v>
      </c>
      <c r="K52" s="634">
        <f t="shared" si="3"/>
        <v>0</v>
      </c>
      <c r="L52" s="634"/>
      <c r="M52" s="634"/>
      <c r="N52" s="636"/>
      <c r="O52" s="636"/>
      <c r="P52" s="634"/>
    </row>
    <row r="53" spans="1:16" s="635" customFormat="1" ht="36">
      <c r="A53" s="636" t="s">
        <v>500</v>
      </c>
      <c r="B53" s="634">
        <v>55202</v>
      </c>
      <c r="C53" s="634"/>
      <c r="D53" s="636">
        <v>55162</v>
      </c>
      <c r="E53" s="636">
        <f t="shared" si="0"/>
        <v>40</v>
      </c>
      <c r="F53" s="634">
        <f t="shared" si="1"/>
        <v>55202</v>
      </c>
      <c r="G53" s="634"/>
      <c r="H53" s="634"/>
      <c r="I53" s="636"/>
      <c r="J53" s="636">
        <f t="shared" si="2"/>
        <v>0</v>
      </c>
      <c r="K53" s="634">
        <f t="shared" si="3"/>
        <v>0</v>
      </c>
      <c r="L53" s="634"/>
      <c r="M53" s="634"/>
      <c r="N53" s="636"/>
      <c r="O53" s="636"/>
      <c r="P53" s="634"/>
    </row>
    <row r="54" spans="1:16" s="635" customFormat="1" ht="24">
      <c r="A54" s="636" t="s">
        <v>632</v>
      </c>
      <c r="B54" s="634">
        <v>34011</v>
      </c>
      <c r="C54" s="634"/>
      <c r="D54" s="636"/>
      <c r="E54" s="636">
        <f t="shared" si="0"/>
        <v>34011</v>
      </c>
      <c r="F54" s="634">
        <f t="shared" si="1"/>
        <v>34011</v>
      </c>
      <c r="G54" s="634"/>
      <c r="H54" s="634"/>
      <c r="I54" s="636"/>
      <c r="J54" s="636"/>
      <c r="K54" s="634"/>
      <c r="L54" s="634"/>
      <c r="M54" s="634"/>
      <c r="N54" s="636"/>
      <c r="O54" s="636"/>
      <c r="P54" s="634"/>
    </row>
    <row r="55" spans="1:16" s="635" customFormat="1" ht="12">
      <c r="A55" s="636" t="s">
        <v>633</v>
      </c>
      <c r="B55" s="634">
        <v>17273</v>
      </c>
      <c r="C55" s="634"/>
      <c r="D55" s="636">
        <v>16409</v>
      </c>
      <c r="E55" s="636">
        <f t="shared" si="0"/>
        <v>864</v>
      </c>
      <c r="F55" s="634">
        <f t="shared" si="1"/>
        <v>17273</v>
      </c>
      <c r="G55" s="634"/>
      <c r="H55" s="634"/>
      <c r="I55" s="636"/>
      <c r="J55" s="636"/>
      <c r="K55" s="634"/>
      <c r="L55" s="634"/>
      <c r="M55" s="634"/>
      <c r="N55" s="636"/>
      <c r="O55" s="636"/>
      <c r="P55" s="634"/>
    </row>
    <row r="56" spans="1:16" s="635" customFormat="1" ht="24">
      <c r="A56" s="636" t="s">
        <v>501</v>
      </c>
      <c r="B56" s="634">
        <v>287</v>
      </c>
      <c r="C56" s="634"/>
      <c r="D56" s="636"/>
      <c r="E56" s="636">
        <f t="shared" si="0"/>
        <v>287</v>
      </c>
      <c r="F56" s="634">
        <f t="shared" si="1"/>
        <v>287</v>
      </c>
      <c r="G56" s="634"/>
      <c r="H56" s="634"/>
      <c r="I56" s="636"/>
      <c r="J56" s="636">
        <f t="shared" si="2"/>
        <v>0</v>
      </c>
      <c r="K56" s="634">
        <f t="shared" si="3"/>
        <v>0</v>
      </c>
      <c r="L56" s="634"/>
      <c r="M56" s="634"/>
      <c r="N56" s="636"/>
      <c r="O56" s="636"/>
      <c r="P56" s="634"/>
    </row>
    <row r="57" spans="1:16" s="635" customFormat="1" ht="24">
      <c r="A57" s="636" t="s">
        <v>502</v>
      </c>
      <c r="B57" s="634">
        <v>39</v>
      </c>
      <c r="C57" s="634"/>
      <c r="D57" s="636"/>
      <c r="E57" s="636">
        <f t="shared" si="0"/>
        <v>39</v>
      </c>
      <c r="F57" s="634">
        <f t="shared" si="1"/>
        <v>39</v>
      </c>
      <c r="G57" s="634"/>
      <c r="H57" s="634"/>
      <c r="I57" s="636"/>
      <c r="J57" s="636">
        <f t="shared" si="2"/>
        <v>0</v>
      </c>
      <c r="K57" s="634">
        <f t="shared" si="3"/>
        <v>0</v>
      </c>
      <c r="L57" s="634"/>
      <c r="M57" s="634"/>
      <c r="N57" s="636"/>
      <c r="O57" s="636"/>
      <c r="P57" s="634"/>
    </row>
    <row r="58" spans="1:16" s="635" customFormat="1" ht="36">
      <c r="A58" s="636" t="s">
        <v>503</v>
      </c>
      <c r="B58" s="634">
        <v>63</v>
      </c>
      <c r="C58" s="634"/>
      <c r="D58" s="636"/>
      <c r="E58" s="636">
        <f t="shared" si="0"/>
        <v>63</v>
      </c>
      <c r="F58" s="634">
        <f t="shared" si="1"/>
        <v>63</v>
      </c>
      <c r="G58" s="634"/>
      <c r="H58" s="634"/>
      <c r="I58" s="636"/>
      <c r="J58" s="636">
        <f t="shared" si="2"/>
        <v>0</v>
      </c>
      <c r="K58" s="634">
        <f t="shared" si="3"/>
        <v>0</v>
      </c>
      <c r="L58" s="634"/>
      <c r="M58" s="634"/>
      <c r="N58" s="636"/>
      <c r="O58" s="636"/>
      <c r="P58" s="634"/>
    </row>
    <row r="59" spans="1:16" s="635" customFormat="1" ht="36">
      <c r="A59" s="636" t="s">
        <v>504</v>
      </c>
      <c r="B59" s="634">
        <v>7502</v>
      </c>
      <c r="C59" s="634"/>
      <c r="D59" s="636">
        <v>7344</v>
      </c>
      <c r="E59" s="636">
        <f t="shared" si="0"/>
        <v>158</v>
      </c>
      <c r="F59" s="634">
        <f t="shared" si="1"/>
        <v>7502</v>
      </c>
      <c r="G59" s="634"/>
      <c r="H59" s="634"/>
      <c r="I59" s="636"/>
      <c r="J59" s="636">
        <f t="shared" si="2"/>
        <v>0</v>
      </c>
      <c r="K59" s="634">
        <f t="shared" si="3"/>
        <v>0</v>
      </c>
      <c r="L59" s="634"/>
      <c r="M59" s="634"/>
      <c r="N59" s="636"/>
      <c r="O59" s="636"/>
      <c r="P59" s="634"/>
    </row>
    <row r="60" spans="1:16" s="635" customFormat="1" ht="36">
      <c r="A60" s="636" t="s">
        <v>505</v>
      </c>
      <c r="B60" s="634">
        <v>35115</v>
      </c>
      <c r="C60" s="634"/>
      <c r="D60" s="636">
        <v>34834</v>
      </c>
      <c r="E60" s="636">
        <f t="shared" si="0"/>
        <v>281</v>
      </c>
      <c r="F60" s="634">
        <f t="shared" si="1"/>
        <v>35115</v>
      </c>
      <c r="G60" s="634"/>
      <c r="H60" s="634"/>
      <c r="I60" s="636"/>
      <c r="J60" s="636">
        <f t="shared" si="2"/>
        <v>0</v>
      </c>
      <c r="K60" s="634">
        <f t="shared" si="3"/>
        <v>0</v>
      </c>
      <c r="L60" s="634"/>
      <c r="M60" s="634"/>
      <c r="N60" s="636"/>
      <c r="O60" s="636"/>
      <c r="P60" s="634"/>
    </row>
    <row r="61" spans="1:16" s="635" customFormat="1" ht="36">
      <c r="A61" s="636" t="s">
        <v>486</v>
      </c>
      <c r="B61" s="634">
        <v>200926</v>
      </c>
      <c r="C61" s="634"/>
      <c r="D61" s="636">
        <v>200846</v>
      </c>
      <c r="E61" s="636">
        <f t="shared" si="0"/>
        <v>80</v>
      </c>
      <c r="F61" s="634">
        <f t="shared" si="1"/>
        <v>200926</v>
      </c>
      <c r="G61" s="634"/>
      <c r="H61" s="634"/>
      <c r="I61" s="636"/>
      <c r="J61" s="636">
        <f t="shared" si="2"/>
        <v>0</v>
      </c>
      <c r="K61" s="634">
        <f t="shared" si="3"/>
        <v>0</v>
      </c>
      <c r="L61" s="634"/>
      <c r="M61" s="634"/>
      <c r="N61" s="636"/>
      <c r="O61" s="636"/>
      <c r="P61" s="634"/>
    </row>
    <row r="62" spans="1:16" s="635" customFormat="1" ht="48">
      <c r="A62" s="636" t="s">
        <v>506</v>
      </c>
      <c r="B62" s="634">
        <v>139645</v>
      </c>
      <c r="C62" s="634"/>
      <c r="D62" s="636">
        <v>122135</v>
      </c>
      <c r="E62" s="636">
        <f t="shared" si="0"/>
        <v>17510</v>
      </c>
      <c r="F62" s="634">
        <f t="shared" si="1"/>
        <v>139645</v>
      </c>
      <c r="G62" s="634"/>
      <c r="H62" s="634"/>
      <c r="I62" s="636"/>
      <c r="J62" s="636">
        <f t="shared" si="2"/>
        <v>0</v>
      </c>
      <c r="K62" s="634">
        <f t="shared" si="3"/>
        <v>0</v>
      </c>
      <c r="L62" s="634"/>
      <c r="M62" s="634"/>
      <c r="N62" s="636"/>
      <c r="O62" s="636"/>
      <c r="P62" s="634"/>
    </row>
    <row r="63" spans="1:16" s="635" customFormat="1" ht="36">
      <c r="A63" s="636" t="s">
        <v>507</v>
      </c>
      <c r="B63" s="634">
        <v>93811</v>
      </c>
      <c r="C63" s="634"/>
      <c r="D63" s="636">
        <v>93713</v>
      </c>
      <c r="E63" s="636">
        <f t="shared" si="0"/>
        <v>98</v>
      </c>
      <c r="F63" s="634">
        <f t="shared" si="1"/>
        <v>93811</v>
      </c>
      <c r="G63" s="634"/>
      <c r="H63" s="634"/>
      <c r="I63" s="636"/>
      <c r="J63" s="636">
        <f t="shared" si="2"/>
        <v>0</v>
      </c>
      <c r="K63" s="634">
        <f t="shared" si="3"/>
        <v>0</v>
      </c>
      <c r="L63" s="634"/>
      <c r="M63" s="634"/>
      <c r="N63" s="636"/>
      <c r="O63" s="636"/>
      <c r="P63" s="634"/>
    </row>
    <row r="64" spans="1:16" s="635" customFormat="1" ht="36">
      <c r="A64" s="636" t="s">
        <v>634</v>
      </c>
      <c r="B64" s="634">
        <v>5569</v>
      </c>
      <c r="C64" s="634"/>
      <c r="D64" s="636">
        <v>5529</v>
      </c>
      <c r="E64" s="636">
        <f t="shared" si="0"/>
        <v>40</v>
      </c>
      <c r="F64" s="634">
        <f t="shared" si="1"/>
        <v>5569</v>
      </c>
      <c r="G64" s="634"/>
      <c r="H64" s="634"/>
      <c r="I64" s="636"/>
      <c r="J64" s="636"/>
      <c r="K64" s="634"/>
      <c r="L64" s="634"/>
      <c r="M64" s="634"/>
      <c r="N64" s="636"/>
      <c r="O64" s="636"/>
      <c r="P64" s="634"/>
    </row>
    <row r="65" spans="1:16" s="635" customFormat="1" ht="12">
      <c r="A65" s="636" t="s">
        <v>635</v>
      </c>
      <c r="B65" s="634">
        <v>2168</v>
      </c>
      <c r="C65" s="634"/>
      <c r="D65" s="636">
        <v>1951</v>
      </c>
      <c r="E65" s="636">
        <f t="shared" si="0"/>
        <v>217</v>
      </c>
      <c r="F65" s="634">
        <f t="shared" si="1"/>
        <v>2168</v>
      </c>
      <c r="G65" s="634"/>
      <c r="H65" s="634"/>
      <c r="I65" s="636"/>
      <c r="J65" s="636"/>
      <c r="K65" s="634"/>
      <c r="L65" s="634"/>
      <c r="M65" s="634"/>
      <c r="N65" s="636"/>
      <c r="O65" s="636"/>
      <c r="P65" s="634"/>
    </row>
    <row r="66" spans="1:16" s="635" customFormat="1" ht="24">
      <c r="A66" s="636" t="s">
        <v>636</v>
      </c>
      <c r="B66" s="634">
        <v>2192</v>
      </c>
      <c r="C66" s="634"/>
      <c r="D66" s="636">
        <v>1973</v>
      </c>
      <c r="E66" s="636">
        <f t="shared" si="0"/>
        <v>219</v>
      </c>
      <c r="F66" s="634">
        <f t="shared" si="1"/>
        <v>2192</v>
      </c>
      <c r="G66" s="634"/>
      <c r="H66" s="634"/>
      <c r="I66" s="636"/>
      <c r="J66" s="636"/>
      <c r="K66" s="634"/>
      <c r="L66" s="634"/>
      <c r="M66" s="634"/>
      <c r="N66" s="636"/>
      <c r="O66" s="636"/>
      <c r="P66" s="634"/>
    </row>
    <row r="67" spans="1:16" s="635" customFormat="1" ht="12">
      <c r="A67" s="636" t="s">
        <v>637</v>
      </c>
      <c r="B67" s="634">
        <v>9997</v>
      </c>
      <c r="C67" s="634"/>
      <c r="D67" s="636">
        <v>8997</v>
      </c>
      <c r="E67" s="636">
        <f t="shared" si="0"/>
        <v>1000</v>
      </c>
      <c r="F67" s="634">
        <f t="shared" si="1"/>
        <v>9997</v>
      </c>
      <c r="G67" s="634"/>
      <c r="H67" s="634"/>
      <c r="I67" s="636"/>
      <c r="J67" s="636"/>
      <c r="K67" s="634"/>
      <c r="L67" s="634"/>
      <c r="M67" s="634"/>
      <c r="N67" s="636"/>
      <c r="O67" s="636"/>
      <c r="P67" s="634"/>
    </row>
    <row r="68" spans="1:16" s="635" customFormat="1" ht="12">
      <c r="A68" s="636" t="s">
        <v>638</v>
      </c>
      <c r="B68" s="634">
        <v>328</v>
      </c>
      <c r="C68" s="634"/>
      <c r="D68" s="636">
        <v>295</v>
      </c>
      <c r="E68" s="636">
        <f t="shared" si="0"/>
        <v>33</v>
      </c>
      <c r="F68" s="634">
        <f t="shared" si="1"/>
        <v>328</v>
      </c>
      <c r="G68" s="634"/>
      <c r="H68" s="634"/>
      <c r="I68" s="636"/>
      <c r="J68" s="636"/>
      <c r="K68" s="634"/>
      <c r="L68" s="634"/>
      <c r="M68" s="634"/>
      <c r="N68" s="636"/>
      <c r="O68" s="636"/>
      <c r="P68" s="634"/>
    </row>
    <row r="69" spans="1:16" s="635" customFormat="1" ht="24">
      <c r="A69" s="636" t="s">
        <v>639</v>
      </c>
      <c r="B69" s="634"/>
      <c r="C69" s="634"/>
      <c r="D69" s="636">
        <v>468</v>
      </c>
      <c r="E69" s="636">
        <f t="shared" si="0"/>
        <v>-468</v>
      </c>
      <c r="F69" s="634">
        <f t="shared" si="1"/>
        <v>0</v>
      </c>
      <c r="G69" s="634"/>
      <c r="H69" s="634"/>
      <c r="I69" s="636"/>
      <c r="J69" s="636"/>
      <c r="K69" s="634"/>
      <c r="L69" s="634"/>
      <c r="M69" s="634"/>
      <c r="N69" s="636"/>
      <c r="O69" s="636"/>
      <c r="P69" s="634"/>
    </row>
    <row r="70" spans="1:16" s="635" customFormat="1" ht="12">
      <c r="A70" s="636" t="s">
        <v>640</v>
      </c>
      <c r="B70" s="634"/>
      <c r="C70" s="634"/>
      <c r="D70" s="636">
        <v>1500</v>
      </c>
      <c r="E70" s="636">
        <f t="shared" si="0"/>
        <v>-1500</v>
      </c>
      <c r="F70" s="634">
        <f t="shared" si="1"/>
        <v>0</v>
      </c>
      <c r="G70" s="634"/>
      <c r="H70" s="634"/>
      <c r="I70" s="636"/>
      <c r="J70" s="636"/>
      <c r="K70" s="634"/>
      <c r="L70" s="634"/>
      <c r="M70" s="634"/>
      <c r="N70" s="636"/>
      <c r="O70" s="636"/>
      <c r="P70" s="634"/>
    </row>
    <row r="71" spans="1:16" s="635" customFormat="1" ht="24">
      <c r="A71" s="636" t="s">
        <v>641</v>
      </c>
      <c r="B71" s="634">
        <v>134000</v>
      </c>
      <c r="C71" s="634"/>
      <c r="D71" s="636">
        <v>134000</v>
      </c>
      <c r="E71" s="636">
        <f t="shared" si="0"/>
        <v>0</v>
      </c>
      <c r="F71" s="634">
        <f t="shared" si="1"/>
        <v>134000</v>
      </c>
      <c r="G71" s="634"/>
      <c r="H71" s="634"/>
      <c r="I71" s="636"/>
      <c r="J71" s="636">
        <f t="shared" si="2"/>
        <v>0</v>
      </c>
      <c r="K71" s="634">
        <f t="shared" si="3"/>
        <v>0</v>
      </c>
      <c r="L71" s="634"/>
      <c r="M71" s="634"/>
      <c r="N71" s="636"/>
      <c r="O71" s="636"/>
      <c r="P71" s="634"/>
    </row>
    <row r="72" spans="1:16" s="635" customFormat="1" ht="24">
      <c r="A72" s="636" t="s">
        <v>427</v>
      </c>
      <c r="B72" s="634">
        <v>5747</v>
      </c>
      <c r="C72" s="634"/>
      <c r="D72" s="636">
        <v>5747</v>
      </c>
      <c r="E72" s="636">
        <f t="shared" si="0"/>
        <v>0</v>
      </c>
      <c r="F72" s="634">
        <f t="shared" si="1"/>
        <v>5747</v>
      </c>
      <c r="G72" s="634"/>
      <c r="H72" s="634"/>
      <c r="I72" s="636"/>
      <c r="J72" s="636">
        <f t="shared" si="2"/>
        <v>0</v>
      </c>
      <c r="K72" s="634">
        <f t="shared" si="3"/>
        <v>0</v>
      </c>
      <c r="L72" s="634"/>
      <c r="M72" s="634"/>
      <c r="N72" s="636"/>
      <c r="O72" s="636"/>
      <c r="P72" s="634"/>
    </row>
    <row r="73" spans="1:16" s="724" customFormat="1" ht="12">
      <c r="A73" s="722" t="s">
        <v>428</v>
      </c>
      <c r="B73" s="723">
        <v>325604</v>
      </c>
      <c r="C73" s="723"/>
      <c r="D73" s="722">
        <v>300000</v>
      </c>
      <c r="E73" s="722">
        <f t="shared" si="0"/>
        <v>25604</v>
      </c>
      <c r="F73" s="723">
        <f t="shared" si="1"/>
        <v>325604</v>
      </c>
      <c r="G73" s="723"/>
      <c r="H73" s="723"/>
      <c r="I73" s="722"/>
      <c r="J73" s="722"/>
      <c r="K73" s="723"/>
      <c r="L73" s="723"/>
      <c r="M73" s="723"/>
      <c r="N73" s="722"/>
      <c r="O73" s="722"/>
      <c r="P73" s="723"/>
    </row>
    <row r="74" spans="1:16" s="724" customFormat="1" ht="12">
      <c r="A74" s="722" t="s">
        <v>429</v>
      </c>
      <c r="B74" s="723"/>
      <c r="C74" s="723"/>
      <c r="D74" s="722">
        <v>215500</v>
      </c>
      <c r="E74" s="722">
        <f t="shared" si="0"/>
        <v>-215500</v>
      </c>
      <c r="F74" s="723">
        <f t="shared" si="1"/>
        <v>0</v>
      </c>
      <c r="G74" s="723"/>
      <c r="H74" s="723"/>
      <c r="I74" s="722"/>
      <c r="J74" s="722">
        <f t="shared" si="2"/>
        <v>0</v>
      </c>
      <c r="K74" s="723">
        <f t="shared" si="3"/>
        <v>0</v>
      </c>
      <c r="L74" s="723"/>
      <c r="M74" s="723"/>
      <c r="N74" s="722"/>
      <c r="O74" s="722"/>
      <c r="P74" s="723">
        <f>+M74+N74+O74</f>
        <v>0</v>
      </c>
    </row>
    <row r="75" spans="1:16" s="724" customFormat="1" ht="24">
      <c r="A75" s="722" t="s">
        <v>489</v>
      </c>
      <c r="B75" s="723"/>
      <c r="C75" s="723"/>
      <c r="D75" s="722"/>
      <c r="E75" s="722">
        <f t="shared" si="0"/>
        <v>0</v>
      </c>
      <c r="F75" s="723">
        <f t="shared" si="1"/>
        <v>0</v>
      </c>
      <c r="G75" s="723"/>
      <c r="H75" s="723"/>
      <c r="I75" s="722"/>
      <c r="J75" s="722">
        <f t="shared" si="2"/>
        <v>0</v>
      </c>
      <c r="K75" s="723">
        <f t="shared" si="3"/>
        <v>0</v>
      </c>
      <c r="L75" s="723"/>
      <c r="M75" s="723"/>
      <c r="N75" s="722"/>
      <c r="O75" s="722"/>
      <c r="P75" s="723"/>
    </row>
    <row r="76" spans="1:16" s="641" customFormat="1" ht="12">
      <c r="A76" s="637" t="s">
        <v>319</v>
      </c>
      <c r="B76" s="640">
        <f t="shared" ref="B76:G76" si="8">SUM(B7:B75)</f>
        <v>2076110</v>
      </c>
      <c r="C76" s="640">
        <f t="shared" si="8"/>
        <v>48384</v>
      </c>
      <c r="D76" s="640">
        <f t="shared" si="8"/>
        <v>1902260</v>
      </c>
      <c r="E76" s="640">
        <f t="shared" si="8"/>
        <v>125466</v>
      </c>
      <c r="F76" s="640">
        <f t="shared" si="8"/>
        <v>2076110</v>
      </c>
      <c r="G76" s="640">
        <f t="shared" si="8"/>
        <v>59082</v>
      </c>
      <c r="H76" s="640">
        <f>SUM(H7:H74)</f>
        <v>294</v>
      </c>
      <c r="I76" s="640">
        <f>SUM(I7:I75)</f>
        <v>42294</v>
      </c>
      <c r="J76" s="640">
        <f t="shared" ref="J76:P76" si="9">SUM(J7:J74)</f>
        <v>16494</v>
      </c>
      <c r="K76" s="640">
        <f t="shared" si="9"/>
        <v>59082</v>
      </c>
      <c r="L76" s="640">
        <f t="shared" si="9"/>
        <v>0</v>
      </c>
      <c r="M76" s="640">
        <f t="shared" si="9"/>
        <v>0</v>
      </c>
      <c r="N76" s="640">
        <f t="shared" si="9"/>
        <v>0</v>
      </c>
      <c r="O76" s="640">
        <f t="shared" si="9"/>
        <v>0</v>
      </c>
      <c r="P76" s="640">
        <f t="shared" si="9"/>
        <v>0</v>
      </c>
    </row>
    <row r="77" spans="1:16" s="635" customFormat="1" ht="24">
      <c r="A77" s="637" t="s">
        <v>379</v>
      </c>
      <c r="B77" s="634"/>
      <c r="C77" s="634"/>
      <c r="D77" s="636"/>
      <c r="E77" s="636"/>
      <c r="F77" s="634"/>
      <c r="G77" s="634"/>
      <c r="H77" s="634"/>
      <c r="I77" s="636"/>
      <c r="J77" s="636"/>
      <c r="K77" s="634"/>
      <c r="L77" s="634"/>
      <c r="M77" s="634"/>
      <c r="N77" s="636"/>
      <c r="O77" s="636"/>
      <c r="P77" s="634"/>
    </row>
    <row r="78" spans="1:16" s="635" customFormat="1" ht="12">
      <c r="A78" s="636" t="s">
        <v>430</v>
      </c>
      <c r="B78" s="634">
        <v>3905</v>
      </c>
      <c r="C78" s="634"/>
      <c r="D78" s="636"/>
      <c r="E78" s="636">
        <f>+B78-C78-D78</f>
        <v>3905</v>
      </c>
      <c r="F78" s="634">
        <f>+C78+D78+E78</f>
        <v>3905</v>
      </c>
      <c r="G78" s="634"/>
      <c r="H78" s="634"/>
      <c r="I78" s="636"/>
      <c r="J78" s="636">
        <f>+G78-H78-I78</f>
        <v>0</v>
      </c>
      <c r="K78" s="634">
        <f>+H78+I78+J78</f>
        <v>0</v>
      </c>
      <c r="L78" s="634"/>
      <c r="M78" s="634"/>
      <c r="N78" s="636"/>
      <c r="O78" s="636">
        <f>+L78-M78-N78</f>
        <v>0</v>
      </c>
      <c r="P78" s="634">
        <f>+M78+N78+O78</f>
        <v>0</v>
      </c>
    </row>
    <row r="79" spans="1:16" s="724" customFormat="1" ht="36">
      <c r="A79" s="722" t="s">
        <v>403</v>
      </c>
      <c r="B79" s="723">
        <v>153818</v>
      </c>
      <c r="C79" s="723">
        <v>120881</v>
      </c>
      <c r="D79" s="722">
        <v>3638</v>
      </c>
      <c r="E79" s="722">
        <f>+B79-C79-D79</f>
        <v>29299</v>
      </c>
      <c r="F79" s="723">
        <f>+C79+D79+E79</f>
        <v>153818</v>
      </c>
      <c r="G79" s="723"/>
      <c r="H79" s="723"/>
      <c r="I79" s="722"/>
      <c r="J79" s="722">
        <f>+G79-H79-I79</f>
        <v>0</v>
      </c>
      <c r="K79" s="723">
        <f>+H79+I79+J79</f>
        <v>0</v>
      </c>
      <c r="L79" s="723"/>
      <c r="M79" s="723"/>
      <c r="N79" s="722"/>
      <c r="O79" s="722">
        <f>+L79-M79-N79</f>
        <v>0</v>
      </c>
      <c r="P79" s="723">
        <f>+M79+N79+O79</f>
        <v>0</v>
      </c>
    </row>
    <row r="80" spans="1:16" s="635" customFormat="1" ht="12">
      <c r="A80" s="636" t="s">
        <v>431</v>
      </c>
      <c r="B80" s="634">
        <v>8530</v>
      </c>
      <c r="C80" s="634"/>
      <c r="D80" s="636"/>
      <c r="E80" s="636">
        <f>+B80-C80-D80</f>
        <v>8530</v>
      </c>
      <c r="F80" s="634">
        <f>+C80+D80+E80</f>
        <v>8530</v>
      </c>
      <c r="G80" s="634"/>
      <c r="H80" s="634"/>
      <c r="I80" s="636"/>
      <c r="J80" s="636">
        <f>+G80-H80-I80</f>
        <v>0</v>
      </c>
      <c r="K80" s="634">
        <f>+H80+I80+J80</f>
        <v>0</v>
      </c>
      <c r="L80" s="634"/>
      <c r="M80" s="634"/>
      <c r="N80" s="636"/>
      <c r="O80" s="636">
        <f>+L80-M80-N80</f>
        <v>0</v>
      </c>
      <c r="P80" s="634">
        <f>+M80+N80+O80</f>
        <v>0</v>
      </c>
    </row>
    <row r="81" spans="1:16" s="635" customFormat="1" ht="12">
      <c r="A81" s="636" t="s">
        <v>508</v>
      </c>
      <c r="B81" s="634">
        <v>6300</v>
      </c>
      <c r="C81" s="634"/>
      <c r="D81" s="636">
        <v>4200</v>
      </c>
      <c r="E81" s="636">
        <f>+B81-C81-D81</f>
        <v>2100</v>
      </c>
      <c r="F81" s="634">
        <f>+C81+D81+E81</f>
        <v>6300</v>
      </c>
      <c r="G81" s="634"/>
      <c r="H81" s="634"/>
      <c r="I81" s="636"/>
      <c r="J81" s="636"/>
      <c r="K81" s="634"/>
      <c r="L81" s="634"/>
      <c r="M81" s="634"/>
      <c r="N81" s="636"/>
      <c r="O81" s="636"/>
      <c r="P81" s="634"/>
    </row>
    <row r="82" spans="1:16" s="641" customFormat="1" ht="12">
      <c r="A82" s="637" t="s">
        <v>319</v>
      </c>
      <c r="B82" s="640">
        <f>SUM(B78:B81)</f>
        <v>172553</v>
      </c>
      <c r="C82" s="640">
        <f t="shared" ref="C82:P82" si="10">SUM(C78:C80)</f>
        <v>120881</v>
      </c>
      <c r="D82" s="640">
        <f>SUM(D79:D81)</f>
        <v>7838</v>
      </c>
      <c r="E82" s="640">
        <f>SUM(E78:E81)</f>
        <v>43834</v>
      </c>
      <c r="F82" s="640">
        <f>SUM(F78:F81)</f>
        <v>172553</v>
      </c>
      <c r="G82" s="640">
        <f t="shared" si="10"/>
        <v>0</v>
      </c>
      <c r="H82" s="640">
        <f t="shared" si="10"/>
        <v>0</v>
      </c>
      <c r="I82" s="640">
        <f t="shared" si="10"/>
        <v>0</v>
      </c>
      <c r="J82" s="640">
        <f t="shared" si="10"/>
        <v>0</v>
      </c>
      <c r="K82" s="640">
        <f t="shared" si="10"/>
        <v>0</v>
      </c>
      <c r="L82" s="640">
        <f t="shared" si="10"/>
        <v>0</v>
      </c>
      <c r="M82" s="640">
        <f t="shared" si="10"/>
        <v>0</v>
      </c>
      <c r="N82" s="640">
        <f t="shared" si="10"/>
        <v>0</v>
      </c>
      <c r="O82" s="640">
        <f t="shared" si="10"/>
        <v>0</v>
      </c>
      <c r="P82" s="640">
        <f t="shared" si="10"/>
        <v>0</v>
      </c>
    </row>
    <row r="83" spans="1:16" s="635" customFormat="1" ht="24">
      <c r="A83" s="637" t="s">
        <v>138</v>
      </c>
      <c r="B83" s="634"/>
      <c r="C83" s="634"/>
      <c r="D83" s="634"/>
      <c r="E83" s="634"/>
      <c r="F83" s="634"/>
      <c r="G83" s="634"/>
      <c r="H83" s="634"/>
      <c r="I83" s="634"/>
      <c r="J83" s="634"/>
      <c r="K83" s="634"/>
      <c r="L83" s="634"/>
      <c r="M83" s="634"/>
      <c r="N83" s="634"/>
      <c r="O83" s="634"/>
      <c r="P83" s="634"/>
    </row>
    <row r="84" spans="1:16" s="635" customFormat="1" ht="12">
      <c r="A84" s="642" t="s">
        <v>212</v>
      </c>
      <c r="B84" s="634">
        <v>138827</v>
      </c>
      <c r="C84" s="634">
        <v>108750</v>
      </c>
      <c r="D84" s="634">
        <v>3542</v>
      </c>
      <c r="E84" s="634">
        <f t="shared" ref="E84:E89" si="11">+B84-C84-D84</f>
        <v>26535</v>
      </c>
      <c r="F84" s="634">
        <f t="shared" ref="F84:F89" si="12">SUM(C84:E84)</f>
        <v>138827</v>
      </c>
      <c r="G84" s="634"/>
      <c r="H84" s="634"/>
      <c r="I84" s="634"/>
      <c r="J84" s="636">
        <f>+G84-H84-I84</f>
        <v>0</v>
      </c>
      <c r="K84" s="634"/>
      <c r="L84" s="634"/>
      <c r="M84" s="634"/>
      <c r="N84" s="634"/>
      <c r="O84" s="634"/>
      <c r="P84" s="634"/>
    </row>
    <row r="85" spans="1:16" s="635" customFormat="1" ht="12">
      <c r="A85" s="642" t="s">
        <v>642</v>
      </c>
      <c r="B85" s="634">
        <v>13634</v>
      </c>
      <c r="C85" s="634">
        <v>17727</v>
      </c>
      <c r="D85" s="634">
        <v>1550</v>
      </c>
      <c r="E85" s="634">
        <f t="shared" si="11"/>
        <v>-5643</v>
      </c>
      <c r="F85" s="634">
        <f t="shared" si="12"/>
        <v>13634</v>
      </c>
      <c r="G85" s="634"/>
      <c r="H85" s="634"/>
      <c r="I85" s="634"/>
      <c r="J85" s="636">
        <f>+G85-H85-I85</f>
        <v>0</v>
      </c>
      <c r="K85" s="634"/>
      <c r="L85" s="634"/>
      <c r="M85" s="634"/>
      <c r="N85" s="634"/>
      <c r="O85" s="634"/>
      <c r="P85" s="634"/>
    </row>
    <row r="86" spans="1:16" s="635" customFormat="1" ht="12">
      <c r="A86" s="642" t="s">
        <v>432</v>
      </c>
      <c r="B86" s="634">
        <v>39691</v>
      </c>
      <c r="C86" s="634">
        <v>30485</v>
      </c>
      <c r="D86" s="634">
        <v>5414</v>
      </c>
      <c r="E86" s="634">
        <f t="shared" si="11"/>
        <v>3792</v>
      </c>
      <c r="F86" s="634">
        <f t="shared" si="12"/>
        <v>39691</v>
      </c>
      <c r="G86" s="634"/>
      <c r="H86" s="634"/>
      <c r="I86" s="634"/>
      <c r="J86" s="636">
        <f>+G86-H86-I86</f>
        <v>0</v>
      </c>
      <c r="K86" s="634">
        <f>SUM(H86:J86)</f>
        <v>0</v>
      </c>
      <c r="L86" s="634"/>
      <c r="M86" s="634"/>
      <c r="N86" s="634"/>
      <c r="O86" s="634"/>
      <c r="P86" s="634"/>
    </row>
    <row r="87" spans="1:16" s="635" customFormat="1" ht="12">
      <c r="A87" s="642" t="s">
        <v>643</v>
      </c>
      <c r="B87" s="634">
        <v>3353</v>
      </c>
      <c r="C87" s="634"/>
      <c r="D87" s="634">
        <v>0</v>
      </c>
      <c r="E87" s="634">
        <f t="shared" si="11"/>
        <v>3353</v>
      </c>
      <c r="F87" s="634">
        <f t="shared" si="12"/>
        <v>3353</v>
      </c>
      <c r="G87" s="634"/>
      <c r="H87" s="634"/>
      <c r="I87" s="634"/>
      <c r="J87" s="636"/>
      <c r="K87" s="634"/>
      <c r="L87" s="634"/>
      <c r="M87" s="634"/>
      <c r="N87" s="634"/>
      <c r="O87" s="634"/>
      <c r="P87" s="634"/>
    </row>
    <row r="88" spans="1:16" s="635" customFormat="1" ht="12">
      <c r="A88" s="642" t="s">
        <v>508</v>
      </c>
      <c r="B88" s="634">
        <v>11209</v>
      </c>
      <c r="C88" s="634"/>
      <c r="D88" s="634">
        <v>11209</v>
      </c>
      <c r="E88" s="634">
        <f t="shared" si="11"/>
        <v>0</v>
      </c>
      <c r="F88" s="634">
        <f t="shared" si="12"/>
        <v>11209</v>
      </c>
      <c r="G88" s="634"/>
      <c r="H88" s="634"/>
      <c r="I88" s="634"/>
      <c r="J88" s="636"/>
      <c r="K88" s="634"/>
      <c r="L88" s="634"/>
      <c r="M88" s="634"/>
      <c r="N88" s="634"/>
      <c r="O88" s="634"/>
      <c r="P88" s="634"/>
    </row>
    <row r="89" spans="1:16" s="635" customFormat="1" ht="12">
      <c r="A89" s="642" t="s">
        <v>644</v>
      </c>
      <c r="B89" s="634">
        <v>700</v>
      </c>
      <c r="C89" s="634"/>
      <c r="D89" s="634">
        <v>700</v>
      </c>
      <c r="E89" s="634">
        <f t="shared" si="11"/>
        <v>0</v>
      </c>
      <c r="F89" s="634">
        <f t="shared" si="12"/>
        <v>700</v>
      </c>
      <c r="G89" s="634"/>
      <c r="H89" s="634"/>
      <c r="I89" s="634"/>
      <c r="J89" s="636"/>
      <c r="K89" s="634"/>
      <c r="L89" s="634"/>
      <c r="M89" s="634"/>
      <c r="N89" s="634"/>
      <c r="O89" s="634"/>
      <c r="P89" s="634"/>
    </row>
    <row r="90" spans="1:16" s="635" customFormat="1" ht="12">
      <c r="A90" s="640" t="s">
        <v>433</v>
      </c>
      <c r="B90" s="640">
        <f>SUM(B84:B89)</f>
        <v>207414</v>
      </c>
      <c r="C90" s="640">
        <f>SUM(C84:C89)</f>
        <v>156962</v>
      </c>
      <c r="D90" s="640">
        <f>SUM(D84:D89)</f>
        <v>22415</v>
      </c>
      <c r="E90" s="640">
        <f>SUM(E84:E89)</f>
        <v>28037</v>
      </c>
      <c r="F90" s="640">
        <f>SUM(F84:F89)</f>
        <v>207414</v>
      </c>
      <c r="G90" s="640">
        <f t="shared" ref="G90:P90" si="13">SUM(G84:G86)</f>
        <v>0</v>
      </c>
      <c r="H90" s="640">
        <f t="shared" si="13"/>
        <v>0</v>
      </c>
      <c r="I90" s="640">
        <f t="shared" si="13"/>
        <v>0</v>
      </c>
      <c r="J90" s="640">
        <f t="shared" si="13"/>
        <v>0</v>
      </c>
      <c r="K90" s="640">
        <f t="shared" si="13"/>
        <v>0</v>
      </c>
      <c r="L90" s="640">
        <f t="shared" si="13"/>
        <v>0</v>
      </c>
      <c r="M90" s="640">
        <f t="shared" si="13"/>
        <v>0</v>
      </c>
      <c r="N90" s="640">
        <f t="shared" si="13"/>
        <v>0</v>
      </c>
      <c r="O90" s="640">
        <f t="shared" si="13"/>
        <v>0</v>
      </c>
      <c r="P90" s="640">
        <f t="shared" si="13"/>
        <v>0</v>
      </c>
    </row>
    <row r="91" spans="1:16" s="635" customFormat="1" ht="24">
      <c r="A91" s="637" t="s">
        <v>141</v>
      </c>
      <c r="B91" s="634"/>
      <c r="C91" s="634"/>
      <c r="D91" s="634"/>
      <c r="E91" s="634"/>
      <c r="F91" s="634"/>
      <c r="G91" s="634"/>
      <c r="H91" s="634"/>
      <c r="I91" s="634"/>
      <c r="J91" s="634"/>
      <c r="K91" s="634">
        <f t="shared" ref="K91:K102" si="14">SUM(H91:J91)</f>
        <v>0</v>
      </c>
      <c r="L91" s="634"/>
      <c r="M91" s="634"/>
      <c r="N91" s="634"/>
      <c r="O91" s="634"/>
      <c r="P91" s="634"/>
    </row>
    <row r="92" spans="1:16" s="635" customFormat="1" ht="12">
      <c r="A92" s="636" t="s">
        <v>434</v>
      </c>
      <c r="B92" s="634">
        <v>28487</v>
      </c>
      <c r="C92" s="638">
        <v>25217</v>
      </c>
      <c r="D92" s="634">
        <v>3270</v>
      </c>
      <c r="E92" s="636">
        <f t="shared" ref="E92:E102" si="15">+B92-C92-D92</f>
        <v>0</v>
      </c>
      <c r="F92" s="634">
        <f t="shared" ref="F92:F102" si="16">SUM(C92:E92)</f>
        <v>28487</v>
      </c>
      <c r="G92" s="634"/>
      <c r="H92" s="634"/>
      <c r="I92" s="634"/>
      <c r="J92" s="636">
        <f t="shared" ref="J92:J102" si="17">+G92-H92-I92</f>
        <v>0</v>
      </c>
      <c r="K92" s="634">
        <f t="shared" si="14"/>
        <v>0</v>
      </c>
      <c r="L92" s="634"/>
      <c r="M92" s="634"/>
      <c r="N92" s="634"/>
      <c r="O92" s="634"/>
      <c r="P92" s="634"/>
    </row>
    <row r="93" spans="1:16" s="635" customFormat="1" ht="12">
      <c r="A93" s="636" t="s">
        <v>435</v>
      </c>
      <c r="B93" s="636">
        <v>68268</v>
      </c>
      <c r="C93" s="638">
        <v>45360</v>
      </c>
      <c r="D93" s="634">
        <v>8816</v>
      </c>
      <c r="E93" s="636">
        <f t="shared" si="15"/>
        <v>14092</v>
      </c>
      <c r="F93" s="634">
        <f t="shared" si="16"/>
        <v>68268</v>
      </c>
      <c r="G93" s="634"/>
      <c r="H93" s="634"/>
      <c r="I93" s="634"/>
      <c r="J93" s="636">
        <f t="shared" si="17"/>
        <v>0</v>
      </c>
      <c r="K93" s="634">
        <f t="shared" si="14"/>
        <v>0</v>
      </c>
      <c r="L93" s="634"/>
      <c r="M93" s="634"/>
      <c r="N93" s="634"/>
      <c r="O93" s="634"/>
      <c r="P93" s="634"/>
    </row>
    <row r="94" spans="1:16" s="635" customFormat="1" ht="12">
      <c r="A94" s="636" t="s">
        <v>436</v>
      </c>
      <c r="B94" s="636">
        <v>5273</v>
      </c>
      <c r="C94" s="638">
        <v>3780</v>
      </c>
      <c r="D94" s="634">
        <v>758</v>
      </c>
      <c r="E94" s="636">
        <f t="shared" si="15"/>
        <v>735</v>
      </c>
      <c r="F94" s="634">
        <f t="shared" si="16"/>
        <v>5273</v>
      </c>
      <c r="G94" s="634"/>
      <c r="H94" s="634"/>
      <c r="I94" s="634"/>
      <c r="J94" s="636">
        <f t="shared" si="17"/>
        <v>0</v>
      </c>
      <c r="K94" s="634">
        <f t="shared" si="14"/>
        <v>0</v>
      </c>
      <c r="L94" s="634"/>
      <c r="M94" s="634"/>
      <c r="N94" s="634"/>
      <c r="O94" s="634"/>
      <c r="P94" s="634"/>
    </row>
    <row r="95" spans="1:16" s="635" customFormat="1" ht="24">
      <c r="A95" s="636" t="s">
        <v>437</v>
      </c>
      <c r="B95" s="636">
        <v>14706</v>
      </c>
      <c r="C95" s="638">
        <v>12000</v>
      </c>
      <c r="D95" s="634">
        <v>2706</v>
      </c>
      <c r="E95" s="636">
        <f t="shared" si="15"/>
        <v>0</v>
      </c>
      <c r="F95" s="634">
        <f t="shared" si="16"/>
        <v>14706</v>
      </c>
      <c r="G95" s="634"/>
      <c r="H95" s="634"/>
      <c r="I95" s="634"/>
      <c r="J95" s="636">
        <f t="shared" si="17"/>
        <v>0</v>
      </c>
      <c r="K95" s="634">
        <f t="shared" si="14"/>
        <v>0</v>
      </c>
      <c r="L95" s="634"/>
      <c r="M95" s="634"/>
      <c r="N95" s="634"/>
      <c r="O95" s="634"/>
      <c r="P95" s="634"/>
    </row>
    <row r="96" spans="1:16" s="635" customFormat="1" ht="12">
      <c r="A96" s="636" t="s">
        <v>438</v>
      </c>
      <c r="B96" s="636">
        <v>32886</v>
      </c>
      <c r="C96" s="638">
        <v>11526</v>
      </c>
      <c r="D96" s="634">
        <v>14595</v>
      </c>
      <c r="E96" s="636">
        <f t="shared" si="15"/>
        <v>6765</v>
      </c>
      <c r="F96" s="634">
        <f t="shared" si="16"/>
        <v>32886</v>
      </c>
      <c r="G96" s="634"/>
      <c r="H96" s="634"/>
      <c r="I96" s="634"/>
      <c r="J96" s="636">
        <f t="shared" si="17"/>
        <v>0</v>
      </c>
      <c r="K96" s="634">
        <f t="shared" si="14"/>
        <v>0</v>
      </c>
      <c r="L96" s="634"/>
      <c r="M96" s="634"/>
      <c r="N96" s="634"/>
      <c r="O96" s="634"/>
      <c r="P96" s="634"/>
    </row>
    <row r="97" spans="1:16" s="635" customFormat="1" ht="12">
      <c r="A97" s="636" t="s">
        <v>439</v>
      </c>
      <c r="B97" s="634">
        <v>77815</v>
      </c>
      <c r="C97" s="638">
        <v>57331</v>
      </c>
      <c r="D97" s="634">
        <v>20439</v>
      </c>
      <c r="E97" s="636">
        <f t="shared" si="15"/>
        <v>45</v>
      </c>
      <c r="F97" s="634">
        <f t="shared" si="16"/>
        <v>77815</v>
      </c>
      <c r="G97" s="634"/>
      <c r="H97" s="634"/>
      <c r="I97" s="634"/>
      <c r="J97" s="636">
        <f t="shared" si="17"/>
        <v>0</v>
      </c>
      <c r="K97" s="634">
        <f t="shared" si="14"/>
        <v>0</v>
      </c>
      <c r="L97" s="634"/>
      <c r="M97" s="634"/>
      <c r="N97" s="634"/>
      <c r="O97" s="634"/>
      <c r="P97" s="634"/>
    </row>
    <row r="98" spans="1:16" s="635" customFormat="1" ht="12">
      <c r="A98" s="636" t="s">
        <v>440</v>
      </c>
      <c r="B98" s="634"/>
      <c r="C98" s="638"/>
      <c r="D98" s="634"/>
      <c r="E98" s="636"/>
      <c r="F98" s="634">
        <f>SUM(C98:E98)</f>
        <v>0</v>
      </c>
      <c r="G98" s="634">
        <v>19990</v>
      </c>
      <c r="H98" s="634"/>
      <c r="I98" s="634">
        <v>22757</v>
      </c>
      <c r="J98" s="636">
        <f>+G98-H98-I98</f>
        <v>-2767</v>
      </c>
      <c r="K98" s="634">
        <f>SUM(H98:J98)</f>
        <v>19990</v>
      </c>
      <c r="L98" s="634"/>
      <c r="M98" s="634"/>
      <c r="N98" s="634"/>
      <c r="O98" s="634"/>
      <c r="P98" s="634"/>
    </row>
    <row r="99" spans="1:16" s="635" customFormat="1" ht="12">
      <c r="A99" s="636" t="s">
        <v>441</v>
      </c>
      <c r="B99" s="634">
        <v>2288</v>
      </c>
      <c r="C99" s="638">
        <v>2217</v>
      </c>
      <c r="D99" s="634"/>
      <c r="E99" s="636">
        <f t="shared" si="15"/>
        <v>71</v>
      </c>
      <c r="F99" s="634">
        <f t="shared" si="16"/>
        <v>2288</v>
      </c>
      <c r="G99" s="634"/>
      <c r="H99" s="634"/>
      <c r="I99" s="634"/>
      <c r="J99" s="636">
        <f t="shared" si="17"/>
        <v>0</v>
      </c>
      <c r="K99" s="634">
        <f t="shared" si="14"/>
        <v>0</v>
      </c>
      <c r="L99" s="634"/>
      <c r="M99" s="634"/>
      <c r="N99" s="634"/>
      <c r="O99" s="634"/>
      <c r="P99" s="634"/>
    </row>
    <row r="100" spans="1:16" s="635" customFormat="1" ht="24">
      <c r="A100" s="636" t="s">
        <v>442</v>
      </c>
      <c r="B100" s="634">
        <v>3871</v>
      </c>
      <c r="C100" s="634"/>
      <c r="D100" s="634">
        <v>3871</v>
      </c>
      <c r="E100" s="636">
        <f t="shared" si="15"/>
        <v>0</v>
      </c>
      <c r="F100" s="634">
        <f t="shared" si="16"/>
        <v>3871</v>
      </c>
      <c r="G100" s="634"/>
      <c r="H100" s="634"/>
      <c r="I100" s="634"/>
      <c r="J100" s="636">
        <f t="shared" si="17"/>
        <v>0</v>
      </c>
      <c r="K100" s="634">
        <f t="shared" si="14"/>
        <v>0</v>
      </c>
      <c r="L100" s="634"/>
      <c r="M100" s="634"/>
      <c r="N100" s="634"/>
      <c r="O100" s="634"/>
      <c r="P100" s="634"/>
    </row>
    <row r="101" spans="1:16" s="635" customFormat="1" ht="12">
      <c r="A101" s="636" t="s">
        <v>443</v>
      </c>
      <c r="B101" s="634"/>
      <c r="C101" s="634"/>
      <c r="D101" s="634"/>
      <c r="E101" s="636">
        <f t="shared" si="15"/>
        <v>0</v>
      </c>
      <c r="F101" s="634">
        <f t="shared" si="16"/>
        <v>0</v>
      </c>
      <c r="G101" s="634">
        <v>16398</v>
      </c>
      <c r="H101" s="638">
        <v>12718</v>
      </c>
      <c r="I101" s="634">
        <v>2870</v>
      </c>
      <c r="J101" s="636">
        <f t="shared" si="17"/>
        <v>810</v>
      </c>
      <c r="K101" s="634">
        <f>SUM(H101:J101)</f>
        <v>16398</v>
      </c>
      <c r="L101" s="634"/>
      <c r="M101" s="634"/>
      <c r="N101" s="634"/>
      <c r="O101" s="634"/>
      <c r="P101" s="634">
        <f>SUM(M101:O101)</f>
        <v>0</v>
      </c>
    </row>
    <row r="102" spans="1:16" s="635" customFormat="1" ht="12">
      <c r="A102" s="636" t="s">
        <v>508</v>
      </c>
      <c r="B102" s="634">
        <v>12684</v>
      </c>
      <c r="C102" s="634"/>
      <c r="D102" s="634">
        <v>12684</v>
      </c>
      <c r="E102" s="636">
        <f t="shared" si="15"/>
        <v>0</v>
      </c>
      <c r="F102" s="634">
        <f t="shared" si="16"/>
        <v>12684</v>
      </c>
      <c r="G102" s="634"/>
      <c r="H102" s="634"/>
      <c r="I102" s="634"/>
      <c r="J102" s="636">
        <f t="shared" si="17"/>
        <v>0</v>
      </c>
      <c r="K102" s="634">
        <f t="shared" si="14"/>
        <v>0</v>
      </c>
      <c r="L102" s="634"/>
      <c r="M102" s="634"/>
      <c r="N102" s="634"/>
      <c r="O102" s="634"/>
      <c r="P102" s="634">
        <f>SUM(M102:O102)</f>
        <v>0</v>
      </c>
    </row>
    <row r="103" spans="1:16" s="635" customFormat="1" ht="12">
      <c r="A103" s="637" t="s">
        <v>393</v>
      </c>
      <c r="B103" s="640">
        <f t="shared" ref="B103:P103" si="18">SUM(B92:B102)</f>
        <v>246278</v>
      </c>
      <c r="C103" s="640">
        <f t="shared" si="18"/>
        <v>157431</v>
      </c>
      <c r="D103" s="640">
        <f t="shared" si="18"/>
        <v>67139</v>
      </c>
      <c r="E103" s="640">
        <f t="shared" si="18"/>
        <v>21708</v>
      </c>
      <c r="F103" s="640">
        <f t="shared" si="18"/>
        <v>246278</v>
      </c>
      <c r="G103" s="640">
        <f t="shared" si="18"/>
        <v>36388</v>
      </c>
      <c r="H103" s="640">
        <f t="shared" si="18"/>
        <v>12718</v>
      </c>
      <c r="I103" s="640">
        <f t="shared" si="18"/>
        <v>25627</v>
      </c>
      <c r="J103" s="640">
        <f t="shared" si="18"/>
        <v>-1957</v>
      </c>
      <c r="K103" s="640">
        <f t="shared" si="18"/>
        <v>36388</v>
      </c>
      <c r="L103" s="640">
        <f t="shared" si="18"/>
        <v>0</v>
      </c>
      <c r="M103" s="640">
        <f t="shared" si="18"/>
        <v>0</v>
      </c>
      <c r="N103" s="640">
        <f t="shared" si="18"/>
        <v>0</v>
      </c>
      <c r="O103" s="640">
        <f t="shared" si="18"/>
        <v>0</v>
      </c>
      <c r="P103" s="640">
        <f t="shared" si="18"/>
        <v>0</v>
      </c>
    </row>
    <row r="104" spans="1:16" s="635" customFormat="1" ht="12">
      <c r="A104" s="637" t="s">
        <v>143</v>
      </c>
      <c r="B104" s="640"/>
      <c r="C104" s="640"/>
      <c r="D104" s="640"/>
      <c r="E104" s="636"/>
      <c r="F104" s="640"/>
      <c r="G104" s="640"/>
      <c r="H104" s="640"/>
      <c r="I104" s="640"/>
      <c r="J104" s="636">
        <f>+G104-H104-I104</f>
        <v>0</v>
      </c>
      <c r="K104" s="640">
        <f>SUM(H104:J104)</f>
        <v>0</v>
      </c>
      <c r="L104" s="640"/>
      <c r="M104" s="640"/>
      <c r="N104" s="640"/>
      <c r="O104" s="640"/>
      <c r="P104" s="640">
        <f>SUM(M104:O104)</f>
        <v>0</v>
      </c>
    </row>
    <row r="105" spans="1:16" s="635" customFormat="1" ht="12">
      <c r="A105" s="636" t="s">
        <v>213</v>
      </c>
      <c r="B105" s="634">
        <v>5108</v>
      </c>
      <c r="C105" s="634"/>
      <c r="D105" s="634">
        <v>385</v>
      </c>
      <c r="E105" s="636">
        <f t="shared" ref="E105:E112" si="19">+B105-C105-D105</f>
        <v>4723</v>
      </c>
      <c r="F105" s="634">
        <f t="shared" ref="F105:F112" si="20">SUM(C105:E105)</f>
        <v>5108</v>
      </c>
      <c r="G105" s="634"/>
      <c r="H105" s="634"/>
      <c r="I105" s="634"/>
      <c r="J105" s="636">
        <f>+G105-H105-I105</f>
        <v>0</v>
      </c>
      <c r="K105" s="640">
        <f>SUM(H105:J105)</f>
        <v>0</v>
      </c>
      <c r="L105" s="634"/>
      <c r="M105" s="634"/>
      <c r="N105" s="634"/>
      <c r="O105" s="634"/>
      <c r="P105" s="634"/>
    </row>
    <row r="106" spans="1:16" s="635" customFormat="1" ht="12">
      <c r="A106" s="636" t="s">
        <v>645</v>
      </c>
      <c r="B106" s="634">
        <v>22415</v>
      </c>
      <c r="C106" s="634">
        <v>3657</v>
      </c>
      <c r="D106" s="634">
        <v>3398</v>
      </c>
      <c r="E106" s="636">
        <f t="shared" si="19"/>
        <v>15360</v>
      </c>
      <c r="F106" s="634">
        <f t="shared" si="20"/>
        <v>22415</v>
      </c>
      <c r="G106" s="634"/>
      <c r="H106" s="634"/>
      <c r="I106" s="634"/>
      <c r="J106" s="636">
        <f t="shared" ref="J106:J112" si="21">+G106-H106-I106</f>
        <v>0</v>
      </c>
      <c r="K106" s="640">
        <f>SUM(H106:J106)</f>
        <v>0</v>
      </c>
      <c r="L106" s="634"/>
      <c r="M106" s="634"/>
      <c r="N106" s="634"/>
      <c r="O106" s="634"/>
      <c r="P106" s="634"/>
    </row>
    <row r="107" spans="1:16" s="635" customFormat="1" ht="12">
      <c r="A107" s="636" t="s">
        <v>646</v>
      </c>
      <c r="B107" s="634"/>
      <c r="C107" s="634"/>
      <c r="D107" s="634"/>
      <c r="E107" s="636">
        <f t="shared" si="19"/>
        <v>0</v>
      </c>
      <c r="F107" s="634">
        <f t="shared" si="20"/>
        <v>0</v>
      </c>
      <c r="G107" s="634">
        <v>4614</v>
      </c>
      <c r="H107" s="634"/>
      <c r="I107" s="634">
        <v>4614</v>
      </c>
      <c r="J107" s="636">
        <f t="shared" si="21"/>
        <v>0</v>
      </c>
      <c r="K107" s="640">
        <f>SUM(H107:J107)</f>
        <v>4614</v>
      </c>
      <c r="L107" s="634"/>
      <c r="M107" s="634"/>
      <c r="N107" s="634"/>
      <c r="O107" s="634"/>
      <c r="P107" s="634"/>
    </row>
    <row r="108" spans="1:16" s="635" customFormat="1" ht="12">
      <c r="A108" s="636" t="s">
        <v>647</v>
      </c>
      <c r="B108" s="634">
        <v>636</v>
      </c>
      <c r="C108" s="634"/>
      <c r="D108" s="634"/>
      <c r="E108" s="636">
        <f t="shared" si="19"/>
        <v>636</v>
      </c>
      <c r="F108" s="634">
        <f t="shared" si="20"/>
        <v>636</v>
      </c>
      <c r="G108" s="634"/>
      <c r="H108" s="634"/>
      <c r="I108" s="634"/>
      <c r="J108" s="636">
        <f t="shared" si="21"/>
        <v>0</v>
      </c>
      <c r="K108" s="640"/>
      <c r="L108" s="634"/>
      <c r="M108" s="634"/>
      <c r="N108" s="634"/>
      <c r="O108" s="634"/>
      <c r="P108" s="634"/>
    </row>
    <row r="109" spans="1:16" s="635" customFormat="1" ht="12">
      <c r="A109" s="636" t="s">
        <v>648</v>
      </c>
      <c r="B109" s="634">
        <v>100</v>
      </c>
      <c r="C109" s="634"/>
      <c r="D109" s="634"/>
      <c r="E109" s="636">
        <f t="shared" si="19"/>
        <v>100</v>
      </c>
      <c r="F109" s="634">
        <f t="shared" si="20"/>
        <v>100</v>
      </c>
      <c r="G109" s="634"/>
      <c r="H109" s="634"/>
      <c r="I109" s="634"/>
      <c r="J109" s="636">
        <f t="shared" si="21"/>
        <v>0</v>
      </c>
      <c r="K109" s="640"/>
      <c r="L109" s="634"/>
      <c r="M109" s="634"/>
      <c r="N109" s="634"/>
      <c r="O109" s="634"/>
      <c r="P109" s="634"/>
    </row>
    <row r="110" spans="1:16" s="635" customFormat="1" ht="12">
      <c r="A110" s="636" t="s">
        <v>649</v>
      </c>
      <c r="B110" s="634">
        <v>10000</v>
      </c>
      <c r="C110" s="634"/>
      <c r="D110" s="634">
        <v>10000</v>
      </c>
      <c r="E110" s="636">
        <f t="shared" si="19"/>
        <v>0</v>
      </c>
      <c r="F110" s="634">
        <f t="shared" si="20"/>
        <v>10000</v>
      </c>
      <c r="G110" s="634"/>
      <c r="H110" s="634"/>
      <c r="I110" s="634"/>
      <c r="J110" s="636">
        <f t="shared" si="21"/>
        <v>0</v>
      </c>
      <c r="K110" s="640"/>
      <c r="L110" s="634"/>
      <c r="M110" s="634"/>
      <c r="N110" s="634"/>
      <c r="O110" s="634"/>
      <c r="P110" s="634"/>
    </row>
    <row r="111" spans="1:16" s="635" customFormat="1" ht="12">
      <c r="A111" s="636" t="s">
        <v>509</v>
      </c>
      <c r="B111" s="634">
        <v>2673</v>
      </c>
      <c r="C111" s="634"/>
      <c r="D111" s="634">
        <v>2673</v>
      </c>
      <c r="E111" s="636">
        <f t="shared" si="19"/>
        <v>0</v>
      </c>
      <c r="F111" s="634">
        <f t="shared" si="20"/>
        <v>2673</v>
      </c>
      <c r="G111" s="634"/>
      <c r="H111" s="634"/>
      <c r="I111" s="634"/>
      <c r="J111" s="636">
        <f t="shared" si="21"/>
        <v>0</v>
      </c>
      <c r="K111" s="640"/>
      <c r="L111" s="634"/>
      <c r="M111" s="634"/>
      <c r="N111" s="634"/>
      <c r="O111" s="634"/>
      <c r="P111" s="634"/>
    </row>
    <row r="112" spans="1:16" s="635" customFormat="1" ht="12">
      <c r="A112" s="636" t="s">
        <v>508</v>
      </c>
      <c r="B112" s="634">
        <v>3846</v>
      </c>
      <c r="C112" s="634"/>
      <c r="D112" s="634">
        <v>3846</v>
      </c>
      <c r="E112" s="636">
        <f t="shared" si="19"/>
        <v>0</v>
      </c>
      <c r="F112" s="634">
        <f t="shared" si="20"/>
        <v>3846</v>
      </c>
      <c r="G112" s="634"/>
      <c r="H112" s="634"/>
      <c r="I112" s="634"/>
      <c r="J112" s="636">
        <f t="shared" si="21"/>
        <v>0</v>
      </c>
      <c r="K112" s="640">
        <f>SUM(H112:J112)</f>
        <v>0</v>
      </c>
      <c r="L112" s="634"/>
      <c r="M112" s="634"/>
      <c r="N112" s="634"/>
      <c r="O112" s="634"/>
      <c r="P112" s="634"/>
    </row>
    <row r="113" spans="1:16" s="635" customFormat="1" ht="12">
      <c r="A113" s="637" t="s">
        <v>319</v>
      </c>
      <c r="B113" s="640">
        <f>SUM(B105:B112)</f>
        <v>44778</v>
      </c>
      <c r="C113" s="640">
        <f t="shared" ref="C113:K113" si="22">SUM(C105:C112)</f>
        <v>3657</v>
      </c>
      <c r="D113" s="640">
        <f t="shared" si="22"/>
        <v>20302</v>
      </c>
      <c r="E113" s="640">
        <f t="shared" si="22"/>
        <v>20819</v>
      </c>
      <c r="F113" s="640">
        <f t="shared" si="22"/>
        <v>44778</v>
      </c>
      <c r="G113" s="640">
        <f t="shared" si="22"/>
        <v>4614</v>
      </c>
      <c r="H113" s="640">
        <f t="shared" si="22"/>
        <v>0</v>
      </c>
      <c r="I113" s="640">
        <f t="shared" si="22"/>
        <v>4614</v>
      </c>
      <c r="J113" s="640">
        <f t="shared" si="22"/>
        <v>0</v>
      </c>
      <c r="K113" s="640">
        <f t="shared" si="22"/>
        <v>4614</v>
      </c>
      <c r="L113" s="640"/>
      <c r="M113" s="640"/>
      <c r="N113" s="640"/>
      <c r="O113" s="640"/>
      <c r="P113" s="640"/>
    </row>
    <row r="114" spans="1:16" s="635" customFormat="1" ht="29.25" customHeight="1">
      <c r="A114" s="643" t="s">
        <v>226</v>
      </c>
      <c r="B114" s="640">
        <f t="shared" ref="B114:K114" si="23">+B76+B82+B90+B103+B113</f>
        <v>2747133</v>
      </c>
      <c r="C114" s="640">
        <f t="shared" si="23"/>
        <v>487315</v>
      </c>
      <c r="D114" s="640">
        <f t="shared" si="23"/>
        <v>2019954</v>
      </c>
      <c r="E114" s="640">
        <f t="shared" si="23"/>
        <v>239864</v>
      </c>
      <c r="F114" s="640">
        <f t="shared" si="23"/>
        <v>2747133</v>
      </c>
      <c r="G114" s="640">
        <f t="shared" si="23"/>
        <v>100084</v>
      </c>
      <c r="H114" s="640">
        <f t="shared" si="23"/>
        <v>13012</v>
      </c>
      <c r="I114" s="640">
        <f t="shared" si="23"/>
        <v>72535</v>
      </c>
      <c r="J114" s="640">
        <f t="shared" si="23"/>
        <v>14537</v>
      </c>
      <c r="K114" s="640">
        <f t="shared" si="23"/>
        <v>100084</v>
      </c>
      <c r="L114" s="640">
        <f>+L76+L82+L90+L103+L104</f>
        <v>0</v>
      </c>
      <c r="M114" s="640">
        <f>+M76+M82+M90+M103+M104</f>
        <v>0</v>
      </c>
      <c r="N114" s="640">
        <f>+N76+N82+N90+N103+N104</f>
        <v>0</v>
      </c>
      <c r="O114" s="640">
        <f>+O76+O82+O90+O103+O104</f>
        <v>0</v>
      </c>
      <c r="P114" s="640">
        <f>+P76+P82+P90+P103+P104</f>
        <v>0</v>
      </c>
    </row>
    <row r="116" spans="1:16" ht="54.75" customHeight="1">
      <c r="A116" s="804" t="s">
        <v>650</v>
      </c>
      <c r="B116" s="804"/>
      <c r="C116" s="804"/>
      <c r="D116" s="804"/>
      <c r="E116" s="804"/>
      <c r="F116" s="804"/>
      <c r="G116" s="804"/>
      <c r="H116" s="804"/>
      <c r="I116" s="804"/>
      <c r="J116" s="804"/>
      <c r="K116" s="804"/>
      <c r="L116" s="804"/>
      <c r="M116" s="804"/>
      <c r="N116" s="804"/>
      <c r="O116" s="804"/>
      <c r="P116" s="804"/>
    </row>
  </sheetData>
  <mergeCells count="4">
    <mergeCell ref="B4:F4"/>
    <mergeCell ref="G4:K4"/>
    <mergeCell ref="L4:P4"/>
    <mergeCell ref="A116:P116"/>
  </mergeCells>
  <pageMargins left="0.25" right="0.25" top="0.75" bottom="0.75" header="0.3" footer="0.3"/>
  <pageSetup paperSize="9" scale="62" fitToHeight="3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workbookViewId="0">
      <selection activeCell="E100" sqref="E35:E100"/>
    </sheetView>
  </sheetViews>
  <sheetFormatPr defaultRowHeight="12.75"/>
  <cols>
    <col min="1" max="1" width="11" style="309" customWidth="1"/>
    <col min="2" max="2" width="8.85546875" style="309" customWidth="1"/>
    <col min="3" max="8" width="16.28515625" style="390" bestFit="1" customWidth="1"/>
    <col min="9" max="9" width="14.7109375" style="390" bestFit="1" customWidth="1"/>
    <col min="10" max="10" width="16.28515625" style="390" bestFit="1" customWidth="1"/>
    <col min="11" max="11" width="15.85546875" style="390" customWidth="1"/>
    <col min="12" max="256" width="9.140625" style="309"/>
    <col min="257" max="257" width="11" style="309" customWidth="1"/>
    <col min="258" max="258" width="8.85546875" style="309" customWidth="1"/>
    <col min="259" max="259" width="14.7109375" style="309" bestFit="1" customWidth="1"/>
    <col min="260" max="261" width="16.28515625" style="309" bestFit="1" customWidth="1"/>
    <col min="262" max="266" width="14.7109375" style="309" bestFit="1" customWidth="1"/>
    <col min="267" max="267" width="14.85546875" style="309" customWidth="1"/>
    <col min="268" max="512" width="9.140625" style="309"/>
    <col min="513" max="513" width="11" style="309" customWidth="1"/>
    <col min="514" max="514" width="8.85546875" style="309" customWidth="1"/>
    <col min="515" max="515" width="14.7109375" style="309" bestFit="1" customWidth="1"/>
    <col min="516" max="517" width="16.28515625" style="309" bestFit="1" customWidth="1"/>
    <col min="518" max="522" width="14.7109375" style="309" bestFit="1" customWidth="1"/>
    <col min="523" max="523" width="14.85546875" style="309" customWidth="1"/>
    <col min="524" max="768" width="9.140625" style="309"/>
    <col min="769" max="769" width="11" style="309" customWidth="1"/>
    <col min="770" max="770" width="8.85546875" style="309" customWidth="1"/>
    <col min="771" max="771" width="14.7109375" style="309" bestFit="1" customWidth="1"/>
    <col min="772" max="773" width="16.28515625" style="309" bestFit="1" customWidth="1"/>
    <col min="774" max="778" width="14.7109375" style="309" bestFit="1" customWidth="1"/>
    <col min="779" max="779" width="14.85546875" style="309" customWidth="1"/>
    <col min="780" max="1024" width="9.140625" style="309"/>
    <col min="1025" max="1025" width="11" style="309" customWidth="1"/>
    <col min="1026" max="1026" width="8.85546875" style="309" customWidth="1"/>
    <col min="1027" max="1027" width="14.7109375" style="309" bestFit="1" customWidth="1"/>
    <col min="1028" max="1029" width="16.28515625" style="309" bestFit="1" customWidth="1"/>
    <col min="1030" max="1034" width="14.7109375" style="309" bestFit="1" customWidth="1"/>
    <col min="1035" max="1035" width="14.85546875" style="309" customWidth="1"/>
    <col min="1036" max="1280" width="9.140625" style="309"/>
    <col min="1281" max="1281" width="11" style="309" customWidth="1"/>
    <col min="1282" max="1282" width="8.85546875" style="309" customWidth="1"/>
    <col min="1283" max="1283" width="14.7109375" style="309" bestFit="1" customWidth="1"/>
    <col min="1284" max="1285" width="16.28515625" style="309" bestFit="1" customWidth="1"/>
    <col min="1286" max="1290" width="14.7109375" style="309" bestFit="1" customWidth="1"/>
    <col min="1291" max="1291" width="14.85546875" style="309" customWidth="1"/>
    <col min="1292" max="1536" width="9.140625" style="309"/>
    <col min="1537" max="1537" width="11" style="309" customWidth="1"/>
    <col min="1538" max="1538" width="8.85546875" style="309" customWidth="1"/>
    <col min="1539" max="1539" width="14.7109375" style="309" bestFit="1" customWidth="1"/>
    <col min="1540" max="1541" width="16.28515625" style="309" bestFit="1" customWidth="1"/>
    <col min="1542" max="1546" width="14.7109375" style="309" bestFit="1" customWidth="1"/>
    <col min="1547" max="1547" width="14.85546875" style="309" customWidth="1"/>
    <col min="1548" max="1792" width="9.140625" style="309"/>
    <col min="1793" max="1793" width="11" style="309" customWidth="1"/>
    <col min="1794" max="1794" width="8.85546875" style="309" customWidth="1"/>
    <col min="1795" max="1795" width="14.7109375" style="309" bestFit="1" customWidth="1"/>
    <col min="1796" max="1797" width="16.28515625" style="309" bestFit="1" customWidth="1"/>
    <col min="1798" max="1802" width="14.7109375" style="309" bestFit="1" customWidth="1"/>
    <col min="1803" max="1803" width="14.85546875" style="309" customWidth="1"/>
    <col min="1804" max="2048" width="9.140625" style="309"/>
    <col min="2049" max="2049" width="11" style="309" customWidth="1"/>
    <col min="2050" max="2050" width="8.85546875" style="309" customWidth="1"/>
    <col min="2051" max="2051" width="14.7109375" style="309" bestFit="1" customWidth="1"/>
    <col min="2052" max="2053" width="16.28515625" style="309" bestFit="1" customWidth="1"/>
    <col min="2054" max="2058" width="14.7109375" style="309" bestFit="1" customWidth="1"/>
    <col min="2059" max="2059" width="14.85546875" style="309" customWidth="1"/>
    <col min="2060" max="2304" width="9.140625" style="309"/>
    <col min="2305" max="2305" width="11" style="309" customWidth="1"/>
    <col min="2306" max="2306" width="8.85546875" style="309" customWidth="1"/>
    <col min="2307" max="2307" width="14.7109375" style="309" bestFit="1" customWidth="1"/>
    <col min="2308" max="2309" width="16.28515625" style="309" bestFit="1" customWidth="1"/>
    <col min="2310" max="2314" width="14.7109375" style="309" bestFit="1" customWidth="1"/>
    <col min="2315" max="2315" width="14.85546875" style="309" customWidth="1"/>
    <col min="2316" max="2560" width="9.140625" style="309"/>
    <col min="2561" max="2561" width="11" style="309" customWidth="1"/>
    <col min="2562" max="2562" width="8.85546875" style="309" customWidth="1"/>
    <col min="2563" max="2563" width="14.7109375" style="309" bestFit="1" customWidth="1"/>
    <col min="2564" max="2565" width="16.28515625" style="309" bestFit="1" customWidth="1"/>
    <col min="2566" max="2570" width="14.7109375" style="309" bestFit="1" customWidth="1"/>
    <col min="2571" max="2571" width="14.85546875" style="309" customWidth="1"/>
    <col min="2572" max="2816" width="9.140625" style="309"/>
    <col min="2817" max="2817" width="11" style="309" customWidth="1"/>
    <col min="2818" max="2818" width="8.85546875" style="309" customWidth="1"/>
    <col min="2819" max="2819" width="14.7109375" style="309" bestFit="1" customWidth="1"/>
    <col min="2820" max="2821" width="16.28515625" style="309" bestFit="1" customWidth="1"/>
    <col min="2822" max="2826" width="14.7109375" style="309" bestFit="1" customWidth="1"/>
    <col min="2827" max="2827" width="14.85546875" style="309" customWidth="1"/>
    <col min="2828" max="3072" width="9.140625" style="309"/>
    <col min="3073" max="3073" width="11" style="309" customWidth="1"/>
    <col min="3074" max="3074" width="8.85546875" style="309" customWidth="1"/>
    <col min="3075" max="3075" width="14.7109375" style="309" bestFit="1" customWidth="1"/>
    <col min="3076" max="3077" width="16.28515625" style="309" bestFit="1" customWidth="1"/>
    <col min="3078" max="3082" width="14.7109375" style="309" bestFit="1" customWidth="1"/>
    <col min="3083" max="3083" width="14.85546875" style="309" customWidth="1"/>
    <col min="3084" max="3328" width="9.140625" style="309"/>
    <col min="3329" max="3329" width="11" style="309" customWidth="1"/>
    <col min="3330" max="3330" width="8.85546875" style="309" customWidth="1"/>
    <col min="3331" max="3331" width="14.7109375" style="309" bestFit="1" customWidth="1"/>
    <col min="3332" max="3333" width="16.28515625" style="309" bestFit="1" customWidth="1"/>
    <col min="3334" max="3338" width="14.7109375" style="309" bestFit="1" customWidth="1"/>
    <col min="3339" max="3339" width="14.85546875" style="309" customWidth="1"/>
    <col min="3340" max="3584" width="9.140625" style="309"/>
    <col min="3585" max="3585" width="11" style="309" customWidth="1"/>
    <col min="3586" max="3586" width="8.85546875" style="309" customWidth="1"/>
    <col min="3587" max="3587" width="14.7109375" style="309" bestFit="1" customWidth="1"/>
    <col min="3588" max="3589" width="16.28515625" style="309" bestFit="1" customWidth="1"/>
    <col min="3590" max="3594" width="14.7109375" style="309" bestFit="1" customWidth="1"/>
    <col min="3595" max="3595" width="14.85546875" style="309" customWidth="1"/>
    <col min="3596" max="3840" width="9.140625" style="309"/>
    <col min="3841" max="3841" width="11" style="309" customWidth="1"/>
    <col min="3842" max="3842" width="8.85546875" style="309" customWidth="1"/>
    <col min="3843" max="3843" width="14.7109375" style="309" bestFit="1" customWidth="1"/>
    <col min="3844" max="3845" width="16.28515625" style="309" bestFit="1" customWidth="1"/>
    <col min="3846" max="3850" width="14.7109375" style="309" bestFit="1" customWidth="1"/>
    <col min="3851" max="3851" width="14.85546875" style="309" customWidth="1"/>
    <col min="3852" max="4096" width="9.140625" style="309"/>
    <col min="4097" max="4097" width="11" style="309" customWidth="1"/>
    <col min="4098" max="4098" width="8.85546875" style="309" customWidth="1"/>
    <col min="4099" max="4099" width="14.7109375" style="309" bestFit="1" customWidth="1"/>
    <col min="4100" max="4101" width="16.28515625" style="309" bestFit="1" customWidth="1"/>
    <col min="4102" max="4106" width="14.7109375" style="309" bestFit="1" customWidth="1"/>
    <col min="4107" max="4107" width="14.85546875" style="309" customWidth="1"/>
    <col min="4108" max="4352" width="9.140625" style="309"/>
    <col min="4353" max="4353" width="11" style="309" customWidth="1"/>
    <col min="4354" max="4354" width="8.85546875" style="309" customWidth="1"/>
    <col min="4355" max="4355" width="14.7109375" style="309" bestFit="1" customWidth="1"/>
    <col min="4356" max="4357" width="16.28515625" style="309" bestFit="1" customWidth="1"/>
    <col min="4358" max="4362" width="14.7109375" style="309" bestFit="1" customWidth="1"/>
    <col min="4363" max="4363" width="14.85546875" style="309" customWidth="1"/>
    <col min="4364" max="4608" width="9.140625" style="309"/>
    <col min="4609" max="4609" width="11" style="309" customWidth="1"/>
    <col min="4610" max="4610" width="8.85546875" style="309" customWidth="1"/>
    <col min="4611" max="4611" width="14.7109375" style="309" bestFit="1" customWidth="1"/>
    <col min="4612" max="4613" width="16.28515625" style="309" bestFit="1" customWidth="1"/>
    <col min="4614" max="4618" width="14.7109375" style="309" bestFit="1" customWidth="1"/>
    <col min="4619" max="4619" width="14.85546875" style="309" customWidth="1"/>
    <col min="4620" max="4864" width="9.140625" style="309"/>
    <col min="4865" max="4865" width="11" style="309" customWidth="1"/>
    <col min="4866" max="4866" width="8.85546875" style="309" customWidth="1"/>
    <col min="4867" max="4867" width="14.7109375" style="309" bestFit="1" customWidth="1"/>
    <col min="4868" max="4869" width="16.28515625" style="309" bestFit="1" customWidth="1"/>
    <col min="4870" max="4874" width="14.7109375" style="309" bestFit="1" customWidth="1"/>
    <col min="4875" max="4875" width="14.85546875" style="309" customWidth="1"/>
    <col min="4876" max="5120" width="9.140625" style="309"/>
    <col min="5121" max="5121" width="11" style="309" customWidth="1"/>
    <col min="5122" max="5122" width="8.85546875" style="309" customWidth="1"/>
    <col min="5123" max="5123" width="14.7109375" style="309" bestFit="1" customWidth="1"/>
    <col min="5124" max="5125" width="16.28515625" style="309" bestFit="1" customWidth="1"/>
    <col min="5126" max="5130" width="14.7109375" style="309" bestFit="1" customWidth="1"/>
    <col min="5131" max="5131" width="14.85546875" style="309" customWidth="1"/>
    <col min="5132" max="5376" width="9.140625" style="309"/>
    <col min="5377" max="5377" width="11" style="309" customWidth="1"/>
    <col min="5378" max="5378" width="8.85546875" style="309" customWidth="1"/>
    <col min="5379" max="5379" width="14.7109375" style="309" bestFit="1" customWidth="1"/>
    <col min="5380" max="5381" width="16.28515625" style="309" bestFit="1" customWidth="1"/>
    <col min="5382" max="5386" width="14.7109375" style="309" bestFit="1" customWidth="1"/>
    <col min="5387" max="5387" width="14.85546875" style="309" customWidth="1"/>
    <col min="5388" max="5632" width="9.140625" style="309"/>
    <col min="5633" max="5633" width="11" style="309" customWidth="1"/>
    <col min="5634" max="5634" width="8.85546875" style="309" customWidth="1"/>
    <col min="5635" max="5635" width="14.7109375" style="309" bestFit="1" customWidth="1"/>
    <col min="5636" max="5637" width="16.28515625" style="309" bestFit="1" customWidth="1"/>
    <col min="5638" max="5642" width="14.7109375" style="309" bestFit="1" customWidth="1"/>
    <col min="5643" max="5643" width="14.85546875" style="309" customWidth="1"/>
    <col min="5644" max="5888" width="9.140625" style="309"/>
    <col min="5889" max="5889" width="11" style="309" customWidth="1"/>
    <col min="5890" max="5890" width="8.85546875" style="309" customWidth="1"/>
    <col min="5891" max="5891" width="14.7109375" style="309" bestFit="1" customWidth="1"/>
    <col min="5892" max="5893" width="16.28515625" style="309" bestFit="1" customWidth="1"/>
    <col min="5894" max="5898" width="14.7109375" style="309" bestFit="1" customWidth="1"/>
    <col min="5899" max="5899" width="14.85546875" style="309" customWidth="1"/>
    <col min="5900" max="6144" width="9.140625" style="309"/>
    <col min="6145" max="6145" width="11" style="309" customWidth="1"/>
    <col min="6146" max="6146" width="8.85546875" style="309" customWidth="1"/>
    <col min="6147" max="6147" width="14.7109375" style="309" bestFit="1" customWidth="1"/>
    <col min="6148" max="6149" width="16.28515625" style="309" bestFit="1" customWidth="1"/>
    <col min="6150" max="6154" width="14.7109375" style="309" bestFit="1" customWidth="1"/>
    <col min="6155" max="6155" width="14.85546875" style="309" customWidth="1"/>
    <col min="6156" max="6400" width="9.140625" style="309"/>
    <col min="6401" max="6401" width="11" style="309" customWidth="1"/>
    <col min="6402" max="6402" width="8.85546875" style="309" customWidth="1"/>
    <col min="6403" max="6403" width="14.7109375" style="309" bestFit="1" customWidth="1"/>
    <col min="6404" max="6405" width="16.28515625" style="309" bestFit="1" customWidth="1"/>
    <col min="6406" max="6410" width="14.7109375" style="309" bestFit="1" customWidth="1"/>
    <col min="6411" max="6411" width="14.85546875" style="309" customWidth="1"/>
    <col min="6412" max="6656" width="9.140625" style="309"/>
    <col min="6657" max="6657" width="11" style="309" customWidth="1"/>
    <col min="6658" max="6658" width="8.85546875" style="309" customWidth="1"/>
    <col min="6659" max="6659" width="14.7109375" style="309" bestFit="1" customWidth="1"/>
    <col min="6660" max="6661" width="16.28515625" style="309" bestFit="1" customWidth="1"/>
    <col min="6662" max="6666" width="14.7109375" style="309" bestFit="1" customWidth="1"/>
    <col min="6667" max="6667" width="14.85546875" style="309" customWidth="1"/>
    <col min="6668" max="6912" width="9.140625" style="309"/>
    <col min="6913" max="6913" width="11" style="309" customWidth="1"/>
    <col min="6914" max="6914" width="8.85546875" style="309" customWidth="1"/>
    <col min="6915" max="6915" width="14.7109375" style="309" bestFit="1" customWidth="1"/>
    <col min="6916" max="6917" width="16.28515625" style="309" bestFit="1" customWidth="1"/>
    <col min="6918" max="6922" width="14.7109375" style="309" bestFit="1" customWidth="1"/>
    <col min="6923" max="6923" width="14.85546875" style="309" customWidth="1"/>
    <col min="6924" max="7168" width="9.140625" style="309"/>
    <col min="7169" max="7169" width="11" style="309" customWidth="1"/>
    <col min="7170" max="7170" width="8.85546875" style="309" customWidth="1"/>
    <col min="7171" max="7171" width="14.7109375" style="309" bestFit="1" customWidth="1"/>
    <col min="7172" max="7173" width="16.28515625" style="309" bestFit="1" customWidth="1"/>
    <col min="7174" max="7178" width="14.7109375" style="309" bestFit="1" customWidth="1"/>
    <col min="7179" max="7179" width="14.85546875" style="309" customWidth="1"/>
    <col min="7180" max="7424" width="9.140625" style="309"/>
    <col min="7425" max="7425" width="11" style="309" customWidth="1"/>
    <col min="7426" max="7426" width="8.85546875" style="309" customWidth="1"/>
    <col min="7427" max="7427" width="14.7109375" style="309" bestFit="1" customWidth="1"/>
    <col min="7428" max="7429" width="16.28515625" style="309" bestFit="1" customWidth="1"/>
    <col min="7430" max="7434" width="14.7109375" style="309" bestFit="1" customWidth="1"/>
    <col min="7435" max="7435" width="14.85546875" style="309" customWidth="1"/>
    <col min="7436" max="7680" width="9.140625" style="309"/>
    <col min="7681" max="7681" width="11" style="309" customWidth="1"/>
    <col min="7682" max="7682" width="8.85546875" style="309" customWidth="1"/>
    <col min="7683" max="7683" width="14.7109375" style="309" bestFit="1" customWidth="1"/>
    <col min="7684" max="7685" width="16.28515625" style="309" bestFit="1" customWidth="1"/>
    <col min="7686" max="7690" width="14.7109375" style="309" bestFit="1" customWidth="1"/>
    <col min="7691" max="7691" width="14.85546875" style="309" customWidth="1"/>
    <col min="7692" max="7936" width="9.140625" style="309"/>
    <col min="7937" max="7937" width="11" style="309" customWidth="1"/>
    <col min="7938" max="7938" width="8.85546875" style="309" customWidth="1"/>
    <col min="7939" max="7939" width="14.7109375" style="309" bestFit="1" customWidth="1"/>
    <col min="7940" max="7941" width="16.28515625" style="309" bestFit="1" customWidth="1"/>
    <col min="7942" max="7946" width="14.7109375" style="309" bestFit="1" customWidth="1"/>
    <col min="7947" max="7947" width="14.85546875" style="309" customWidth="1"/>
    <col min="7948" max="8192" width="9.140625" style="309"/>
    <col min="8193" max="8193" width="11" style="309" customWidth="1"/>
    <col min="8194" max="8194" width="8.85546875" style="309" customWidth="1"/>
    <col min="8195" max="8195" width="14.7109375" style="309" bestFit="1" customWidth="1"/>
    <col min="8196" max="8197" width="16.28515625" style="309" bestFit="1" customWidth="1"/>
    <col min="8198" max="8202" width="14.7109375" style="309" bestFit="1" customWidth="1"/>
    <col min="8203" max="8203" width="14.85546875" style="309" customWidth="1"/>
    <col min="8204" max="8448" width="9.140625" style="309"/>
    <col min="8449" max="8449" width="11" style="309" customWidth="1"/>
    <col min="8450" max="8450" width="8.85546875" style="309" customWidth="1"/>
    <col min="8451" max="8451" width="14.7109375" style="309" bestFit="1" customWidth="1"/>
    <col min="8452" max="8453" width="16.28515625" style="309" bestFit="1" customWidth="1"/>
    <col min="8454" max="8458" width="14.7109375" style="309" bestFit="1" customWidth="1"/>
    <col min="8459" max="8459" width="14.85546875" style="309" customWidth="1"/>
    <col min="8460" max="8704" width="9.140625" style="309"/>
    <col min="8705" max="8705" width="11" style="309" customWidth="1"/>
    <col min="8706" max="8706" width="8.85546875" style="309" customWidth="1"/>
    <col min="8707" max="8707" width="14.7109375" style="309" bestFit="1" customWidth="1"/>
    <col min="8708" max="8709" width="16.28515625" style="309" bestFit="1" customWidth="1"/>
    <col min="8710" max="8714" width="14.7109375" style="309" bestFit="1" customWidth="1"/>
    <col min="8715" max="8715" width="14.85546875" style="309" customWidth="1"/>
    <col min="8716" max="8960" width="9.140625" style="309"/>
    <col min="8961" max="8961" width="11" style="309" customWidth="1"/>
    <col min="8962" max="8962" width="8.85546875" style="309" customWidth="1"/>
    <col min="8963" max="8963" width="14.7109375" style="309" bestFit="1" customWidth="1"/>
    <col min="8964" max="8965" width="16.28515625" style="309" bestFit="1" customWidth="1"/>
    <col min="8966" max="8970" width="14.7109375" style="309" bestFit="1" customWidth="1"/>
    <col min="8971" max="8971" width="14.85546875" style="309" customWidth="1"/>
    <col min="8972" max="9216" width="9.140625" style="309"/>
    <col min="9217" max="9217" width="11" style="309" customWidth="1"/>
    <col min="9218" max="9218" width="8.85546875" style="309" customWidth="1"/>
    <col min="9219" max="9219" width="14.7109375" style="309" bestFit="1" customWidth="1"/>
    <col min="9220" max="9221" width="16.28515625" style="309" bestFit="1" customWidth="1"/>
    <col min="9222" max="9226" width="14.7109375" style="309" bestFit="1" customWidth="1"/>
    <col min="9227" max="9227" width="14.85546875" style="309" customWidth="1"/>
    <col min="9228" max="9472" width="9.140625" style="309"/>
    <col min="9473" max="9473" width="11" style="309" customWidth="1"/>
    <col min="9474" max="9474" width="8.85546875" style="309" customWidth="1"/>
    <col min="9475" max="9475" width="14.7109375" style="309" bestFit="1" customWidth="1"/>
    <col min="9476" max="9477" width="16.28515625" style="309" bestFit="1" customWidth="1"/>
    <col min="9478" max="9482" width="14.7109375" style="309" bestFit="1" customWidth="1"/>
    <col min="9483" max="9483" width="14.85546875" style="309" customWidth="1"/>
    <col min="9484" max="9728" width="9.140625" style="309"/>
    <col min="9729" max="9729" width="11" style="309" customWidth="1"/>
    <col min="9730" max="9730" width="8.85546875" style="309" customWidth="1"/>
    <col min="9731" max="9731" width="14.7109375" style="309" bestFit="1" customWidth="1"/>
    <col min="9732" max="9733" width="16.28515625" style="309" bestFit="1" customWidth="1"/>
    <col min="9734" max="9738" width="14.7109375" style="309" bestFit="1" customWidth="1"/>
    <col min="9739" max="9739" width="14.85546875" style="309" customWidth="1"/>
    <col min="9740" max="9984" width="9.140625" style="309"/>
    <col min="9985" max="9985" width="11" style="309" customWidth="1"/>
    <col min="9986" max="9986" width="8.85546875" style="309" customWidth="1"/>
    <col min="9987" max="9987" width="14.7109375" style="309" bestFit="1" customWidth="1"/>
    <col min="9988" max="9989" width="16.28515625" style="309" bestFit="1" customWidth="1"/>
    <col min="9990" max="9994" width="14.7109375" style="309" bestFit="1" customWidth="1"/>
    <col min="9995" max="9995" width="14.85546875" style="309" customWidth="1"/>
    <col min="9996" max="10240" width="9.140625" style="309"/>
    <col min="10241" max="10241" width="11" style="309" customWidth="1"/>
    <col min="10242" max="10242" width="8.85546875" style="309" customWidth="1"/>
    <col min="10243" max="10243" width="14.7109375" style="309" bestFit="1" customWidth="1"/>
    <col min="10244" max="10245" width="16.28515625" style="309" bestFit="1" customWidth="1"/>
    <col min="10246" max="10250" width="14.7109375" style="309" bestFit="1" customWidth="1"/>
    <col min="10251" max="10251" width="14.85546875" style="309" customWidth="1"/>
    <col min="10252" max="10496" width="9.140625" style="309"/>
    <col min="10497" max="10497" width="11" style="309" customWidth="1"/>
    <col min="10498" max="10498" width="8.85546875" style="309" customWidth="1"/>
    <col min="10499" max="10499" width="14.7109375" style="309" bestFit="1" customWidth="1"/>
    <col min="10500" max="10501" width="16.28515625" style="309" bestFit="1" customWidth="1"/>
    <col min="10502" max="10506" width="14.7109375" style="309" bestFit="1" customWidth="1"/>
    <col min="10507" max="10507" width="14.85546875" style="309" customWidth="1"/>
    <col min="10508" max="10752" width="9.140625" style="309"/>
    <col min="10753" max="10753" width="11" style="309" customWidth="1"/>
    <col min="10754" max="10754" width="8.85546875" style="309" customWidth="1"/>
    <col min="10755" max="10755" width="14.7109375" style="309" bestFit="1" customWidth="1"/>
    <col min="10756" max="10757" width="16.28515625" style="309" bestFit="1" customWidth="1"/>
    <col min="10758" max="10762" width="14.7109375" style="309" bestFit="1" customWidth="1"/>
    <col min="10763" max="10763" width="14.85546875" style="309" customWidth="1"/>
    <col min="10764" max="11008" width="9.140625" style="309"/>
    <col min="11009" max="11009" width="11" style="309" customWidth="1"/>
    <col min="11010" max="11010" width="8.85546875" style="309" customWidth="1"/>
    <col min="11011" max="11011" width="14.7109375" style="309" bestFit="1" customWidth="1"/>
    <col min="11012" max="11013" width="16.28515625" style="309" bestFit="1" customWidth="1"/>
    <col min="11014" max="11018" width="14.7109375" style="309" bestFit="1" customWidth="1"/>
    <col min="11019" max="11019" width="14.85546875" style="309" customWidth="1"/>
    <col min="11020" max="11264" width="9.140625" style="309"/>
    <col min="11265" max="11265" width="11" style="309" customWidth="1"/>
    <col min="11266" max="11266" width="8.85546875" style="309" customWidth="1"/>
    <col min="11267" max="11267" width="14.7109375" style="309" bestFit="1" customWidth="1"/>
    <col min="11268" max="11269" width="16.28515625" style="309" bestFit="1" customWidth="1"/>
    <col min="11270" max="11274" width="14.7109375" style="309" bestFit="1" customWidth="1"/>
    <col min="11275" max="11275" width="14.85546875" style="309" customWidth="1"/>
    <col min="11276" max="11520" width="9.140625" style="309"/>
    <col min="11521" max="11521" width="11" style="309" customWidth="1"/>
    <col min="11522" max="11522" width="8.85546875" style="309" customWidth="1"/>
    <col min="11523" max="11523" width="14.7109375" style="309" bestFit="1" customWidth="1"/>
    <col min="11524" max="11525" width="16.28515625" style="309" bestFit="1" customWidth="1"/>
    <col min="11526" max="11530" width="14.7109375" style="309" bestFit="1" customWidth="1"/>
    <col min="11531" max="11531" width="14.85546875" style="309" customWidth="1"/>
    <col min="11532" max="11776" width="9.140625" style="309"/>
    <col min="11777" max="11777" width="11" style="309" customWidth="1"/>
    <col min="11778" max="11778" width="8.85546875" style="309" customWidth="1"/>
    <col min="11779" max="11779" width="14.7109375" style="309" bestFit="1" customWidth="1"/>
    <col min="11780" max="11781" width="16.28515625" style="309" bestFit="1" customWidth="1"/>
    <col min="11782" max="11786" width="14.7109375" style="309" bestFit="1" customWidth="1"/>
    <col min="11787" max="11787" width="14.85546875" style="309" customWidth="1"/>
    <col min="11788" max="12032" width="9.140625" style="309"/>
    <col min="12033" max="12033" width="11" style="309" customWidth="1"/>
    <col min="12034" max="12034" width="8.85546875" style="309" customWidth="1"/>
    <col min="12035" max="12035" width="14.7109375" style="309" bestFit="1" customWidth="1"/>
    <col min="12036" max="12037" width="16.28515625" style="309" bestFit="1" customWidth="1"/>
    <col min="12038" max="12042" width="14.7109375" style="309" bestFit="1" customWidth="1"/>
    <col min="12043" max="12043" width="14.85546875" style="309" customWidth="1"/>
    <col min="12044" max="12288" width="9.140625" style="309"/>
    <col min="12289" max="12289" width="11" style="309" customWidth="1"/>
    <col min="12290" max="12290" width="8.85546875" style="309" customWidth="1"/>
    <col min="12291" max="12291" width="14.7109375" style="309" bestFit="1" customWidth="1"/>
    <col min="12292" max="12293" width="16.28515625" style="309" bestFit="1" customWidth="1"/>
    <col min="12294" max="12298" width="14.7109375" style="309" bestFit="1" customWidth="1"/>
    <col min="12299" max="12299" width="14.85546875" style="309" customWidth="1"/>
    <col min="12300" max="12544" width="9.140625" style="309"/>
    <col min="12545" max="12545" width="11" style="309" customWidth="1"/>
    <col min="12546" max="12546" width="8.85546875" style="309" customWidth="1"/>
    <col min="12547" max="12547" width="14.7109375" style="309" bestFit="1" customWidth="1"/>
    <col min="12548" max="12549" width="16.28515625" style="309" bestFit="1" customWidth="1"/>
    <col min="12550" max="12554" width="14.7109375" style="309" bestFit="1" customWidth="1"/>
    <col min="12555" max="12555" width="14.85546875" style="309" customWidth="1"/>
    <col min="12556" max="12800" width="9.140625" style="309"/>
    <col min="12801" max="12801" width="11" style="309" customWidth="1"/>
    <col min="12802" max="12802" width="8.85546875" style="309" customWidth="1"/>
    <col min="12803" max="12803" width="14.7109375" style="309" bestFit="1" customWidth="1"/>
    <col min="12804" max="12805" width="16.28515625" style="309" bestFit="1" customWidth="1"/>
    <col min="12806" max="12810" width="14.7109375" style="309" bestFit="1" customWidth="1"/>
    <col min="12811" max="12811" width="14.85546875" style="309" customWidth="1"/>
    <col min="12812" max="13056" width="9.140625" style="309"/>
    <col min="13057" max="13057" width="11" style="309" customWidth="1"/>
    <col min="13058" max="13058" width="8.85546875" style="309" customWidth="1"/>
    <col min="13059" max="13059" width="14.7109375" style="309" bestFit="1" customWidth="1"/>
    <col min="13060" max="13061" width="16.28515625" style="309" bestFit="1" customWidth="1"/>
    <col min="13062" max="13066" width="14.7109375" style="309" bestFit="1" customWidth="1"/>
    <col min="13067" max="13067" width="14.85546875" style="309" customWidth="1"/>
    <col min="13068" max="13312" width="9.140625" style="309"/>
    <col min="13313" max="13313" width="11" style="309" customWidth="1"/>
    <col min="13314" max="13314" width="8.85546875" style="309" customWidth="1"/>
    <col min="13315" max="13315" width="14.7109375" style="309" bestFit="1" customWidth="1"/>
    <col min="13316" max="13317" width="16.28515625" style="309" bestFit="1" customWidth="1"/>
    <col min="13318" max="13322" width="14.7109375" style="309" bestFit="1" customWidth="1"/>
    <col min="13323" max="13323" width="14.85546875" style="309" customWidth="1"/>
    <col min="13324" max="13568" width="9.140625" style="309"/>
    <col min="13569" max="13569" width="11" style="309" customWidth="1"/>
    <col min="13570" max="13570" width="8.85546875" style="309" customWidth="1"/>
    <col min="13571" max="13571" width="14.7109375" style="309" bestFit="1" customWidth="1"/>
    <col min="13572" max="13573" width="16.28515625" style="309" bestFit="1" customWidth="1"/>
    <col min="13574" max="13578" width="14.7109375" style="309" bestFit="1" customWidth="1"/>
    <col min="13579" max="13579" width="14.85546875" style="309" customWidth="1"/>
    <col min="13580" max="13824" width="9.140625" style="309"/>
    <col min="13825" max="13825" width="11" style="309" customWidth="1"/>
    <col min="13826" max="13826" width="8.85546875" style="309" customWidth="1"/>
    <col min="13827" max="13827" width="14.7109375" style="309" bestFit="1" customWidth="1"/>
    <col min="13828" max="13829" width="16.28515625" style="309" bestFit="1" customWidth="1"/>
    <col min="13830" max="13834" width="14.7109375" style="309" bestFit="1" customWidth="1"/>
    <col min="13835" max="13835" width="14.85546875" style="309" customWidth="1"/>
    <col min="13836" max="14080" width="9.140625" style="309"/>
    <col min="14081" max="14081" width="11" style="309" customWidth="1"/>
    <col min="14082" max="14082" width="8.85546875" style="309" customWidth="1"/>
    <col min="14083" max="14083" width="14.7109375" style="309" bestFit="1" customWidth="1"/>
    <col min="14084" max="14085" width="16.28515625" style="309" bestFit="1" customWidth="1"/>
    <col min="14086" max="14090" width="14.7109375" style="309" bestFit="1" customWidth="1"/>
    <col min="14091" max="14091" width="14.85546875" style="309" customWidth="1"/>
    <col min="14092" max="14336" width="9.140625" style="309"/>
    <col min="14337" max="14337" width="11" style="309" customWidth="1"/>
    <col min="14338" max="14338" width="8.85546875" style="309" customWidth="1"/>
    <col min="14339" max="14339" width="14.7109375" style="309" bestFit="1" customWidth="1"/>
    <col min="14340" max="14341" width="16.28515625" style="309" bestFit="1" customWidth="1"/>
    <col min="14342" max="14346" width="14.7109375" style="309" bestFit="1" customWidth="1"/>
    <col min="14347" max="14347" width="14.85546875" style="309" customWidth="1"/>
    <col min="14348" max="14592" width="9.140625" style="309"/>
    <col min="14593" max="14593" width="11" style="309" customWidth="1"/>
    <col min="14594" max="14594" width="8.85546875" style="309" customWidth="1"/>
    <col min="14595" max="14595" width="14.7109375" style="309" bestFit="1" customWidth="1"/>
    <col min="14596" max="14597" width="16.28515625" style="309" bestFit="1" customWidth="1"/>
    <col min="14598" max="14602" width="14.7109375" style="309" bestFit="1" customWidth="1"/>
    <col min="14603" max="14603" width="14.85546875" style="309" customWidth="1"/>
    <col min="14604" max="14848" width="9.140625" style="309"/>
    <col min="14849" max="14849" width="11" style="309" customWidth="1"/>
    <col min="14850" max="14850" width="8.85546875" style="309" customWidth="1"/>
    <col min="14851" max="14851" width="14.7109375" style="309" bestFit="1" customWidth="1"/>
    <col min="14852" max="14853" width="16.28515625" style="309" bestFit="1" customWidth="1"/>
    <col min="14854" max="14858" width="14.7109375" style="309" bestFit="1" customWidth="1"/>
    <col min="14859" max="14859" width="14.85546875" style="309" customWidth="1"/>
    <col min="14860" max="15104" width="9.140625" style="309"/>
    <col min="15105" max="15105" width="11" style="309" customWidth="1"/>
    <col min="15106" max="15106" width="8.85546875" style="309" customWidth="1"/>
    <col min="15107" max="15107" width="14.7109375" style="309" bestFit="1" customWidth="1"/>
    <col min="15108" max="15109" width="16.28515625" style="309" bestFit="1" customWidth="1"/>
    <col min="15110" max="15114" width="14.7109375" style="309" bestFit="1" customWidth="1"/>
    <col min="15115" max="15115" width="14.85546875" style="309" customWidth="1"/>
    <col min="15116" max="15360" width="9.140625" style="309"/>
    <col min="15361" max="15361" width="11" style="309" customWidth="1"/>
    <col min="15362" max="15362" width="8.85546875" style="309" customWidth="1"/>
    <col min="15363" max="15363" width="14.7109375" style="309" bestFit="1" customWidth="1"/>
    <col min="15364" max="15365" width="16.28515625" style="309" bestFit="1" customWidth="1"/>
    <col min="15366" max="15370" width="14.7109375" style="309" bestFit="1" customWidth="1"/>
    <col min="15371" max="15371" width="14.85546875" style="309" customWidth="1"/>
    <col min="15372" max="15616" width="9.140625" style="309"/>
    <col min="15617" max="15617" width="11" style="309" customWidth="1"/>
    <col min="15618" max="15618" width="8.85546875" style="309" customWidth="1"/>
    <col min="15619" max="15619" width="14.7109375" style="309" bestFit="1" customWidth="1"/>
    <col min="15620" max="15621" width="16.28515625" style="309" bestFit="1" customWidth="1"/>
    <col min="15622" max="15626" width="14.7109375" style="309" bestFit="1" customWidth="1"/>
    <col min="15627" max="15627" width="14.85546875" style="309" customWidth="1"/>
    <col min="15628" max="15872" width="9.140625" style="309"/>
    <col min="15873" max="15873" width="11" style="309" customWidth="1"/>
    <col min="15874" max="15874" width="8.85546875" style="309" customWidth="1"/>
    <col min="15875" max="15875" width="14.7109375" style="309" bestFit="1" customWidth="1"/>
    <col min="15876" max="15877" width="16.28515625" style="309" bestFit="1" customWidth="1"/>
    <col min="15878" max="15882" width="14.7109375" style="309" bestFit="1" customWidth="1"/>
    <col min="15883" max="15883" width="14.85546875" style="309" customWidth="1"/>
    <col min="15884" max="16128" width="9.140625" style="309"/>
    <col min="16129" max="16129" width="11" style="309" customWidth="1"/>
    <col min="16130" max="16130" width="8.85546875" style="309" customWidth="1"/>
    <col min="16131" max="16131" width="14.7109375" style="309" bestFit="1" customWidth="1"/>
    <col min="16132" max="16133" width="16.28515625" style="309" bestFit="1" customWidth="1"/>
    <col min="16134" max="16138" width="14.7109375" style="309" bestFit="1" customWidth="1"/>
    <col min="16139" max="16139" width="14.85546875" style="309" customWidth="1"/>
    <col min="16140" max="16384" width="9.140625" style="309"/>
  </cols>
  <sheetData>
    <row r="1" spans="1:11" ht="18">
      <c r="A1" s="644" t="s">
        <v>518</v>
      </c>
      <c r="B1" s="645"/>
      <c r="C1" s="646"/>
      <c r="D1" s="646"/>
      <c r="E1" s="646"/>
      <c r="F1" s="646"/>
      <c r="G1" s="646"/>
      <c r="H1" s="646"/>
      <c r="I1" s="646"/>
      <c r="J1" s="646"/>
      <c r="K1" s="646"/>
    </row>
    <row r="2" spans="1:11" s="647" customFormat="1" ht="18.75" thickBot="1">
      <c r="C2" s="648"/>
      <c r="D2" s="648"/>
      <c r="E2" s="648"/>
      <c r="F2" s="648"/>
      <c r="G2" s="648"/>
      <c r="H2" s="648"/>
      <c r="I2" s="648"/>
      <c r="J2" s="648"/>
      <c r="K2" s="390" t="s">
        <v>1</v>
      </c>
    </row>
    <row r="3" spans="1:11" s="649" customFormat="1" ht="18" customHeight="1">
      <c r="A3" s="806" t="s">
        <v>444</v>
      </c>
      <c r="B3" s="808" t="s">
        <v>445</v>
      </c>
      <c r="C3" s="810" t="s">
        <v>446</v>
      </c>
      <c r="D3" s="810" t="s">
        <v>447</v>
      </c>
      <c r="E3" s="810"/>
      <c r="F3" s="810"/>
      <c r="G3" s="810" t="s">
        <v>448</v>
      </c>
      <c r="H3" s="810" t="s">
        <v>449</v>
      </c>
      <c r="I3" s="810"/>
      <c r="J3" s="810"/>
      <c r="K3" s="812" t="s">
        <v>450</v>
      </c>
    </row>
    <row r="4" spans="1:11" s="649" customFormat="1" ht="18" customHeight="1">
      <c r="A4" s="807"/>
      <c r="B4" s="809"/>
      <c r="C4" s="811"/>
      <c r="D4" s="650" t="s">
        <v>328</v>
      </c>
      <c r="E4" s="650" t="s">
        <v>329</v>
      </c>
      <c r="F4" s="650" t="s">
        <v>330</v>
      </c>
      <c r="G4" s="811"/>
      <c r="H4" s="650" t="s">
        <v>451</v>
      </c>
      <c r="I4" s="650" t="s">
        <v>452</v>
      </c>
      <c r="J4" s="650" t="s">
        <v>330</v>
      </c>
      <c r="K4" s="813"/>
    </row>
    <row r="5" spans="1:11" ht="18" customHeight="1">
      <c r="A5" s="805" t="s">
        <v>453</v>
      </c>
      <c r="B5" s="651" t="s">
        <v>454</v>
      </c>
      <c r="C5" s="652">
        <v>1090620274</v>
      </c>
      <c r="D5" s="652">
        <v>87340000</v>
      </c>
      <c r="E5" s="652">
        <v>90625000</v>
      </c>
      <c r="F5" s="653">
        <f>D5-E5</f>
        <v>-3285000</v>
      </c>
      <c r="G5" s="653">
        <f>C5+F5</f>
        <v>1087335274</v>
      </c>
      <c r="H5" s="652">
        <v>125000000</v>
      </c>
      <c r="I5" s="652">
        <v>31000000</v>
      </c>
      <c r="J5" s="653">
        <f>H5-I5</f>
        <v>94000000</v>
      </c>
      <c r="K5" s="654">
        <f>G5+J5</f>
        <v>1181335274</v>
      </c>
    </row>
    <row r="6" spans="1:11" ht="18" customHeight="1">
      <c r="A6" s="805"/>
      <c r="B6" s="651" t="s">
        <v>455</v>
      </c>
      <c r="C6" s="655"/>
      <c r="D6" s="653">
        <f>D5</f>
        <v>87340000</v>
      </c>
      <c r="E6" s="653">
        <f>E5</f>
        <v>90625000</v>
      </c>
      <c r="F6" s="653">
        <f>F5</f>
        <v>-3285000</v>
      </c>
      <c r="G6" s="655"/>
      <c r="H6" s="653">
        <f>H5</f>
        <v>125000000</v>
      </c>
      <c r="I6" s="653">
        <f>I5</f>
        <v>31000000</v>
      </c>
      <c r="J6" s="653">
        <f>J5</f>
        <v>94000000</v>
      </c>
      <c r="K6" s="656"/>
    </row>
    <row r="7" spans="1:11" ht="18" customHeight="1">
      <c r="A7" s="805" t="s">
        <v>456</v>
      </c>
      <c r="B7" s="651" t="s">
        <v>454</v>
      </c>
      <c r="C7" s="653">
        <f>K5</f>
        <v>1181335274</v>
      </c>
      <c r="D7" s="652">
        <v>89340000</v>
      </c>
      <c r="E7" s="652">
        <v>90300000</v>
      </c>
      <c r="F7" s="653">
        <f>D7-E7</f>
        <v>-960000</v>
      </c>
      <c r="G7" s="653">
        <f>C7+F7</f>
        <v>1180375274</v>
      </c>
      <c r="H7" s="652">
        <v>130000000</v>
      </c>
      <c r="I7" s="652">
        <v>28000000</v>
      </c>
      <c r="J7" s="653">
        <f>H7-I7</f>
        <v>102000000</v>
      </c>
      <c r="K7" s="654">
        <f>G7+J7</f>
        <v>1282375274</v>
      </c>
    </row>
    <row r="8" spans="1:11" ht="18" customHeight="1">
      <c r="A8" s="805"/>
      <c r="B8" s="651" t="s">
        <v>455</v>
      </c>
      <c r="C8" s="655"/>
      <c r="D8" s="653">
        <f>SUM(D6:D7)</f>
        <v>176680000</v>
      </c>
      <c r="E8" s="653">
        <f>SUM(E6:E7)</f>
        <v>180925000</v>
      </c>
      <c r="F8" s="653">
        <f>SUM(F6:F7)</f>
        <v>-4245000</v>
      </c>
      <c r="G8" s="655"/>
      <c r="H8" s="653">
        <f>SUM(H6:H7)</f>
        <v>255000000</v>
      </c>
      <c r="I8" s="653">
        <f>SUM(I6:I7)</f>
        <v>59000000</v>
      </c>
      <c r="J8" s="653">
        <f>SUM(J6:J7)</f>
        <v>196000000</v>
      </c>
      <c r="K8" s="656"/>
    </row>
    <row r="9" spans="1:11" ht="18" customHeight="1">
      <c r="A9" s="805" t="s">
        <v>457</v>
      </c>
      <c r="B9" s="651" t="s">
        <v>454</v>
      </c>
      <c r="C9" s="653">
        <f>K7</f>
        <v>1282375274</v>
      </c>
      <c r="D9" s="652">
        <v>133840000</v>
      </c>
      <c r="E9" s="652">
        <v>206300000</v>
      </c>
      <c r="F9" s="653">
        <f>D9-E9</f>
        <v>-72460000</v>
      </c>
      <c r="G9" s="653">
        <f>C9+F9</f>
        <v>1209915274</v>
      </c>
      <c r="H9" s="652">
        <v>135000000</v>
      </c>
      <c r="I9" s="652">
        <v>31000000</v>
      </c>
      <c r="J9" s="653">
        <f>H9-I9</f>
        <v>104000000</v>
      </c>
      <c r="K9" s="654">
        <f>G9+J9</f>
        <v>1313915274</v>
      </c>
    </row>
    <row r="10" spans="1:11" ht="18" customHeight="1">
      <c r="A10" s="805"/>
      <c r="B10" s="651" t="s">
        <v>455</v>
      </c>
      <c r="C10" s="655"/>
      <c r="D10" s="653">
        <f>SUM(D8:D9)</f>
        <v>310520000</v>
      </c>
      <c r="E10" s="653">
        <f>SUM(E8:E9)</f>
        <v>387225000</v>
      </c>
      <c r="F10" s="653">
        <f>SUM(F8:F9)</f>
        <v>-76705000</v>
      </c>
      <c r="G10" s="655"/>
      <c r="H10" s="653">
        <f>SUM(H8:H9)</f>
        <v>390000000</v>
      </c>
      <c r="I10" s="653">
        <f>SUM(I8:I9)</f>
        <v>90000000</v>
      </c>
      <c r="J10" s="653">
        <f>SUM(J8:J9)</f>
        <v>300000000</v>
      </c>
      <c r="K10" s="656"/>
    </row>
    <row r="11" spans="1:11" ht="18" customHeight="1">
      <c r="A11" s="805" t="s">
        <v>458</v>
      </c>
      <c r="B11" s="651" t="s">
        <v>454</v>
      </c>
      <c r="C11" s="653">
        <f>K9</f>
        <v>1313915274</v>
      </c>
      <c r="D11" s="652">
        <v>87640000</v>
      </c>
      <c r="E11" s="652">
        <v>248300000</v>
      </c>
      <c r="F11" s="653">
        <f>D11-E11</f>
        <v>-160660000</v>
      </c>
      <c r="G11" s="653">
        <f>C11+F11</f>
        <v>1153255274</v>
      </c>
      <c r="H11" s="652">
        <v>180000000</v>
      </c>
      <c r="I11" s="652">
        <v>25000000</v>
      </c>
      <c r="J11" s="653">
        <f>H11-I11</f>
        <v>155000000</v>
      </c>
      <c r="K11" s="654">
        <f>G11+J11</f>
        <v>1308255274</v>
      </c>
    </row>
    <row r="12" spans="1:11" ht="18" customHeight="1">
      <c r="A12" s="805"/>
      <c r="B12" s="651" t="s">
        <v>455</v>
      </c>
      <c r="C12" s="655"/>
      <c r="D12" s="653">
        <f>SUM(D10:D11)</f>
        <v>398160000</v>
      </c>
      <c r="E12" s="653">
        <f>SUM(E10:E11)</f>
        <v>635525000</v>
      </c>
      <c r="F12" s="653">
        <f>SUM(F10:F11)</f>
        <v>-237365000</v>
      </c>
      <c r="G12" s="655"/>
      <c r="H12" s="653">
        <f>SUM(H10:H11)</f>
        <v>570000000</v>
      </c>
      <c r="I12" s="653">
        <f>SUM(I10:I11)</f>
        <v>115000000</v>
      </c>
      <c r="J12" s="653">
        <f>SUM(J10:J11)</f>
        <v>455000000</v>
      </c>
      <c r="K12" s="656"/>
    </row>
    <row r="13" spans="1:11" ht="18" customHeight="1">
      <c r="A13" s="805" t="s">
        <v>459</v>
      </c>
      <c r="B13" s="651" t="s">
        <v>454</v>
      </c>
      <c r="C13" s="653">
        <f>K11</f>
        <v>1308255274</v>
      </c>
      <c r="D13" s="652">
        <v>92640000</v>
      </c>
      <c r="E13" s="652">
        <v>316300000</v>
      </c>
      <c r="F13" s="653">
        <f>D13-E13</f>
        <v>-223660000</v>
      </c>
      <c r="G13" s="653">
        <f>C13+F13</f>
        <v>1084595274</v>
      </c>
      <c r="H13" s="652">
        <v>200000000</v>
      </c>
      <c r="I13" s="652">
        <v>30000000</v>
      </c>
      <c r="J13" s="653">
        <f>H13-I13</f>
        <v>170000000</v>
      </c>
      <c r="K13" s="654">
        <f>G13+J13</f>
        <v>1254595274</v>
      </c>
    </row>
    <row r="14" spans="1:11" ht="18" customHeight="1">
      <c r="A14" s="805"/>
      <c r="B14" s="651" t="s">
        <v>455</v>
      </c>
      <c r="C14" s="655"/>
      <c r="D14" s="653">
        <f>SUM(D12:D13)</f>
        <v>490800000</v>
      </c>
      <c r="E14" s="653">
        <f>SUM(E12:E13)</f>
        <v>951825000</v>
      </c>
      <c r="F14" s="653">
        <f>SUM(F12:F13)</f>
        <v>-461025000</v>
      </c>
      <c r="G14" s="655"/>
      <c r="H14" s="653">
        <f>SUM(H12:H13)</f>
        <v>770000000</v>
      </c>
      <c r="I14" s="653">
        <f>SUM(I12:I13)</f>
        <v>145000000</v>
      </c>
      <c r="J14" s="653">
        <f>SUM(J12:J13)</f>
        <v>625000000</v>
      </c>
      <c r="K14" s="656"/>
    </row>
    <row r="15" spans="1:11" ht="18" customHeight="1">
      <c r="A15" s="805" t="s">
        <v>460</v>
      </c>
      <c r="B15" s="651" t="s">
        <v>454</v>
      </c>
      <c r="C15" s="653">
        <f>K13</f>
        <v>1254595274</v>
      </c>
      <c r="D15" s="652">
        <v>107356000</v>
      </c>
      <c r="E15" s="652">
        <v>210200000</v>
      </c>
      <c r="F15" s="653">
        <f>D15-E15</f>
        <v>-102844000</v>
      </c>
      <c r="G15" s="653">
        <f>C15+F15</f>
        <v>1151751274</v>
      </c>
      <c r="H15" s="652">
        <v>180000000</v>
      </c>
      <c r="I15" s="652">
        <v>32000000</v>
      </c>
      <c r="J15" s="653">
        <f>H15-I15</f>
        <v>148000000</v>
      </c>
      <c r="K15" s="654">
        <f>G15+J15</f>
        <v>1299751274</v>
      </c>
    </row>
    <row r="16" spans="1:11" ht="18" customHeight="1">
      <c r="A16" s="805"/>
      <c r="B16" s="651" t="s">
        <v>455</v>
      </c>
      <c r="C16" s="655"/>
      <c r="D16" s="653">
        <f>SUM(D14:D15)</f>
        <v>598156000</v>
      </c>
      <c r="E16" s="653">
        <f>SUM(E14:E15)</f>
        <v>1162025000</v>
      </c>
      <c r="F16" s="653">
        <f>SUM(F14:F15)</f>
        <v>-563869000</v>
      </c>
      <c r="G16" s="655"/>
      <c r="H16" s="653">
        <f>SUM(H14:H15)</f>
        <v>950000000</v>
      </c>
      <c r="I16" s="653">
        <f>SUM(I14:I15)</f>
        <v>177000000</v>
      </c>
      <c r="J16" s="653">
        <f>SUM(J14:J15)</f>
        <v>773000000</v>
      </c>
      <c r="K16" s="656"/>
    </row>
    <row r="17" spans="1:11" ht="18" customHeight="1">
      <c r="A17" s="805" t="s">
        <v>461</v>
      </c>
      <c r="B17" s="651" t="s">
        <v>454</v>
      </c>
      <c r="C17" s="653">
        <f>K15</f>
        <v>1299751274</v>
      </c>
      <c r="D17" s="652">
        <v>85340000</v>
      </c>
      <c r="E17" s="652">
        <v>256200000</v>
      </c>
      <c r="F17" s="653">
        <f>D17-E17</f>
        <v>-170860000</v>
      </c>
      <c r="G17" s="653">
        <f>C17+F17</f>
        <v>1128891274</v>
      </c>
      <c r="H17" s="652">
        <v>155000000</v>
      </c>
      <c r="I17" s="652">
        <v>25000000</v>
      </c>
      <c r="J17" s="653">
        <f>H17-I17</f>
        <v>130000000</v>
      </c>
      <c r="K17" s="654">
        <f>G17+J17</f>
        <v>1258891274</v>
      </c>
    </row>
    <row r="18" spans="1:11" ht="18" customHeight="1">
      <c r="A18" s="805"/>
      <c r="B18" s="651" t="s">
        <v>455</v>
      </c>
      <c r="C18" s="655"/>
      <c r="D18" s="653">
        <f>SUM(D16:D17)</f>
        <v>683496000</v>
      </c>
      <c r="E18" s="653">
        <f>SUM(E16:E17)</f>
        <v>1418225000</v>
      </c>
      <c r="F18" s="653">
        <f>SUM(F16:F17)</f>
        <v>-734729000</v>
      </c>
      <c r="G18" s="655"/>
      <c r="H18" s="653">
        <f>SUM(H16:H17)</f>
        <v>1105000000</v>
      </c>
      <c r="I18" s="653">
        <f>SUM(I16:I17)</f>
        <v>202000000</v>
      </c>
      <c r="J18" s="653">
        <f>SUM(J16:J17)</f>
        <v>903000000</v>
      </c>
      <c r="K18" s="656"/>
    </row>
    <row r="19" spans="1:11" ht="18" customHeight="1">
      <c r="A19" s="805" t="s">
        <v>462</v>
      </c>
      <c r="B19" s="651" t="s">
        <v>454</v>
      </c>
      <c r="C19" s="653">
        <f>K17</f>
        <v>1258891274</v>
      </c>
      <c r="D19" s="652">
        <v>89340000</v>
      </c>
      <c r="E19" s="652">
        <v>117700000</v>
      </c>
      <c r="F19" s="653">
        <f>D19-E19</f>
        <v>-28360000</v>
      </c>
      <c r="G19" s="653">
        <f>C19+F19</f>
        <v>1230531274</v>
      </c>
      <c r="H19" s="652">
        <v>160000000</v>
      </c>
      <c r="I19" s="652">
        <v>25000000</v>
      </c>
      <c r="J19" s="653">
        <f>H19-I19</f>
        <v>135000000</v>
      </c>
      <c r="K19" s="654">
        <f>G19+J19</f>
        <v>1365531274</v>
      </c>
    </row>
    <row r="20" spans="1:11" ht="18" customHeight="1">
      <c r="A20" s="805"/>
      <c r="B20" s="651" t="s">
        <v>455</v>
      </c>
      <c r="C20" s="655"/>
      <c r="D20" s="653">
        <f>SUM(D18:D19)</f>
        <v>772836000</v>
      </c>
      <c r="E20" s="653">
        <f>SUM(E18:E19)</f>
        <v>1535925000</v>
      </c>
      <c r="F20" s="653">
        <f>SUM(F18:F19)</f>
        <v>-763089000</v>
      </c>
      <c r="G20" s="655"/>
      <c r="H20" s="653">
        <f>SUM(H18:H19)</f>
        <v>1265000000</v>
      </c>
      <c r="I20" s="653">
        <f>SUM(I18:I19)</f>
        <v>227000000</v>
      </c>
      <c r="J20" s="653">
        <f>SUM(J18:J19)</f>
        <v>1038000000</v>
      </c>
      <c r="K20" s="656"/>
    </row>
    <row r="21" spans="1:11" ht="18" customHeight="1">
      <c r="A21" s="805" t="s">
        <v>463</v>
      </c>
      <c r="B21" s="651" t="s">
        <v>454</v>
      </c>
      <c r="C21" s="653">
        <f>K19</f>
        <v>1365531274</v>
      </c>
      <c r="D21" s="652">
        <v>140340000</v>
      </c>
      <c r="E21" s="652">
        <v>301200000</v>
      </c>
      <c r="F21" s="653">
        <f>D21-E21</f>
        <v>-160860000</v>
      </c>
      <c r="G21" s="653">
        <f>C21+F21</f>
        <v>1204671274</v>
      </c>
      <c r="H21" s="652">
        <v>165800000</v>
      </c>
      <c r="I21" s="652">
        <v>32000000</v>
      </c>
      <c r="J21" s="653">
        <f>H21-I21</f>
        <v>133800000</v>
      </c>
      <c r="K21" s="654">
        <f>G21+J21</f>
        <v>1338471274</v>
      </c>
    </row>
    <row r="22" spans="1:11" ht="18" customHeight="1">
      <c r="A22" s="805"/>
      <c r="B22" s="651" t="s">
        <v>455</v>
      </c>
      <c r="C22" s="655"/>
      <c r="D22" s="653">
        <f>SUM(D20:D21)</f>
        <v>913176000</v>
      </c>
      <c r="E22" s="653">
        <f>SUM(E20:E21)</f>
        <v>1837125000</v>
      </c>
      <c r="F22" s="653">
        <f>SUM(F20:F21)</f>
        <v>-923949000</v>
      </c>
      <c r="G22" s="655"/>
      <c r="H22" s="653">
        <f>SUM(H20:H21)</f>
        <v>1430800000</v>
      </c>
      <c r="I22" s="653">
        <f>SUM(I20:I21)</f>
        <v>259000000</v>
      </c>
      <c r="J22" s="653">
        <f>SUM(J20:J21)</f>
        <v>1171800000</v>
      </c>
      <c r="K22" s="656"/>
    </row>
    <row r="23" spans="1:11" ht="18" customHeight="1">
      <c r="A23" s="805" t="s">
        <v>464</v>
      </c>
      <c r="B23" s="651" t="s">
        <v>454</v>
      </c>
      <c r="C23" s="653">
        <f>K21</f>
        <v>1338471274</v>
      </c>
      <c r="D23" s="652">
        <v>99640000</v>
      </c>
      <c r="E23" s="652">
        <v>187200000</v>
      </c>
      <c r="F23" s="653">
        <f>D23-E23</f>
        <v>-87560000</v>
      </c>
      <c r="G23" s="653">
        <f>C23+F23</f>
        <v>1250911274</v>
      </c>
      <c r="H23" s="652">
        <v>113792000</v>
      </c>
      <c r="I23" s="652">
        <v>30000000</v>
      </c>
      <c r="J23" s="653">
        <f>H23-I23</f>
        <v>83792000</v>
      </c>
      <c r="K23" s="654">
        <f>G23+J23</f>
        <v>1334703274</v>
      </c>
    </row>
    <row r="24" spans="1:11" ht="18" customHeight="1">
      <c r="A24" s="805"/>
      <c r="B24" s="651" t="s">
        <v>455</v>
      </c>
      <c r="C24" s="655"/>
      <c r="D24" s="653">
        <f>SUM(D22:D23)</f>
        <v>1012816000</v>
      </c>
      <c r="E24" s="653">
        <f>SUM(E22:E23)</f>
        <v>2024325000</v>
      </c>
      <c r="F24" s="653">
        <f>SUM(F22:F23)</f>
        <v>-1011509000</v>
      </c>
      <c r="G24" s="655"/>
      <c r="H24" s="653">
        <f>SUM(H22:H23)</f>
        <v>1544592000</v>
      </c>
      <c r="I24" s="653">
        <f>SUM(I22:I23)</f>
        <v>289000000</v>
      </c>
      <c r="J24" s="653">
        <f>SUM(J22:J23)</f>
        <v>1255592000</v>
      </c>
      <c r="K24" s="656"/>
    </row>
    <row r="25" spans="1:11" ht="18" customHeight="1">
      <c r="A25" s="805" t="s">
        <v>465</v>
      </c>
      <c r="B25" s="651" t="s">
        <v>454</v>
      </c>
      <c r="C25" s="653">
        <f>K23</f>
        <v>1334703274</v>
      </c>
      <c r="D25" s="652">
        <v>107840000</v>
      </c>
      <c r="E25" s="652">
        <v>198203000</v>
      </c>
      <c r="F25" s="653">
        <f>D25-E25</f>
        <v>-90363000</v>
      </c>
      <c r="G25" s="653">
        <f>C25+F25</f>
        <v>1244340274</v>
      </c>
      <c r="H25" s="652">
        <v>30000000</v>
      </c>
      <c r="I25" s="652">
        <v>25000000</v>
      </c>
      <c r="J25" s="653">
        <f>H25-I25</f>
        <v>5000000</v>
      </c>
      <c r="K25" s="654">
        <f>G25+J25</f>
        <v>1249340274</v>
      </c>
    </row>
    <row r="26" spans="1:11" ht="18" customHeight="1">
      <c r="A26" s="805"/>
      <c r="B26" s="651" t="s">
        <v>455</v>
      </c>
      <c r="C26" s="655"/>
      <c r="D26" s="653">
        <f>SUM(D24:D25)</f>
        <v>1120656000</v>
      </c>
      <c r="E26" s="653">
        <f>SUM(E24:E25)</f>
        <v>2222528000</v>
      </c>
      <c r="F26" s="653">
        <f>SUM(F24:F25)</f>
        <v>-1101872000</v>
      </c>
      <c r="G26" s="655"/>
      <c r="H26" s="653">
        <f>SUM(H24:H25)</f>
        <v>1574592000</v>
      </c>
      <c r="I26" s="653">
        <f>SUM(I24:I25)</f>
        <v>314000000</v>
      </c>
      <c r="J26" s="653">
        <f>SUM(J24:J25)</f>
        <v>1260592000</v>
      </c>
      <c r="K26" s="656"/>
    </row>
    <row r="27" spans="1:11" ht="18" customHeight="1">
      <c r="A27" s="805" t="s">
        <v>466</v>
      </c>
      <c r="B27" s="651" t="s">
        <v>454</v>
      </c>
      <c r="C27" s="653">
        <f>K25</f>
        <v>1249340274</v>
      </c>
      <c r="D27" s="652">
        <v>121462000</v>
      </c>
      <c r="E27" s="652">
        <v>246775000</v>
      </c>
      <c r="F27" s="653">
        <f>D27-E27</f>
        <v>-125313000</v>
      </c>
      <c r="G27" s="653">
        <f>C27+F27</f>
        <v>1124027274</v>
      </c>
      <c r="H27" s="652">
        <v>30507000</v>
      </c>
      <c r="I27" s="652">
        <v>63914000</v>
      </c>
      <c r="J27" s="653">
        <f>H27-I27</f>
        <v>-33407000</v>
      </c>
      <c r="K27" s="654">
        <f>G27+J27</f>
        <v>1090620274</v>
      </c>
    </row>
    <row r="28" spans="1:11" ht="18" customHeight="1" thickBot="1">
      <c r="A28" s="814"/>
      <c r="B28" s="657" t="s">
        <v>455</v>
      </c>
      <c r="C28" s="658"/>
      <c r="D28" s="659">
        <f>SUM(D26:D27)</f>
        <v>1242118000</v>
      </c>
      <c r="E28" s="659">
        <f>SUM(E26:E27)</f>
        <v>2469303000</v>
      </c>
      <c r="F28" s="659">
        <f>SUM(F26:F27)</f>
        <v>-1227185000</v>
      </c>
      <c r="G28" s="658"/>
      <c r="H28" s="659">
        <f>SUM(H26:H27)</f>
        <v>1605099000</v>
      </c>
      <c r="I28" s="659">
        <f>SUM(I26:I27)</f>
        <v>377914000</v>
      </c>
      <c r="J28" s="659">
        <f>SUM(J26:J27)</f>
        <v>1227185000</v>
      </c>
      <c r="K28" s="660"/>
    </row>
  </sheetData>
  <mergeCells count="19">
    <mergeCell ref="A27:A28"/>
    <mergeCell ref="A15:A16"/>
    <mergeCell ref="A17:A18"/>
    <mergeCell ref="A19:A20"/>
    <mergeCell ref="A21:A22"/>
    <mergeCell ref="A23:A24"/>
    <mergeCell ref="A25:A26"/>
    <mergeCell ref="K3:K4"/>
    <mergeCell ref="A5:A6"/>
    <mergeCell ref="A7:A8"/>
    <mergeCell ref="A9:A10"/>
    <mergeCell ref="A11:A12"/>
    <mergeCell ref="G3:G4"/>
    <mergeCell ref="H3:J3"/>
    <mergeCell ref="A13:A14"/>
    <mergeCell ref="A3:A4"/>
    <mergeCell ref="B3:B4"/>
    <mergeCell ref="C3:C4"/>
    <mergeCell ref="D3:F3"/>
  </mergeCells>
  <pageMargins left="0.51181102362204722" right="0.51181102362204722" top="0.74803149606299213" bottom="0.55118110236220474" header="0.31496062992125984" footer="0.31496062992125984"/>
  <pageSetup paperSize="9" scale="84" orientation="landscape" horizontalDpi="300" verticalDpi="300" r:id="rId1"/>
  <headerFooter>
    <oddHeader>&amp;R18. sz.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tabSelected="1" zoomScale="90" zoomScaleNormal="90" workbookViewId="0">
      <selection activeCell="R23" sqref="R23"/>
    </sheetView>
  </sheetViews>
  <sheetFormatPr defaultRowHeight="12.75"/>
  <cols>
    <col min="1" max="1" width="73.5703125" style="661" customWidth="1"/>
    <col min="2" max="2" width="14.5703125" style="662" bestFit="1" customWidth="1"/>
    <col min="3" max="3" width="12.7109375" style="662" customWidth="1"/>
    <col min="4" max="4" width="13.140625" style="662" customWidth="1"/>
    <col min="5" max="5" width="12.7109375" style="662" customWidth="1"/>
    <col min="6" max="6" width="12" style="661" customWidth="1"/>
    <col min="7" max="8" width="11.42578125" style="661" customWidth="1"/>
    <col min="9" max="9" width="12.28515625" style="661" customWidth="1"/>
    <col min="10" max="10" width="10.5703125" style="661" customWidth="1"/>
    <col min="11" max="11" width="10.5703125" style="661" bestFit="1" customWidth="1"/>
    <col min="12" max="12" width="10.42578125" style="661" bestFit="1" customWidth="1"/>
    <col min="13" max="256" width="9.140625" style="661"/>
    <col min="257" max="257" width="67.85546875" style="661" customWidth="1"/>
    <col min="258" max="258" width="11.5703125" style="661" bestFit="1" customWidth="1"/>
    <col min="259" max="261" width="10.85546875" style="661" customWidth="1"/>
    <col min="262" max="266" width="10.42578125" style="661" bestFit="1" customWidth="1"/>
    <col min="267" max="267" width="10.5703125" style="661" bestFit="1" customWidth="1"/>
    <col min="268" max="268" width="10.42578125" style="661" bestFit="1" customWidth="1"/>
    <col min="269" max="512" width="9.140625" style="661"/>
    <col min="513" max="513" width="67.85546875" style="661" customWidth="1"/>
    <col min="514" max="514" width="11.5703125" style="661" bestFit="1" customWidth="1"/>
    <col min="515" max="517" width="10.85546875" style="661" customWidth="1"/>
    <col min="518" max="522" width="10.42578125" style="661" bestFit="1" customWidth="1"/>
    <col min="523" max="523" width="10.5703125" style="661" bestFit="1" customWidth="1"/>
    <col min="524" max="524" width="10.42578125" style="661" bestFit="1" customWidth="1"/>
    <col min="525" max="768" width="9.140625" style="661"/>
    <col min="769" max="769" width="67.85546875" style="661" customWidth="1"/>
    <col min="770" max="770" width="11.5703125" style="661" bestFit="1" customWidth="1"/>
    <col min="771" max="773" width="10.85546875" style="661" customWidth="1"/>
    <col min="774" max="778" width="10.42578125" style="661" bestFit="1" customWidth="1"/>
    <col min="779" max="779" width="10.5703125" style="661" bestFit="1" customWidth="1"/>
    <col min="780" max="780" width="10.42578125" style="661" bestFit="1" customWidth="1"/>
    <col min="781" max="1024" width="9.140625" style="661"/>
    <col min="1025" max="1025" width="67.85546875" style="661" customWidth="1"/>
    <col min="1026" max="1026" width="11.5703125" style="661" bestFit="1" customWidth="1"/>
    <col min="1027" max="1029" width="10.85546875" style="661" customWidth="1"/>
    <col min="1030" max="1034" width="10.42578125" style="661" bestFit="1" customWidth="1"/>
    <col min="1035" max="1035" width="10.5703125" style="661" bestFit="1" customWidth="1"/>
    <col min="1036" max="1036" width="10.42578125" style="661" bestFit="1" customWidth="1"/>
    <col min="1037" max="1280" width="9.140625" style="661"/>
    <col min="1281" max="1281" width="67.85546875" style="661" customWidth="1"/>
    <col min="1282" max="1282" width="11.5703125" style="661" bestFit="1" customWidth="1"/>
    <col min="1283" max="1285" width="10.85546875" style="661" customWidth="1"/>
    <col min="1286" max="1290" width="10.42578125" style="661" bestFit="1" customWidth="1"/>
    <col min="1291" max="1291" width="10.5703125" style="661" bestFit="1" customWidth="1"/>
    <col min="1292" max="1292" width="10.42578125" style="661" bestFit="1" customWidth="1"/>
    <col min="1293" max="1536" width="9.140625" style="661"/>
    <col min="1537" max="1537" width="67.85546875" style="661" customWidth="1"/>
    <col min="1538" max="1538" width="11.5703125" style="661" bestFit="1" customWidth="1"/>
    <col min="1539" max="1541" width="10.85546875" style="661" customWidth="1"/>
    <col min="1542" max="1546" width="10.42578125" style="661" bestFit="1" customWidth="1"/>
    <col min="1547" max="1547" width="10.5703125" style="661" bestFit="1" customWidth="1"/>
    <col min="1548" max="1548" width="10.42578125" style="661" bestFit="1" customWidth="1"/>
    <col min="1549" max="1792" width="9.140625" style="661"/>
    <col min="1793" max="1793" width="67.85546875" style="661" customWidth="1"/>
    <col min="1794" max="1794" width="11.5703125" style="661" bestFit="1" customWidth="1"/>
    <col min="1795" max="1797" width="10.85546875" style="661" customWidth="1"/>
    <col min="1798" max="1802" width="10.42578125" style="661" bestFit="1" customWidth="1"/>
    <col min="1803" max="1803" width="10.5703125" style="661" bestFit="1" customWidth="1"/>
    <col min="1804" max="1804" width="10.42578125" style="661" bestFit="1" customWidth="1"/>
    <col min="1805" max="2048" width="9.140625" style="661"/>
    <col min="2049" max="2049" width="67.85546875" style="661" customWidth="1"/>
    <col min="2050" max="2050" width="11.5703125" style="661" bestFit="1" customWidth="1"/>
    <col min="2051" max="2053" width="10.85546875" style="661" customWidth="1"/>
    <col min="2054" max="2058" width="10.42578125" style="661" bestFit="1" customWidth="1"/>
    <col min="2059" max="2059" width="10.5703125" style="661" bestFit="1" customWidth="1"/>
    <col min="2060" max="2060" width="10.42578125" style="661" bestFit="1" customWidth="1"/>
    <col min="2061" max="2304" width="9.140625" style="661"/>
    <col min="2305" max="2305" width="67.85546875" style="661" customWidth="1"/>
    <col min="2306" max="2306" width="11.5703125" style="661" bestFit="1" customWidth="1"/>
    <col min="2307" max="2309" width="10.85546875" style="661" customWidth="1"/>
    <col min="2310" max="2314" width="10.42578125" style="661" bestFit="1" customWidth="1"/>
    <col min="2315" max="2315" width="10.5703125" style="661" bestFit="1" customWidth="1"/>
    <col min="2316" max="2316" width="10.42578125" style="661" bestFit="1" customWidth="1"/>
    <col min="2317" max="2560" width="9.140625" style="661"/>
    <col min="2561" max="2561" width="67.85546875" style="661" customWidth="1"/>
    <col min="2562" max="2562" width="11.5703125" style="661" bestFit="1" customWidth="1"/>
    <col min="2563" max="2565" width="10.85546875" style="661" customWidth="1"/>
    <col min="2566" max="2570" width="10.42578125" style="661" bestFit="1" customWidth="1"/>
    <col min="2571" max="2571" width="10.5703125" style="661" bestFit="1" customWidth="1"/>
    <col min="2572" max="2572" width="10.42578125" style="661" bestFit="1" customWidth="1"/>
    <col min="2573" max="2816" width="9.140625" style="661"/>
    <col min="2817" max="2817" width="67.85546875" style="661" customWidth="1"/>
    <col min="2818" max="2818" width="11.5703125" style="661" bestFit="1" customWidth="1"/>
    <col min="2819" max="2821" width="10.85546875" style="661" customWidth="1"/>
    <col min="2822" max="2826" width="10.42578125" style="661" bestFit="1" customWidth="1"/>
    <col min="2827" max="2827" width="10.5703125" style="661" bestFit="1" customWidth="1"/>
    <col min="2828" max="2828" width="10.42578125" style="661" bestFit="1" customWidth="1"/>
    <col min="2829" max="3072" width="9.140625" style="661"/>
    <col min="3073" max="3073" width="67.85546875" style="661" customWidth="1"/>
    <col min="3074" max="3074" width="11.5703125" style="661" bestFit="1" customWidth="1"/>
    <col min="3075" max="3077" width="10.85546875" style="661" customWidth="1"/>
    <col min="3078" max="3082" width="10.42578125" style="661" bestFit="1" customWidth="1"/>
    <col min="3083" max="3083" width="10.5703125" style="661" bestFit="1" customWidth="1"/>
    <col min="3084" max="3084" width="10.42578125" style="661" bestFit="1" customWidth="1"/>
    <col min="3085" max="3328" width="9.140625" style="661"/>
    <col min="3329" max="3329" width="67.85546875" style="661" customWidth="1"/>
    <col min="3330" max="3330" width="11.5703125" style="661" bestFit="1" customWidth="1"/>
    <col min="3331" max="3333" width="10.85546875" style="661" customWidth="1"/>
    <col min="3334" max="3338" width="10.42578125" style="661" bestFit="1" customWidth="1"/>
    <col min="3339" max="3339" width="10.5703125" style="661" bestFit="1" customWidth="1"/>
    <col min="3340" max="3340" width="10.42578125" style="661" bestFit="1" customWidth="1"/>
    <col min="3341" max="3584" width="9.140625" style="661"/>
    <col min="3585" max="3585" width="67.85546875" style="661" customWidth="1"/>
    <col min="3586" max="3586" width="11.5703125" style="661" bestFit="1" customWidth="1"/>
    <col min="3587" max="3589" width="10.85546875" style="661" customWidth="1"/>
    <col min="3590" max="3594" width="10.42578125" style="661" bestFit="1" customWidth="1"/>
    <col min="3595" max="3595" width="10.5703125" style="661" bestFit="1" customWidth="1"/>
    <col min="3596" max="3596" width="10.42578125" style="661" bestFit="1" customWidth="1"/>
    <col min="3597" max="3840" width="9.140625" style="661"/>
    <col min="3841" max="3841" width="67.85546875" style="661" customWidth="1"/>
    <col min="3842" max="3842" width="11.5703125" style="661" bestFit="1" customWidth="1"/>
    <col min="3843" max="3845" width="10.85546875" style="661" customWidth="1"/>
    <col min="3846" max="3850" width="10.42578125" style="661" bestFit="1" customWidth="1"/>
    <col min="3851" max="3851" width="10.5703125" style="661" bestFit="1" customWidth="1"/>
    <col min="3852" max="3852" width="10.42578125" style="661" bestFit="1" customWidth="1"/>
    <col min="3853" max="4096" width="9.140625" style="661"/>
    <col min="4097" max="4097" width="67.85546875" style="661" customWidth="1"/>
    <col min="4098" max="4098" width="11.5703125" style="661" bestFit="1" customWidth="1"/>
    <col min="4099" max="4101" width="10.85546875" style="661" customWidth="1"/>
    <col min="4102" max="4106" width="10.42578125" style="661" bestFit="1" customWidth="1"/>
    <col min="4107" max="4107" width="10.5703125" style="661" bestFit="1" customWidth="1"/>
    <col min="4108" max="4108" width="10.42578125" style="661" bestFit="1" customWidth="1"/>
    <col min="4109" max="4352" width="9.140625" style="661"/>
    <col min="4353" max="4353" width="67.85546875" style="661" customWidth="1"/>
    <col min="4354" max="4354" width="11.5703125" style="661" bestFit="1" customWidth="1"/>
    <col min="4355" max="4357" width="10.85546875" style="661" customWidth="1"/>
    <col min="4358" max="4362" width="10.42578125" style="661" bestFit="1" customWidth="1"/>
    <col min="4363" max="4363" width="10.5703125" style="661" bestFit="1" customWidth="1"/>
    <col min="4364" max="4364" width="10.42578125" style="661" bestFit="1" customWidth="1"/>
    <col min="4365" max="4608" width="9.140625" style="661"/>
    <col min="4609" max="4609" width="67.85546875" style="661" customWidth="1"/>
    <col min="4610" max="4610" width="11.5703125" style="661" bestFit="1" customWidth="1"/>
    <col min="4611" max="4613" width="10.85546875" style="661" customWidth="1"/>
    <col min="4614" max="4618" width="10.42578125" style="661" bestFit="1" customWidth="1"/>
    <col min="4619" max="4619" width="10.5703125" style="661" bestFit="1" customWidth="1"/>
    <col min="4620" max="4620" width="10.42578125" style="661" bestFit="1" customWidth="1"/>
    <col min="4621" max="4864" width="9.140625" style="661"/>
    <col min="4865" max="4865" width="67.85546875" style="661" customWidth="1"/>
    <col min="4866" max="4866" width="11.5703125" style="661" bestFit="1" customWidth="1"/>
    <col min="4867" max="4869" width="10.85546875" style="661" customWidth="1"/>
    <col min="4870" max="4874" width="10.42578125" style="661" bestFit="1" customWidth="1"/>
    <col min="4875" max="4875" width="10.5703125" style="661" bestFit="1" customWidth="1"/>
    <col min="4876" max="4876" width="10.42578125" style="661" bestFit="1" customWidth="1"/>
    <col min="4877" max="5120" width="9.140625" style="661"/>
    <col min="5121" max="5121" width="67.85546875" style="661" customWidth="1"/>
    <col min="5122" max="5122" width="11.5703125" style="661" bestFit="1" customWidth="1"/>
    <col min="5123" max="5125" width="10.85546875" style="661" customWidth="1"/>
    <col min="5126" max="5130" width="10.42578125" style="661" bestFit="1" customWidth="1"/>
    <col min="5131" max="5131" width="10.5703125" style="661" bestFit="1" customWidth="1"/>
    <col min="5132" max="5132" width="10.42578125" style="661" bestFit="1" customWidth="1"/>
    <col min="5133" max="5376" width="9.140625" style="661"/>
    <col min="5377" max="5377" width="67.85546875" style="661" customWidth="1"/>
    <col min="5378" max="5378" width="11.5703125" style="661" bestFit="1" customWidth="1"/>
    <col min="5379" max="5381" width="10.85546875" style="661" customWidth="1"/>
    <col min="5382" max="5386" width="10.42578125" style="661" bestFit="1" customWidth="1"/>
    <col min="5387" max="5387" width="10.5703125" style="661" bestFit="1" customWidth="1"/>
    <col min="5388" max="5388" width="10.42578125" style="661" bestFit="1" customWidth="1"/>
    <col min="5389" max="5632" width="9.140625" style="661"/>
    <col min="5633" max="5633" width="67.85546875" style="661" customWidth="1"/>
    <col min="5634" max="5634" width="11.5703125" style="661" bestFit="1" customWidth="1"/>
    <col min="5635" max="5637" width="10.85546875" style="661" customWidth="1"/>
    <col min="5638" max="5642" width="10.42578125" style="661" bestFit="1" customWidth="1"/>
    <col min="5643" max="5643" width="10.5703125" style="661" bestFit="1" customWidth="1"/>
    <col min="5644" max="5644" width="10.42578125" style="661" bestFit="1" customWidth="1"/>
    <col min="5645" max="5888" width="9.140625" style="661"/>
    <col min="5889" max="5889" width="67.85546875" style="661" customWidth="1"/>
    <col min="5890" max="5890" width="11.5703125" style="661" bestFit="1" customWidth="1"/>
    <col min="5891" max="5893" width="10.85546875" style="661" customWidth="1"/>
    <col min="5894" max="5898" width="10.42578125" style="661" bestFit="1" customWidth="1"/>
    <col min="5899" max="5899" width="10.5703125" style="661" bestFit="1" customWidth="1"/>
    <col min="5900" max="5900" width="10.42578125" style="661" bestFit="1" customWidth="1"/>
    <col min="5901" max="6144" width="9.140625" style="661"/>
    <col min="6145" max="6145" width="67.85546875" style="661" customWidth="1"/>
    <col min="6146" max="6146" width="11.5703125" style="661" bestFit="1" customWidth="1"/>
    <col min="6147" max="6149" width="10.85546875" style="661" customWidth="1"/>
    <col min="6150" max="6154" width="10.42578125" style="661" bestFit="1" customWidth="1"/>
    <col min="6155" max="6155" width="10.5703125" style="661" bestFit="1" customWidth="1"/>
    <col min="6156" max="6156" width="10.42578125" style="661" bestFit="1" customWidth="1"/>
    <col min="6157" max="6400" width="9.140625" style="661"/>
    <col min="6401" max="6401" width="67.85546875" style="661" customWidth="1"/>
    <col min="6402" max="6402" width="11.5703125" style="661" bestFit="1" customWidth="1"/>
    <col min="6403" max="6405" width="10.85546875" style="661" customWidth="1"/>
    <col min="6406" max="6410" width="10.42578125" style="661" bestFit="1" customWidth="1"/>
    <col min="6411" max="6411" width="10.5703125" style="661" bestFit="1" customWidth="1"/>
    <col min="6412" max="6412" width="10.42578125" style="661" bestFit="1" customWidth="1"/>
    <col min="6413" max="6656" width="9.140625" style="661"/>
    <col min="6657" max="6657" width="67.85546875" style="661" customWidth="1"/>
    <col min="6658" max="6658" width="11.5703125" style="661" bestFit="1" customWidth="1"/>
    <col min="6659" max="6661" width="10.85546875" style="661" customWidth="1"/>
    <col min="6662" max="6666" width="10.42578125" style="661" bestFit="1" customWidth="1"/>
    <col min="6667" max="6667" width="10.5703125" style="661" bestFit="1" customWidth="1"/>
    <col min="6668" max="6668" width="10.42578125" style="661" bestFit="1" customWidth="1"/>
    <col min="6669" max="6912" width="9.140625" style="661"/>
    <col min="6913" max="6913" width="67.85546875" style="661" customWidth="1"/>
    <col min="6914" max="6914" width="11.5703125" style="661" bestFit="1" customWidth="1"/>
    <col min="6915" max="6917" width="10.85546875" style="661" customWidth="1"/>
    <col min="6918" max="6922" width="10.42578125" style="661" bestFit="1" customWidth="1"/>
    <col min="6923" max="6923" width="10.5703125" style="661" bestFit="1" customWidth="1"/>
    <col min="6924" max="6924" width="10.42578125" style="661" bestFit="1" customWidth="1"/>
    <col min="6925" max="7168" width="9.140625" style="661"/>
    <col min="7169" max="7169" width="67.85546875" style="661" customWidth="1"/>
    <col min="7170" max="7170" width="11.5703125" style="661" bestFit="1" customWidth="1"/>
    <col min="7171" max="7173" width="10.85546875" style="661" customWidth="1"/>
    <col min="7174" max="7178" width="10.42578125" style="661" bestFit="1" customWidth="1"/>
    <col min="7179" max="7179" width="10.5703125" style="661" bestFit="1" customWidth="1"/>
    <col min="7180" max="7180" width="10.42578125" style="661" bestFit="1" customWidth="1"/>
    <col min="7181" max="7424" width="9.140625" style="661"/>
    <col min="7425" max="7425" width="67.85546875" style="661" customWidth="1"/>
    <col min="7426" max="7426" width="11.5703125" style="661" bestFit="1" customWidth="1"/>
    <col min="7427" max="7429" width="10.85546875" style="661" customWidth="1"/>
    <col min="7430" max="7434" width="10.42578125" style="661" bestFit="1" customWidth="1"/>
    <col min="7435" max="7435" width="10.5703125" style="661" bestFit="1" customWidth="1"/>
    <col min="7436" max="7436" width="10.42578125" style="661" bestFit="1" customWidth="1"/>
    <col min="7437" max="7680" width="9.140625" style="661"/>
    <col min="7681" max="7681" width="67.85546875" style="661" customWidth="1"/>
    <col min="7682" max="7682" width="11.5703125" style="661" bestFit="1" customWidth="1"/>
    <col min="7683" max="7685" width="10.85546875" style="661" customWidth="1"/>
    <col min="7686" max="7690" width="10.42578125" style="661" bestFit="1" customWidth="1"/>
    <col min="7691" max="7691" width="10.5703125" style="661" bestFit="1" customWidth="1"/>
    <col min="7692" max="7692" width="10.42578125" style="661" bestFit="1" customWidth="1"/>
    <col min="7693" max="7936" width="9.140625" style="661"/>
    <col min="7937" max="7937" width="67.85546875" style="661" customWidth="1"/>
    <col min="7938" max="7938" width="11.5703125" style="661" bestFit="1" customWidth="1"/>
    <col min="7939" max="7941" width="10.85546875" style="661" customWidth="1"/>
    <col min="7942" max="7946" width="10.42578125" style="661" bestFit="1" customWidth="1"/>
    <col min="7947" max="7947" width="10.5703125" style="661" bestFit="1" customWidth="1"/>
    <col min="7948" max="7948" width="10.42578125" style="661" bestFit="1" customWidth="1"/>
    <col min="7949" max="8192" width="9.140625" style="661"/>
    <col min="8193" max="8193" width="67.85546875" style="661" customWidth="1"/>
    <col min="8194" max="8194" width="11.5703125" style="661" bestFit="1" customWidth="1"/>
    <col min="8195" max="8197" width="10.85546875" style="661" customWidth="1"/>
    <col min="8198" max="8202" width="10.42578125" style="661" bestFit="1" customWidth="1"/>
    <col min="8203" max="8203" width="10.5703125" style="661" bestFit="1" customWidth="1"/>
    <col min="8204" max="8204" width="10.42578125" style="661" bestFit="1" customWidth="1"/>
    <col min="8205" max="8448" width="9.140625" style="661"/>
    <col min="8449" max="8449" width="67.85546875" style="661" customWidth="1"/>
    <col min="8450" max="8450" width="11.5703125" style="661" bestFit="1" customWidth="1"/>
    <col min="8451" max="8453" width="10.85546875" style="661" customWidth="1"/>
    <col min="8454" max="8458" width="10.42578125" style="661" bestFit="1" customWidth="1"/>
    <col min="8459" max="8459" width="10.5703125" style="661" bestFit="1" customWidth="1"/>
    <col min="8460" max="8460" width="10.42578125" style="661" bestFit="1" customWidth="1"/>
    <col min="8461" max="8704" width="9.140625" style="661"/>
    <col min="8705" max="8705" width="67.85546875" style="661" customWidth="1"/>
    <col min="8706" max="8706" width="11.5703125" style="661" bestFit="1" customWidth="1"/>
    <col min="8707" max="8709" width="10.85546875" style="661" customWidth="1"/>
    <col min="8710" max="8714" width="10.42578125" style="661" bestFit="1" customWidth="1"/>
    <col min="8715" max="8715" width="10.5703125" style="661" bestFit="1" customWidth="1"/>
    <col min="8716" max="8716" width="10.42578125" style="661" bestFit="1" customWidth="1"/>
    <col min="8717" max="8960" width="9.140625" style="661"/>
    <col min="8961" max="8961" width="67.85546875" style="661" customWidth="1"/>
    <col min="8962" max="8962" width="11.5703125" style="661" bestFit="1" customWidth="1"/>
    <col min="8963" max="8965" width="10.85546875" style="661" customWidth="1"/>
    <col min="8966" max="8970" width="10.42578125" style="661" bestFit="1" customWidth="1"/>
    <col min="8971" max="8971" width="10.5703125" style="661" bestFit="1" customWidth="1"/>
    <col min="8972" max="8972" width="10.42578125" style="661" bestFit="1" customWidth="1"/>
    <col min="8973" max="9216" width="9.140625" style="661"/>
    <col min="9217" max="9217" width="67.85546875" style="661" customWidth="1"/>
    <col min="9218" max="9218" width="11.5703125" style="661" bestFit="1" customWidth="1"/>
    <col min="9219" max="9221" width="10.85546875" style="661" customWidth="1"/>
    <col min="9222" max="9226" width="10.42578125" style="661" bestFit="1" customWidth="1"/>
    <col min="9227" max="9227" width="10.5703125" style="661" bestFit="1" customWidth="1"/>
    <col min="9228" max="9228" width="10.42578125" style="661" bestFit="1" customWidth="1"/>
    <col min="9229" max="9472" width="9.140625" style="661"/>
    <col min="9473" max="9473" width="67.85546875" style="661" customWidth="1"/>
    <col min="9474" max="9474" width="11.5703125" style="661" bestFit="1" customWidth="1"/>
    <col min="9475" max="9477" width="10.85546875" style="661" customWidth="1"/>
    <col min="9478" max="9482" width="10.42578125" style="661" bestFit="1" customWidth="1"/>
    <col min="9483" max="9483" width="10.5703125" style="661" bestFit="1" customWidth="1"/>
    <col min="9484" max="9484" width="10.42578125" style="661" bestFit="1" customWidth="1"/>
    <col min="9485" max="9728" width="9.140625" style="661"/>
    <col min="9729" max="9729" width="67.85546875" style="661" customWidth="1"/>
    <col min="9730" max="9730" width="11.5703125" style="661" bestFit="1" customWidth="1"/>
    <col min="9731" max="9733" width="10.85546875" style="661" customWidth="1"/>
    <col min="9734" max="9738" width="10.42578125" style="661" bestFit="1" customWidth="1"/>
    <col min="9739" max="9739" width="10.5703125" style="661" bestFit="1" customWidth="1"/>
    <col min="9740" max="9740" width="10.42578125" style="661" bestFit="1" customWidth="1"/>
    <col min="9741" max="9984" width="9.140625" style="661"/>
    <col min="9985" max="9985" width="67.85546875" style="661" customWidth="1"/>
    <col min="9986" max="9986" width="11.5703125" style="661" bestFit="1" customWidth="1"/>
    <col min="9987" max="9989" width="10.85546875" style="661" customWidth="1"/>
    <col min="9990" max="9994" width="10.42578125" style="661" bestFit="1" customWidth="1"/>
    <col min="9995" max="9995" width="10.5703125" style="661" bestFit="1" customWidth="1"/>
    <col min="9996" max="9996" width="10.42578125" style="661" bestFit="1" customWidth="1"/>
    <col min="9997" max="10240" width="9.140625" style="661"/>
    <col min="10241" max="10241" width="67.85546875" style="661" customWidth="1"/>
    <col min="10242" max="10242" width="11.5703125" style="661" bestFit="1" customWidth="1"/>
    <col min="10243" max="10245" width="10.85546875" style="661" customWidth="1"/>
    <col min="10246" max="10250" width="10.42578125" style="661" bestFit="1" customWidth="1"/>
    <col min="10251" max="10251" width="10.5703125" style="661" bestFit="1" customWidth="1"/>
    <col min="10252" max="10252" width="10.42578125" style="661" bestFit="1" customWidth="1"/>
    <col min="10253" max="10496" width="9.140625" style="661"/>
    <col min="10497" max="10497" width="67.85546875" style="661" customWidth="1"/>
    <col min="10498" max="10498" width="11.5703125" style="661" bestFit="1" customWidth="1"/>
    <col min="10499" max="10501" width="10.85546875" style="661" customWidth="1"/>
    <col min="10502" max="10506" width="10.42578125" style="661" bestFit="1" customWidth="1"/>
    <col min="10507" max="10507" width="10.5703125" style="661" bestFit="1" customWidth="1"/>
    <col min="10508" max="10508" width="10.42578125" style="661" bestFit="1" customWidth="1"/>
    <col min="10509" max="10752" width="9.140625" style="661"/>
    <col min="10753" max="10753" width="67.85546875" style="661" customWidth="1"/>
    <col min="10754" max="10754" width="11.5703125" style="661" bestFit="1" customWidth="1"/>
    <col min="10755" max="10757" width="10.85546875" style="661" customWidth="1"/>
    <col min="10758" max="10762" width="10.42578125" style="661" bestFit="1" customWidth="1"/>
    <col min="10763" max="10763" width="10.5703125" style="661" bestFit="1" customWidth="1"/>
    <col min="10764" max="10764" width="10.42578125" style="661" bestFit="1" customWidth="1"/>
    <col min="10765" max="11008" width="9.140625" style="661"/>
    <col min="11009" max="11009" width="67.85546875" style="661" customWidth="1"/>
    <col min="11010" max="11010" width="11.5703125" style="661" bestFit="1" customWidth="1"/>
    <col min="11011" max="11013" width="10.85546875" style="661" customWidth="1"/>
    <col min="11014" max="11018" width="10.42578125" style="661" bestFit="1" customWidth="1"/>
    <col min="11019" max="11019" width="10.5703125" style="661" bestFit="1" customWidth="1"/>
    <col min="11020" max="11020" width="10.42578125" style="661" bestFit="1" customWidth="1"/>
    <col min="11021" max="11264" width="9.140625" style="661"/>
    <col min="11265" max="11265" width="67.85546875" style="661" customWidth="1"/>
    <col min="11266" max="11266" width="11.5703125" style="661" bestFit="1" customWidth="1"/>
    <col min="11267" max="11269" width="10.85546875" style="661" customWidth="1"/>
    <col min="11270" max="11274" width="10.42578125" style="661" bestFit="1" customWidth="1"/>
    <col min="11275" max="11275" width="10.5703125" style="661" bestFit="1" customWidth="1"/>
    <col min="11276" max="11276" width="10.42578125" style="661" bestFit="1" customWidth="1"/>
    <col min="11277" max="11520" width="9.140625" style="661"/>
    <col min="11521" max="11521" width="67.85546875" style="661" customWidth="1"/>
    <col min="11522" max="11522" width="11.5703125" style="661" bestFit="1" customWidth="1"/>
    <col min="11523" max="11525" width="10.85546875" style="661" customWidth="1"/>
    <col min="11526" max="11530" width="10.42578125" style="661" bestFit="1" customWidth="1"/>
    <col min="11531" max="11531" width="10.5703125" style="661" bestFit="1" customWidth="1"/>
    <col min="11532" max="11532" width="10.42578125" style="661" bestFit="1" customWidth="1"/>
    <col min="11533" max="11776" width="9.140625" style="661"/>
    <col min="11777" max="11777" width="67.85546875" style="661" customWidth="1"/>
    <col min="11778" max="11778" width="11.5703125" style="661" bestFit="1" customWidth="1"/>
    <col min="11779" max="11781" width="10.85546875" style="661" customWidth="1"/>
    <col min="11782" max="11786" width="10.42578125" style="661" bestFit="1" customWidth="1"/>
    <col min="11787" max="11787" width="10.5703125" style="661" bestFit="1" customWidth="1"/>
    <col min="11788" max="11788" width="10.42578125" style="661" bestFit="1" customWidth="1"/>
    <col min="11789" max="12032" width="9.140625" style="661"/>
    <col min="12033" max="12033" width="67.85546875" style="661" customWidth="1"/>
    <col min="12034" max="12034" width="11.5703125" style="661" bestFit="1" customWidth="1"/>
    <col min="12035" max="12037" width="10.85546875" style="661" customWidth="1"/>
    <col min="12038" max="12042" width="10.42578125" style="661" bestFit="1" customWidth="1"/>
    <col min="12043" max="12043" width="10.5703125" style="661" bestFit="1" customWidth="1"/>
    <col min="12044" max="12044" width="10.42578125" style="661" bestFit="1" customWidth="1"/>
    <col min="12045" max="12288" width="9.140625" style="661"/>
    <col min="12289" max="12289" width="67.85546875" style="661" customWidth="1"/>
    <col min="12290" max="12290" width="11.5703125" style="661" bestFit="1" customWidth="1"/>
    <col min="12291" max="12293" width="10.85546875" style="661" customWidth="1"/>
    <col min="12294" max="12298" width="10.42578125" style="661" bestFit="1" customWidth="1"/>
    <col min="12299" max="12299" width="10.5703125" style="661" bestFit="1" customWidth="1"/>
    <col min="12300" max="12300" width="10.42578125" style="661" bestFit="1" customWidth="1"/>
    <col min="12301" max="12544" width="9.140625" style="661"/>
    <col min="12545" max="12545" width="67.85546875" style="661" customWidth="1"/>
    <col min="12546" max="12546" width="11.5703125" style="661" bestFit="1" customWidth="1"/>
    <col min="12547" max="12549" width="10.85546875" style="661" customWidth="1"/>
    <col min="12550" max="12554" width="10.42578125" style="661" bestFit="1" customWidth="1"/>
    <col min="12555" max="12555" width="10.5703125" style="661" bestFit="1" customWidth="1"/>
    <col min="12556" max="12556" width="10.42578125" style="661" bestFit="1" customWidth="1"/>
    <col min="12557" max="12800" width="9.140625" style="661"/>
    <col min="12801" max="12801" width="67.85546875" style="661" customWidth="1"/>
    <col min="12802" max="12802" width="11.5703125" style="661" bestFit="1" customWidth="1"/>
    <col min="12803" max="12805" width="10.85546875" style="661" customWidth="1"/>
    <col min="12806" max="12810" width="10.42578125" style="661" bestFit="1" customWidth="1"/>
    <col min="12811" max="12811" width="10.5703125" style="661" bestFit="1" customWidth="1"/>
    <col min="12812" max="12812" width="10.42578125" style="661" bestFit="1" customWidth="1"/>
    <col min="12813" max="13056" width="9.140625" style="661"/>
    <col min="13057" max="13057" width="67.85546875" style="661" customWidth="1"/>
    <col min="13058" max="13058" width="11.5703125" style="661" bestFit="1" customWidth="1"/>
    <col min="13059" max="13061" width="10.85546875" style="661" customWidth="1"/>
    <col min="13062" max="13066" width="10.42578125" style="661" bestFit="1" customWidth="1"/>
    <col min="13067" max="13067" width="10.5703125" style="661" bestFit="1" customWidth="1"/>
    <col min="13068" max="13068" width="10.42578125" style="661" bestFit="1" customWidth="1"/>
    <col min="13069" max="13312" width="9.140625" style="661"/>
    <col min="13313" max="13313" width="67.85546875" style="661" customWidth="1"/>
    <col min="13314" max="13314" width="11.5703125" style="661" bestFit="1" customWidth="1"/>
    <col min="13315" max="13317" width="10.85546875" style="661" customWidth="1"/>
    <col min="13318" max="13322" width="10.42578125" style="661" bestFit="1" customWidth="1"/>
    <col min="13323" max="13323" width="10.5703125" style="661" bestFit="1" customWidth="1"/>
    <col min="13324" max="13324" width="10.42578125" style="661" bestFit="1" customWidth="1"/>
    <col min="13325" max="13568" width="9.140625" style="661"/>
    <col min="13569" max="13569" width="67.85546875" style="661" customWidth="1"/>
    <col min="13570" max="13570" width="11.5703125" style="661" bestFit="1" customWidth="1"/>
    <col min="13571" max="13573" width="10.85546875" style="661" customWidth="1"/>
    <col min="13574" max="13578" width="10.42578125" style="661" bestFit="1" customWidth="1"/>
    <col min="13579" max="13579" width="10.5703125" style="661" bestFit="1" customWidth="1"/>
    <col min="13580" max="13580" width="10.42578125" style="661" bestFit="1" customWidth="1"/>
    <col min="13581" max="13824" width="9.140625" style="661"/>
    <col min="13825" max="13825" width="67.85546875" style="661" customWidth="1"/>
    <col min="13826" max="13826" width="11.5703125" style="661" bestFit="1" customWidth="1"/>
    <col min="13827" max="13829" width="10.85546875" style="661" customWidth="1"/>
    <col min="13830" max="13834" width="10.42578125" style="661" bestFit="1" customWidth="1"/>
    <col min="13835" max="13835" width="10.5703125" style="661" bestFit="1" customWidth="1"/>
    <col min="13836" max="13836" width="10.42578125" style="661" bestFit="1" customWidth="1"/>
    <col min="13837" max="14080" width="9.140625" style="661"/>
    <col min="14081" max="14081" width="67.85546875" style="661" customWidth="1"/>
    <col min="14082" max="14082" width="11.5703125" style="661" bestFit="1" customWidth="1"/>
    <col min="14083" max="14085" width="10.85546875" style="661" customWidth="1"/>
    <col min="14086" max="14090" width="10.42578125" style="661" bestFit="1" customWidth="1"/>
    <col min="14091" max="14091" width="10.5703125" style="661" bestFit="1" customWidth="1"/>
    <col min="14092" max="14092" width="10.42578125" style="661" bestFit="1" customWidth="1"/>
    <col min="14093" max="14336" width="9.140625" style="661"/>
    <col min="14337" max="14337" width="67.85546875" style="661" customWidth="1"/>
    <col min="14338" max="14338" width="11.5703125" style="661" bestFit="1" customWidth="1"/>
    <col min="14339" max="14341" width="10.85546875" style="661" customWidth="1"/>
    <col min="14342" max="14346" width="10.42578125" style="661" bestFit="1" customWidth="1"/>
    <col min="14347" max="14347" width="10.5703125" style="661" bestFit="1" customWidth="1"/>
    <col min="14348" max="14348" width="10.42578125" style="661" bestFit="1" customWidth="1"/>
    <col min="14349" max="14592" width="9.140625" style="661"/>
    <col min="14593" max="14593" width="67.85546875" style="661" customWidth="1"/>
    <col min="14594" max="14594" width="11.5703125" style="661" bestFit="1" customWidth="1"/>
    <col min="14595" max="14597" width="10.85546875" style="661" customWidth="1"/>
    <col min="14598" max="14602" width="10.42578125" style="661" bestFit="1" customWidth="1"/>
    <col min="14603" max="14603" width="10.5703125" style="661" bestFit="1" customWidth="1"/>
    <col min="14604" max="14604" width="10.42578125" style="661" bestFit="1" customWidth="1"/>
    <col min="14605" max="14848" width="9.140625" style="661"/>
    <col min="14849" max="14849" width="67.85546875" style="661" customWidth="1"/>
    <col min="14850" max="14850" width="11.5703125" style="661" bestFit="1" customWidth="1"/>
    <col min="14851" max="14853" width="10.85546875" style="661" customWidth="1"/>
    <col min="14854" max="14858" width="10.42578125" style="661" bestFit="1" customWidth="1"/>
    <col min="14859" max="14859" width="10.5703125" style="661" bestFit="1" customWidth="1"/>
    <col min="14860" max="14860" width="10.42578125" style="661" bestFit="1" customWidth="1"/>
    <col min="14861" max="15104" width="9.140625" style="661"/>
    <col min="15105" max="15105" width="67.85546875" style="661" customWidth="1"/>
    <col min="15106" max="15106" width="11.5703125" style="661" bestFit="1" customWidth="1"/>
    <col min="15107" max="15109" width="10.85546875" style="661" customWidth="1"/>
    <col min="15110" max="15114" width="10.42578125" style="661" bestFit="1" customWidth="1"/>
    <col min="15115" max="15115" width="10.5703125" style="661" bestFit="1" customWidth="1"/>
    <col min="15116" max="15116" width="10.42578125" style="661" bestFit="1" customWidth="1"/>
    <col min="15117" max="15360" width="9.140625" style="661"/>
    <col min="15361" max="15361" width="67.85546875" style="661" customWidth="1"/>
    <col min="15362" max="15362" width="11.5703125" style="661" bestFit="1" customWidth="1"/>
    <col min="15363" max="15365" width="10.85546875" style="661" customWidth="1"/>
    <col min="15366" max="15370" width="10.42578125" style="661" bestFit="1" customWidth="1"/>
    <col min="15371" max="15371" width="10.5703125" style="661" bestFit="1" customWidth="1"/>
    <col min="15372" max="15372" width="10.42578125" style="661" bestFit="1" customWidth="1"/>
    <col min="15373" max="15616" width="9.140625" style="661"/>
    <col min="15617" max="15617" width="67.85546875" style="661" customWidth="1"/>
    <col min="15618" max="15618" width="11.5703125" style="661" bestFit="1" customWidth="1"/>
    <col min="15619" max="15621" width="10.85546875" style="661" customWidth="1"/>
    <col min="15622" max="15626" width="10.42578125" style="661" bestFit="1" customWidth="1"/>
    <col min="15627" max="15627" width="10.5703125" style="661" bestFit="1" customWidth="1"/>
    <col min="15628" max="15628" width="10.42578125" style="661" bestFit="1" customWidth="1"/>
    <col min="15629" max="15872" width="9.140625" style="661"/>
    <col min="15873" max="15873" width="67.85546875" style="661" customWidth="1"/>
    <col min="15874" max="15874" width="11.5703125" style="661" bestFit="1" customWidth="1"/>
    <col min="15875" max="15877" width="10.85546875" style="661" customWidth="1"/>
    <col min="15878" max="15882" width="10.42578125" style="661" bestFit="1" customWidth="1"/>
    <col min="15883" max="15883" width="10.5703125" style="661" bestFit="1" customWidth="1"/>
    <col min="15884" max="15884" width="10.42578125" style="661" bestFit="1" customWidth="1"/>
    <col min="15885" max="16128" width="9.140625" style="661"/>
    <col min="16129" max="16129" width="67.85546875" style="661" customWidth="1"/>
    <col min="16130" max="16130" width="11.5703125" style="661" bestFit="1" customWidth="1"/>
    <col min="16131" max="16133" width="10.85546875" style="661" customWidth="1"/>
    <col min="16134" max="16138" width="10.42578125" style="661" bestFit="1" customWidth="1"/>
    <col min="16139" max="16139" width="10.5703125" style="661" bestFit="1" customWidth="1"/>
    <col min="16140" max="16140" width="10.42578125" style="661" bestFit="1" customWidth="1"/>
    <col min="16141" max="16384" width="9.140625" style="661"/>
  </cols>
  <sheetData>
    <row r="1" spans="1:11">
      <c r="K1" s="663" t="s">
        <v>467</v>
      </c>
    </row>
    <row r="2" spans="1:11" ht="18">
      <c r="A2" s="664" t="s">
        <v>468</v>
      </c>
      <c r="B2" s="664"/>
      <c r="C2" s="664"/>
      <c r="D2" s="664"/>
      <c r="E2" s="664"/>
      <c r="F2" s="665"/>
      <c r="G2" s="665"/>
      <c r="H2" s="665"/>
      <c r="I2" s="665"/>
      <c r="J2" s="665"/>
      <c r="K2" s="665"/>
    </row>
    <row r="4" spans="1:11" s="666" customFormat="1" ht="26.25" customHeight="1" thickBot="1">
      <c r="A4" s="666" t="s">
        <v>469</v>
      </c>
      <c r="B4" s="667"/>
      <c r="C4" s="667"/>
      <c r="E4" s="668"/>
      <c r="I4" s="834" t="s">
        <v>692</v>
      </c>
      <c r="J4" s="815"/>
      <c r="K4" s="815"/>
    </row>
    <row r="5" spans="1:11" s="672" customFormat="1">
      <c r="A5" s="669" t="s">
        <v>260</v>
      </c>
      <c r="B5" s="670" t="s">
        <v>470</v>
      </c>
      <c r="C5" s="670" t="s">
        <v>471</v>
      </c>
      <c r="D5" s="670" t="s">
        <v>472</v>
      </c>
      <c r="E5" s="670" t="s">
        <v>473</v>
      </c>
      <c r="F5" s="670" t="s">
        <v>474</v>
      </c>
      <c r="G5" s="670" t="s">
        <v>475</v>
      </c>
      <c r="H5" s="670" t="s">
        <v>476</v>
      </c>
      <c r="I5" s="670" t="s">
        <v>477</v>
      </c>
      <c r="J5" s="733" t="s">
        <v>608</v>
      </c>
      <c r="K5" s="671" t="s">
        <v>609</v>
      </c>
    </row>
    <row r="6" spans="1:11" s="676" customFormat="1">
      <c r="A6" s="742" t="s">
        <v>654</v>
      </c>
      <c r="B6" s="674">
        <v>180500</v>
      </c>
      <c r="C6" s="674">
        <v>180500</v>
      </c>
      <c r="D6" s="674">
        <v>180500</v>
      </c>
      <c r="E6" s="674">
        <v>180500</v>
      </c>
      <c r="F6" s="674">
        <v>180500</v>
      </c>
      <c r="G6" s="674">
        <v>180500</v>
      </c>
      <c r="H6" s="674">
        <v>180500</v>
      </c>
      <c r="I6" s="674">
        <v>180500</v>
      </c>
      <c r="J6" s="674">
        <v>180500</v>
      </c>
      <c r="K6" s="674">
        <v>180500</v>
      </c>
    </row>
    <row r="7" spans="1:11" s="676" customFormat="1">
      <c r="A7" s="742" t="s">
        <v>655</v>
      </c>
      <c r="B7" s="674">
        <v>16076</v>
      </c>
      <c r="C7" s="674">
        <v>16076</v>
      </c>
      <c r="D7" s="674">
        <v>16076</v>
      </c>
      <c r="E7" s="674">
        <v>16076</v>
      </c>
      <c r="F7" s="674">
        <v>16076</v>
      </c>
      <c r="G7" s="674">
        <v>16076</v>
      </c>
      <c r="H7" s="674">
        <v>16076</v>
      </c>
      <c r="I7" s="674">
        <v>16076</v>
      </c>
      <c r="J7" s="674">
        <v>16076</v>
      </c>
      <c r="K7" s="674">
        <v>16076</v>
      </c>
    </row>
    <row r="8" spans="1:11" s="676" customFormat="1">
      <c r="A8" s="742" t="s">
        <v>656</v>
      </c>
      <c r="B8" s="674">
        <v>1000</v>
      </c>
      <c r="C8" s="674">
        <v>1000</v>
      </c>
      <c r="D8" s="674">
        <v>1000</v>
      </c>
      <c r="E8" s="674">
        <v>1000</v>
      </c>
      <c r="F8" s="674">
        <v>1000</v>
      </c>
      <c r="G8" s="674">
        <v>1000</v>
      </c>
      <c r="H8" s="674">
        <v>1000</v>
      </c>
      <c r="I8" s="674">
        <v>1000</v>
      </c>
      <c r="J8" s="674">
        <v>1000</v>
      </c>
      <c r="K8" s="675">
        <v>1000</v>
      </c>
    </row>
    <row r="9" spans="1:11" s="676" customFormat="1">
      <c r="A9" s="742" t="s">
        <v>668</v>
      </c>
      <c r="B9" s="674">
        <v>20000</v>
      </c>
      <c r="C9" s="674">
        <v>10000</v>
      </c>
      <c r="D9" s="674">
        <v>5000</v>
      </c>
      <c r="E9" s="674">
        <v>5000</v>
      </c>
      <c r="F9" s="674">
        <v>5000</v>
      </c>
      <c r="G9" s="674">
        <v>5000</v>
      </c>
      <c r="H9" s="674">
        <v>5000</v>
      </c>
      <c r="I9" s="674">
        <v>5000</v>
      </c>
      <c r="J9" s="734">
        <v>5000</v>
      </c>
      <c r="K9" s="675">
        <v>5000</v>
      </c>
    </row>
    <row r="10" spans="1:11" s="676" customFormat="1" ht="25.5">
      <c r="A10" s="742" t="s">
        <v>657</v>
      </c>
      <c r="B10" s="674"/>
      <c r="C10" s="674"/>
      <c r="D10" s="674"/>
      <c r="E10" s="674"/>
      <c r="F10" s="677"/>
      <c r="G10" s="677"/>
      <c r="H10" s="677"/>
      <c r="I10" s="677"/>
      <c r="J10" s="735"/>
      <c r="K10" s="678"/>
    </row>
    <row r="11" spans="1:11" s="676" customFormat="1">
      <c r="A11" s="742" t="s">
        <v>658</v>
      </c>
      <c r="B11" s="674"/>
      <c r="C11" s="674"/>
      <c r="D11" s="674"/>
      <c r="E11" s="674"/>
      <c r="F11" s="677"/>
      <c r="G11" s="677"/>
      <c r="H11" s="677"/>
      <c r="I11" s="677"/>
      <c r="J11" s="735"/>
      <c r="K11" s="678"/>
    </row>
    <row r="12" spans="1:11" s="676" customFormat="1">
      <c r="A12" s="673" t="s">
        <v>478</v>
      </c>
      <c r="B12" s="674"/>
      <c r="C12" s="674"/>
      <c r="D12" s="674"/>
      <c r="E12" s="674"/>
      <c r="F12" s="677"/>
      <c r="G12" s="677"/>
      <c r="H12" s="677"/>
      <c r="I12" s="677"/>
      <c r="J12" s="735"/>
      <c r="K12" s="678"/>
    </row>
    <row r="13" spans="1:11" s="676" customFormat="1">
      <c r="A13" s="679" t="s">
        <v>479</v>
      </c>
      <c r="B13" s="680">
        <f t="shared" ref="B13:K13" si="0">SUM(B6:B12)</f>
        <v>217576</v>
      </c>
      <c r="C13" s="680">
        <f t="shared" si="0"/>
        <v>207576</v>
      </c>
      <c r="D13" s="680">
        <f t="shared" si="0"/>
        <v>202576</v>
      </c>
      <c r="E13" s="680">
        <f t="shared" si="0"/>
        <v>202576</v>
      </c>
      <c r="F13" s="680">
        <f t="shared" si="0"/>
        <v>202576</v>
      </c>
      <c r="G13" s="680">
        <f t="shared" si="0"/>
        <v>202576</v>
      </c>
      <c r="H13" s="680">
        <f t="shared" si="0"/>
        <v>202576</v>
      </c>
      <c r="I13" s="680">
        <f t="shared" si="0"/>
        <v>202576</v>
      </c>
      <c r="J13" s="680">
        <f t="shared" si="0"/>
        <v>202576</v>
      </c>
      <c r="K13" s="681">
        <f t="shared" si="0"/>
        <v>202576</v>
      </c>
    </row>
    <row r="14" spans="1:11" s="676" customFormat="1">
      <c r="A14" s="679"/>
      <c r="B14" s="680"/>
      <c r="C14" s="680"/>
      <c r="D14" s="680"/>
      <c r="E14" s="680"/>
      <c r="F14" s="677"/>
      <c r="G14" s="677"/>
      <c r="H14" s="677"/>
      <c r="I14" s="677"/>
      <c r="J14" s="735"/>
      <c r="K14" s="678"/>
    </row>
    <row r="15" spans="1:11" s="676" customFormat="1">
      <c r="A15" s="679" t="s">
        <v>480</v>
      </c>
      <c r="B15" s="680">
        <f t="shared" ref="B15:K15" si="1">+B13/2</f>
        <v>108788</v>
      </c>
      <c r="C15" s="680">
        <f t="shared" si="1"/>
        <v>103788</v>
      </c>
      <c r="D15" s="680">
        <f t="shared" si="1"/>
        <v>101288</v>
      </c>
      <c r="E15" s="680">
        <f t="shared" si="1"/>
        <v>101288</v>
      </c>
      <c r="F15" s="680">
        <f t="shared" si="1"/>
        <v>101288</v>
      </c>
      <c r="G15" s="680">
        <f t="shared" si="1"/>
        <v>101288</v>
      </c>
      <c r="H15" s="680">
        <f t="shared" si="1"/>
        <v>101288</v>
      </c>
      <c r="I15" s="680">
        <f t="shared" si="1"/>
        <v>101288</v>
      </c>
      <c r="J15" s="680">
        <f t="shared" si="1"/>
        <v>101288</v>
      </c>
      <c r="K15" s="681">
        <f t="shared" si="1"/>
        <v>101288</v>
      </c>
    </row>
    <row r="16" spans="1:11" s="676" customFormat="1">
      <c r="A16" s="673"/>
      <c r="B16" s="674"/>
      <c r="C16" s="674"/>
      <c r="D16" s="674"/>
      <c r="E16" s="674"/>
      <c r="F16" s="677"/>
      <c r="G16" s="677"/>
      <c r="H16" s="677"/>
      <c r="I16" s="677"/>
      <c r="J16" s="735"/>
      <c r="K16" s="678"/>
    </row>
    <row r="17" spans="1:256" s="676" customFormat="1">
      <c r="A17" s="742" t="s">
        <v>659</v>
      </c>
      <c r="B17" s="682">
        <v>34604</v>
      </c>
      <c r="C17" s="682">
        <v>45904</v>
      </c>
      <c r="D17" s="682">
        <v>44904</v>
      </c>
      <c r="E17" s="682">
        <v>43904</v>
      </c>
      <c r="F17" s="682">
        <v>42904</v>
      </c>
      <c r="G17" s="682">
        <v>41904</v>
      </c>
      <c r="H17" s="682">
        <v>36104</v>
      </c>
      <c r="I17" s="682">
        <v>26134</v>
      </c>
      <c r="J17" s="736">
        <v>14112</v>
      </c>
      <c r="K17" s="683">
        <v>13308</v>
      </c>
      <c r="L17" s="684"/>
    </row>
    <row r="18" spans="1:256" s="676" customFormat="1">
      <c r="A18" s="742" t="s">
        <v>660</v>
      </c>
      <c r="B18" s="674"/>
      <c r="C18" s="674"/>
      <c r="D18" s="674"/>
      <c r="E18" s="674"/>
      <c r="F18" s="677"/>
      <c r="G18" s="677"/>
      <c r="H18" s="677"/>
      <c r="I18" s="677"/>
      <c r="J18" s="735"/>
      <c r="K18" s="678"/>
    </row>
    <row r="19" spans="1:256" s="676" customFormat="1">
      <c r="A19" s="742" t="s">
        <v>661</v>
      </c>
      <c r="B19" s="674"/>
      <c r="C19" s="674"/>
      <c r="D19" s="674"/>
      <c r="E19" s="674"/>
      <c r="F19" s="677"/>
      <c r="G19" s="677"/>
      <c r="H19" s="677"/>
      <c r="I19" s="677"/>
      <c r="J19" s="735"/>
      <c r="K19" s="678"/>
    </row>
    <row r="20" spans="1:256" s="676" customFormat="1">
      <c r="A20" s="742" t="s">
        <v>662</v>
      </c>
      <c r="B20" s="674"/>
      <c r="C20" s="674"/>
      <c r="D20" s="674"/>
      <c r="E20" s="674"/>
      <c r="F20" s="677"/>
      <c r="G20" s="677"/>
      <c r="H20" s="677"/>
      <c r="I20" s="677"/>
      <c r="J20" s="735"/>
      <c r="K20" s="678"/>
    </row>
    <row r="21" spans="1:256" s="676" customFormat="1">
      <c r="A21" s="742" t="s">
        <v>663</v>
      </c>
      <c r="B21" s="674"/>
      <c r="C21" s="674"/>
      <c r="D21" s="674"/>
      <c r="E21" s="674"/>
      <c r="F21" s="677"/>
      <c r="G21" s="677"/>
      <c r="H21" s="677"/>
      <c r="I21" s="677"/>
      <c r="J21" s="735"/>
      <c r="K21" s="678"/>
    </row>
    <row r="22" spans="1:256" s="676" customFormat="1">
      <c r="A22" s="742" t="s">
        <v>664</v>
      </c>
      <c r="B22" s="674"/>
      <c r="C22" s="674"/>
      <c r="D22" s="674"/>
      <c r="E22" s="674"/>
      <c r="F22" s="677"/>
      <c r="G22" s="677"/>
      <c r="H22" s="677"/>
      <c r="I22" s="677"/>
      <c r="J22" s="735"/>
      <c r="K22" s="678"/>
    </row>
    <row r="23" spans="1:256" s="676" customFormat="1">
      <c r="A23" s="742" t="s">
        <v>665</v>
      </c>
      <c r="B23" s="674"/>
      <c r="C23" s="674"/>
      <c r="D23" s="674"/>
      <c r="E23" s="674"/>
      <c r="F23" s="677"/>
      <c r="G23" s="677"/>
      <c r="H23" s="677"/>
      <c r="I23" s="677"/>
      <c r="J23" s="735"/>
      <c r="K23" s="678"/>
    </row>
    <row r="24" spans="1:256" s="676" customFormat="1">
      <c r="A24" s="742" t="s">
        <v>666</v>
      </c>
      <c r="B24" s="674"/>
      <c r="C24" s="674"/>
      <c r="D24" s="674"/>
      <c r="E24" s="674"/>
      <c r="F24" s="677"/>
      <c r="G24" s="677"/>
      <c r="H24" s="677"/>
      <c r="I24" s="677"/>
      <c r="J24" s="735"/>
      <c r="K24" s="678"/>
    </row>
    <row r="25" spans="1:256" s="676" customFormat="1">
      <c r="A25" s="679" t="s">
        <v>481</v>
      </c>
      <c r="B25" s="680">
        <f t="shared" ref="B25:K25" si="2">SUM(B17:B24)</f>
        <v>34604</v>
      </c>
      <c r="C25" s="680">
        <f t="shared" si="2"/>
        <v>45904</v>
      </c>
      <c r="D25" s="680">
        <f t="shared" si="2"/>
        <v>44904</v>
      </c>
      <c r="E25" s="680">
        <f t="shared" si="2"/>
        <v>43904</v>
      </c>
      <c r="F25" s="680">
        <f t="shared" si="2"/>
        <v>42904</v>
      </c>
      <c r="G25" s="680">
        <f t="shared" si="2"/>
        <v>41904</v>
      </c>
      <c r="H25" s="680">
        <f t="shared" si="2"/>
        <v>36104</v>
      </c>
      <c r="I25" s="680">
        <f t="shared" si="2"/>
        <v>26134</v>
      </c>
      <c r="J25" s="680">
        <f t="shared" si="2"/>
        <v>14112</v>
      </c>
      <c r="K25" s="681">
        <f t="shared" si="2"/>
        <v>13308</v>
      </c>
    </row>
    <row r="26" spans="1:256" s="676" customFormat="1">
      <c r="A26" s="679"/>
      <c r="B26" s="680"/>
      <c r="C26" s="680"/>
      <c r="D26" s="680"/>
      <c r="E26" s="680"/>
      <c r="F26" s="680"/>
      <c r="G26" s="680"/>
      <c r="H26" s="680"/>
      <c r="I26" s="680"/>
      <c r="J26" s="743"/>
      <c r="K26" s="681"/>
    </row>
    <row r="27" spans="1:256" s="676" customFormat="1" ht="25.5">
      <c r="A27" s="679" t="s">
        <v>667</v>
      </c>
      <c r="B27" s="680">
        <v>70</v>
      </c>
      <c r="C27" s="680">
        <v>4898</v>
      </c>
      <c r="D27" s="680">
        <v>5559</v>
      </c>
      <c r="E27" s="680">
        <v>5362</v>
      </c>
      <c r="F27" s="680">
        <v>5157</v>
      </c>
      <c r="G27" s="680">
        <v>4972</v>
      </c>
      <c r="H27" s="680">
        <v>1679</v>
      </c>
      <c r="I27" s="680">
        <f t="shared" ref="C27:J27" si="3">SUM(I26)</f>
        <v>0</v>
      </c>
      <c r="J27" s="680">
        <f t="shared" si="3"/>
        <v>0</v>
      </c>
      <c r="K27" s="681">
        <f>SUM(K26)</f>
        <v>0</v>
      </c>
    </row>
    <row r="28" spans="1:256" s="685" customFormat="1">
      <c r="A28" s="679" t="s">
        <v>482</v>
      </c>
      <c r="B28" s="680">
        <f>B25+B27</f>
        <v>34674</v>
      </c>
      <c r="C28" s="680">
        <f>C25+C27</f>
        <v>50802</v>
      </c>
      <c r="D28" s="680">
        <f t="shared" ref="D28:J28" si="4">D25+D27</f>
        <v>50463</v>
      </c>
      <c r="E28" s="680">
        <f t="shared" si="4"/>
        <v>49266</v>
      </c>
      <c r="F28" s="680">
        <f t="shared" si="4"/>
        <v>48061</v>
      </c>
      <c r="G28" s="680">
        <f t="shared" si="4"/>
        <v>46876</v>
      </c>
      <c r="H28" s="680">
        <f t="shared" si="4"/>
        <v>37783</v>
      </c>
      <c r="I28" s="680">
        <f t="shared" si="4"/>
        <v>26134</v>
      </c>
      <c r="J28" s="680">
        <f t="shared" si="4"/>
        <v>14112</v>
      </c>
      <c r="K28" s="681">
        <f>K25+K27</f>
        <v>13308</v>
      </c>
      <c r="L28" s="676"/>
      <c r="M28" s="676"/>
      <c r="N28" s="676"/>
      <c r="O28" s="676"/>
      <c r="P28" s="676"/>
      <c r="Q28" s="676"/>
      <c r="R28" s="676"/>
      <c r="S28" s="676"/>
      <c r="T28" s="676"/>
      <c r="U28" s="676"/>
      <c r="V28" s="676"/>
      <c r="W28" s="676"/>
      <c r="X28" s="676"/>
      <c r="Y28" s="676"/>
      <c r="Z28" s="676"/>
      <c r="AA28" s="676"/>
      <c r="AB28" s="676"/>
      <c r="AC28" s="676"/>
      <c r="AD28" s="676"/>
      <c r="AE28" s="676"/>
      <c r="AF28" s="676"/>
      <c r="AG28" s="676"/>
      <c r="AH28" s="676"/>
      <c r="AI28" s="676"/>
      <c r="AJ28" s="676"/>
      <c r="AK28" s="676"/>
      <c r="AL28" s="676"/>
      <c r="AM28" s="676"/>
      <c r="AN28" s="676"/>
      <c r="AO28" s="676"/>
      <c r="AP28" s="676"/>
      <c r="AQ28" s="676"/>
      <c r="AR28" s="676"/>
      <c r="AS28" s="676"/>
      <c r="AT28" s="676"/>
      <c r="AU28" s="676"/>
      <c r="AV28" s="676"/>
      <c r="AW28" s="676"/>
      <c r="AX28" s="676"/>
      <c r="AY28" s="676"/>
      <c r="AZ28" s="676"/>
      <c r="BA28" s="676"/>
      <c r="BB28" s="676"/>
      <c r="BC28" s="676"/>
      <c r="BD28" s="676"/>
      <c r="BE28" s="676"/>
      <c r="BF28" s="676"/>
      <c r="BG28" s="676"/>
      <c r="BH28" s="676"/>
      <c r="BI28" s="676"/>
      <c r="BJ28" s="676"/>
      <c r="BK28" s="676"/>
      <c r="BL28" s="676"/>
      <c r="BM28" s="676"/>
      <c r="BN28" s="676"/>
      <c r="BO28" s="676"/>
      <c r="BP28" s="676"/>
      <c r="BQ28" s="676"/>
      <c r="BR28" s="676"/>
      <c r="BS28" s="676"/>
      <c r="BT28" s="676"/>
      <c r="BU28" s="676"/>
      <c r="BV28" s="676"/>
      <c r="BW28" s="676"/>
      <c r="BX28" s="676"/>
      <c r="BY28" s="676"/>
      <c r="BZ28" s="676"/>
      <c r="CA28" s="676"/>
      <c r="CB28" s="676"/>
      <c r="CC28" s="676"/>
      <c r="CD28" s="676"/>
      <c r="CE28" s="676"/>
      <c r="CF28" s="676"/>
      <c r="CG28" s="676"/>
      <c r="CH28" s="676"/>
      <c r="CI28" s="676"/>
      <c r="CJ28" s="676"/>
      <c r="CK28" s="676"/>
      <c r="CL28" s="676"/>
      <c r="CM28" s="676"/>
      <c r="CN28" s="676"/>
      <c r="CO28" s="676"/>
      <c r="CP28" s="676"/>
      <c r="CQ28" s="676"/>
      <c r="CR28" s="676"/>
      <c r="CS28" s="676"/>
      <c r="CT28" s="676"/>
      <c r="CU28" s="676"/>
      <c r="CV28" s="676"/>
      <c r="CW28" s="676"/>
      <c r="CX28" s="676"/>
      <c r="CY28" s="676"/>
      <c r="CZ28" s="676"/>
      <c r="DA28" s="676"/>
      <c r="DB28" s="676"/>
      <c r="DC28" s="676"/>
      <c r="DD28" s="676"/>
      <c r="DE28" s="676"/>
      <c r="DF28" s="676"/>
      <c r="DG28" s="676"/>
      <c r="DH28" s="676"/>
      <c r="DI28" s="676"/>
      <c r="DJ28" s="676"/>
      <c r="DK28" s="676"/>
      <c r="DL28" s="676"/>
      <c r="DM28" s="676"/>
      <c r="DN28" s="676"/>
      <c r="DO28" s="676"/>
      <c r="DP28" s="676"/>
      <c r="DQ28" s="676"/>
      <c r="DR28" s="676"/>
      <c r="DS28" s="676"/>
      <c r="DT28" s="676"/>
      <c r="DU28" s="676"/>
      <c r="DV28" s="676"/>
      <c r="DW28" s="676"/>
      <c r="DX28" s="676"/>
      <c r="DY28" s="676"/>
      <c r="DZ28" s="676"/>
      <c r="EA28" s="676"/>
      <c r="EB28" s="676"/>
      <c r="EC28" s="676"/>
      <c r="ED28" s="676"/>
      <c r="EE28" s="676"/>
      <c r="EF28" s="676"/>
      <c r="EG28" s="676"/>
      <c r="EH28" s="676"/>
      <c r="EI28" s="676"/>
      <c r="EJ28" s="676"/>
      <c r="EK28" s="676"/>
      <c r="EL28" s="676"/>
      <c r="EM28" s="676"/>
      <c r="EN28" s="676"/>
      <c r="EO28" s="676"/>
      <c r="EP28" s="676"/>
      <c r="EQ28" s="676"/>
      <c r="ER28" s="676"/>
      <c r="ES28" s="676"/>
      <c r="ET28" s="676"/>
      <c r="EU28" s="676"/>
      <c r="EV28" s="676"/>
      <c r="EW28" s="676"/>
      <c r="EX28" s="676"/>
      <c r="EY28" s="676"/>
      <c r="EZ28" s="676"/>
      <c r="FA28" s="676"/>
      <c r="FB28" s="676"/>
      <c r="FC28" s="676"/>
      <c r="FD28" s="676"/>
      <c r="FE28" s="676"/>
      <c r="FF28" s="676"/>
      <c r="FG28" s="676"/>
      <c r="FH28" s="676"/>
      <c r="FI28" s="676"/>
      <c r="FJ28" s="676"/>
      <c r="FK28" s="676"/>
      <c r="FL28" s="676"/>
      <c r="FM28" s="676"/>
      <c r="FN28" s="676"/>
      <c r="FO28" s="676"/>
      <c r="FP28" s="676"/>
      <c r="FQ28" s="676"/>
      <c r="FR28" s="676"/>
      <c r="FS28" s="676"/>
      <c r="FT28" s="676"/>
      <c r="FU28" s="676"/>
      <c r="FV28" s="676"/>
      <c r="FW28" s="676"/>
      <c r="FX28" s="676"/>
      <c r="FY28" s="676"/>
      <c r="FZ28" s="676"/>
      <c r="GA28" s="676"/>
      <c r="GB28" s="676"/>
      <c r="GC28" s="676"/>
      <c r="GD28" s="676"/>
      <c r="GE28" s="676"/>
      <c r="GF28" s="676"/>
      <c r="GG28" s="676"/>
      <c r="GH28" s="676"/>
      <c r="GI28" s="676"/>
      <c r="GJ28" s="676"/>
      <c r="GK28" s="676"/>
      <c r="GL28" s="676"/>
      <c r="GM28" s="676"/>
      <c r="GN28" s="676"/>
      <c r="GO28" s="676"/>
      <c r="GP28" s="676"/>
      <c r="GQ28" s="676"/>
      <c r="GR28" s="676"/>
      <c r="GS28" s="676"/>
      <c r="GT28" s="676"/>
      <c r="GU28" s="676"/>
      <c r="GV28" s="676"/>
      <c r="GW28" s="676"/>
      <c r="GX28" s="676"/>
      <c r="GY28" s="676"/>
      <c r="GZ28" s="676"/>
      <c r="HA28" s="676"/>
      <c r="HB28" s="676"/>
      <c r="HC28" s="676"/>
      <c r="HD28" s="676"/>
      <c r="HE28" s="676"/>
      <c r="HF28" s="676"/>
      <c r="HG28" s="676"/>
      <c r="HH28" s="676"/>
      <c r="HI28" s="676"/>
      <c r="HJ28" s="676"/>
      <c r="HK28" s="676"/>
      <c r="HL28" s="676"/>
      <c r="HM28" s="676"/>
      <c r="HN28" s="676"/>
      <c r="HO28" s="676"/>
      <c r="HP28" s="676"/>
      <c r="HQ28" s="676"/>
      <c r="HR28" s="676"/>
      <c r="HS28" s="676"/>
      <c r="HT28" s="676"/>
      <c r="HU28" s="676"/>
      <c r="HV28" s="676"/>
      <c r="HW28" s="676"/>
      <c r="HX28" s="676"/>
      <c r="HY28" s="676"/>
      <c r="HZ28" s="676"/>
      <c r="IA28" s="676"/>
      <c r="IB28" s="676"/>
      <c r="IC28" s="676"/>
      <c r="ID28" s="676"/>
      <c r="IE28" s="676"/>
      <c r="IF28" s="676"/>
      <c r="IG28" s="676"/>
      <c r="IH28" s="676"/>
      <c r="II28" s="676"/>
      <c r="IJ28" s="676"/>
      <c r="IK28" s="676"/>
      <c r="IL28" s="676"/>
      <c r="IM28" s="676"/>
      <c r="IN28" s="676"/>
      <c r="IO28" s="676"/>
      <c r="IP28" s="676"/>
      <c r="IQ28" s="676"/>
      <c r="IR28" s="676"/>
      <c r="IS28" s="676"/>
      <c r="IT28" s="676"/>
      <c r="IU28" s="676"/>
      <c r="IV28" s="676"/>
    </row>
    <row r="29" spans="1:256" s="676" customFormat="1" ht="25.5">
      <c r="A29" s="679" t="s">
        <v>483</v>
      </c>
      <c r="B29" s="680">
        <f t="shared" ref="B29:K29" si="5">+B15-B28</f>
        <v>74114</v>
      </c>
      <c r="C29" s="680">
        <f t="shared" si="5"/>
        <v>52986</v>
      </c>
      <c r="D29" s="680">
        <f t="shared" si="5"/>
        <v>50825</v>
      </c>
      <c r="E29" s="680">
        <f t="shared" si="5"/>
        <v>52022</v>
      </c>
      <c r="F29" s="680">
        <f t="shared" si="5"/>
        <v>53227</v>
      </c>
      <c r="G29" s="680">
        <f t="shared" si="5"/>
        <v>54412</v>
      </c>
      <c r="H29" s="680">
        <f t="shared" si="5"/>
        <v>63505</v>
      </c>
      <c r="I29" s="680">
        <f t="shared" si="5"/>
        <v>75154</v>
      </c>
      <c r="J29" s="680">
        <f t="shared" si="5"/>
        <v>87176</v>
      </c>
      <c r="K29" s="681">
        <f t="shared" si="5"/>
        <v>87980</v>
      </c>
      <c r="L29" s="685"/>
      <c r="M29" s="685"/>
      <c r="N29" s="685"/>
      <c r="O29" s="685"/>
      <c r="P29" s="685"/>
      <c r="Q29" s="685"/>
      <c r="R29" s="685"/>
      <c r="S29" s="685"/>
      <c r="T29" s="685"/>
      <c r="U29" s="685"/>
      <c r="V29" s="685"/>
      <c r="W29" s="685"/>
      <c r="X29" s="685"/>
      <c r="Y29" s="685"/>
      <c r="Z29" s="685"/>
      <c r="AA29" s="685"/>
      <c r="AB29" s="685"/>
      <c r="AC29" s="685"/>
      <c r="AD29" s="685"/>
      <c r="AE29" s="685"/>
      <c r="AF29" s="685"/>
      <c r="AG29" s="685"/>
      <c r="AH29" s="685"/>
      <c r="AI29" s="685"/>
      <c r="AJ29" s="685"/>
      <c r="AK29" s="685"/>
      <c r="AL29" s="685"/>
      <c r="AM29" s="685"/>
      <c r="AN29" s="685"/>
      <c r="AO29" s="685"/>
      <c r="AP29" s="685"/>
      <c r="AQ29" s="685"/>
      <c r="AR29" s="685"/>
      <c r="AS29" s="685"/>
      <c r="AT29" s="685"/>
      <c r="AU29" s="685"/>
      <c r="AV29" s="685"/>
      <c r="AW29" s="685"/>
      <c r="AX29" s="685"/>
      <c r="AY29" s="685"/>
      <c r="AZ29" s="685"/>
      <c r="BA29" s="685"/>
      <c r="BB29" s="685"/>
      <c r="BC29" s="685"/>
      <c r="BD29" s="685"/>
      <c r="BE29" s="685"/>
      <c r="BF29" s="685"/>
      <c r="BG29" s="685"/>
      <c r="BH29" s="685"/>
      <c r="BI29" s="685"/>
      <c r="BJ29" s="685"/>
      <c r="BK29" s="685"/>
      <c r="BL29" s="685"/>
      <c r="BM29" s="685"/>
      <c r="BN29" s="685"/>
      <c r="BO29" s="685"/>
      <c r="BP29" s="685"/>
      <c r="BQ29" s="685"/>
      <c r="BR29" s="685"/>
      <c r="BS29" s="685"/>
      <c r="BT29" s="685"/>
      <c r="BU29" s="685"/>
      <c r="BV29" s="685"/>
      <c r="BW29" s="685"/>
      <c r="BX29" s="685"/>
      <c r="BY29" s="685"/>
      <c r="BZ29" s="685"/>
      <c r="CA29" s="685"/>
      <c r="CB29" s="685"/>
      <c r="CC29" s="685"/>
      <c r="CD29" s="685"/>
      <c r="CE29" s="685"/>
      <c r="CF29" s="685"/>
      <c r="CG29" s="685"/>
      <c r="CH29" s="685"/>
      <c r="CI29" s="685"/>
      <c r="CJ29" s="685"/>
      <c r="CK29" s="685"/>
      <c r="CL29" s="685"/>
      <c r="CM29" s="685"/>
      <c r="CN29" s="685"/>
      <c r="CO29" s="685"/>
      <c r="CP29" s="685"/>
      <c r="CQ29" s="685"/>
      <c r="CR29" s="685"/>
      <c r="CS29" s="685"/>
      <c r="CT29" s="685"/>
      <c r="CU29" s="685"/>
      <c r="CV29" s="685"/>
      <c r="CW29" s="685"/>
      <c r="CX29" s="685"/>
      <c r="CY29" s="685"/>
      <c r="CZ29" s="685"/>
      <c r="DA29" s="685"/>
      <c r="DB29" s="685"/>
      <c r="DC29" s="685"/>
      <c r="DD29" s="685"/>
      <c r="DE29" s="685"/>
      <c r="DF29" s="685"/>
      <c r="DG29" s="685"/>
      <c r="DH29" s="685"/>
      <c r="DI29" s="685"/>
      <c r="DJ29" s="685"/>
      <c r="DK29" s="685"/>
      <c r="DL29" s="685"/>
      <c r="DM29" s="685"/>
      <c r="DN29" s="685"/>
      <c r="DO29" s="685"/>
      <c r="DP29" s="685"/>
      <c r="DQ29" s="685"/>
      <c r="DR29" s="685"/>
      <c r="DS29" s="685"/>
      <c r="DT29" s="685"/>
      <c r="DU29" s="685"/>
      <c r="DV29" s="685"/>
      <c r="DW29" s="685"/>
      <c r="DX29" s="685"/>
      <c r="DY29" s="685"/>
      <c r="DZ29" s="685"/>
      <c r="EA29" s="685"/>
      <c r="EB29" s="685"/>
      <c r="EC29" s="685"/>
      <c r="ED29" s="685"/>
      <c r="EE29" s="685"/>
      <c r="EF29" s="685"/>
      <c r="EG29" s="685"/>
      <c r="EH29" s="685"/>
      <c r="EI29" s="685"/>
      <c r="EJ29" s="685"/>
      <c r="EK29" s="685"/>
      <c r="EL29" s="685"/>
      <c r="EM29" s="685"/>
      <c r="EN29" s="685"/>
      <c r="EO29" s="685"/>
      <c r="EP29" s="685"/>
      <c r="EQ29" s="685"/>
      <c r="ER29" s="685"/>
      <c r="ES29" s="685"/>
      <c r="ET29" s="685"/>
      <c r="EU29" s="685"/>
      <c r="EV29" s="685"/>
      <c r="EW29" s="685"/>
      <c r="EX29" s="685"/>
      <c r="EY29" s="685"/>
      <c r="EZ29" s="685"/>
      <c r="FA29" s="685"/>
      <c r="FB29" s="685"/>
      <c r="FC29" s="685"/>
      <c r="FD29" s="685"/>
      <c r="FE29" s="685"/>
      <c r="FF29" s="685"/>
      <c r="FG29" s="685"/>
      <c r="FH29" s="685"/>
      <c r="FI29" s="685"/>
      <c r="FJ29" s="685"/>
      <c r="FK29" s="685"/>
      <c r="FL29" s="685"/>
      <c r="FM29" s="685"/>
      <c r="FN29" s="685"/>
      <c r="FO29" s="685"/>
      <c r="FP29" s="685"/>
      <c r="FQ29" s="685"/>
      <c r="FR29" s="685"/>
      <c r="FS29" s="685"/>
      <c r="FT29" s="685"/>
      <c r="FU29" s="685"/>
      <c r="FV29" s="685"/>
      <c r="FW29" s="685"/>
      <c r="FX29" s="685"/>
      <c r="FY29" s="685"/>
      <c r="FZ29" s="685"/>
      <c r="GA29" s="685"/>
      <c r="GB29" s="685"/>
      <c r="GC29" s="685"/>
      <c r="GD29" s="685"/>
      <c r="GE29" s="685"/>
      <c r="GF29" s="685"/>
      <c r="GG29" s="685"/>
      <c r="GH29" s="685"/>
      <c r="GI29" s="685"/>
      <c r="GJ29" s="685"/>
      <c r="GK29" s="685"/>
      <c r="GL29" s="685"/>
      <c r="GM29" s="685"/>
      <c r="GN29" s="685"/>
      <c r="GO29" s="685"/>
      <c r="GP29" s="685"/>
      <c r="GQ29" s="685"/>
      <c r="GR29" s="685"/>
      <c r="GS29" s="685"/>
      <c r="GT29" s="685"/>
      <c r="GU29" s="685"/>
      <c r="GV29" s="685"/>
      <c r="GW29" s="685"/>
      <c r="GX29" s="685"/>
      <c r="GY29" s="685"/>
      <c r="GZ29" s="685"/>
      <c r="HA29" s="685"/>
      <c r="HB29" s="685"/>
      <c r="HC29" s="685"/>
      <c r="HD29" s="685"/>
      <c r="HE29" s="685"/>
      <c r="HF29" s="685"/>
      <c r="HG29" s="685"/>
      <c r="HH29" s="685"/>
      <c r="HI29" s="685"/>
      <c r="HJ29" s="685"/>
      <c r="HK29" s="685"/>
      <c r="HL29" s="685"/>
      <c r="HM29" s="685"/>
      <c r="HN29" s="685"/>
      <c r="HO29" s="685"/>
      <c r="HP29" s="685"/>
      <c r="HQ29" s="685"/>
      <c r="HR29" s="685"/>
      <c r="HS29" s="685"/>
      <c r="HT29" s="685"/>
      <c r="HU29" s="685"/>
      <c r="HV29" s="685"/>
      <c r="HW29" s="685"/>
      <c r="HX29" s="685"/>
      <c r="HY29" s="685"/>
      <c r="HZ29" s="685"/>
      <c r="IA29" s="685"/>
      <c r="IB29" s="685"/>
      <c r="IC29" s="685"/>
      <c r="ID29" s="685"/>
      <c r="IE29" s="685"/>
      <c r="IF29" s="685"/>
      <c r="IG29" s="685"/>
      <c r="IH29" s="685"/>
      <c r="II29" s="685"/>
      <c r="IJ29" s="685"/>
      <c r="IK29" s="685"/>
      <c r="IL29" s="685"/>
      <c r="IM29" s="685"/>
      <c r="IN29" s="685"/>
      <c r="IO29" s="685"/>
      <c r="IP29" s="685"/>
      <c r="IQ29" s="685"/>
      <c r="IR29" s="685"/>
      <c r="IS29" s="685"/>
      <c r="IT29" s="685"/>
      <c r="IU29" s="685"/>
      <c r="IV29" s="685"/>
    </row>
    <row r="30" spans="1:256" s="685" customFormat="1" ht="38.25">
      <c r="A30" s="679" t="s">
        <v>484</v>
      </c>
      <c r="B30" s="680">
        <f>SUM(B31:B32)</f>
        <v>17462</v>
      </c>
      <c r="C30" s="680"/>
      <c r="D30" s="680"/>
      <c r="E30" s="680"/>
      <c r="F30" s="686"/>
      <c r="G30" s="686"/>
      <c r="H30" s="686"/>
      <c r="I30" s="686"/>
      <c r="J30" s="737"/>
      <c r="K30" s="687"/>
    </row>
    <row r="31" spans="1:256" s="701" customFormat="1" ht="31.5">
      <c r="A31" s="702" t="s">
        <v>651</v>
      </c>
      <c r="B31" s="698">
        <v>17462</v>
      </c>
      <c r="C31" s="698"/>
      <c r="D31" s="698"/>
      <c r="E31" s="698"/>
      <c r="F31" s="699"/>
      <c r="G31" s="699"/>
      <c r="H31" s="699"/>
      <c r="I31" s="699"/>
      <c r="J31" s="738"/>
      <c r="K31" s="700"/>
    </row>
    <row r="32" spans="1:256" s="701" customFormat="1">
      <c r="A32" s="697"/>
      <c r="B32" s="698"/>
      <c r="C32" s="698"/>
      <c r="D32" s="698"/>
      <c r="E32" s="698"/>
      <c r="F32" s="699"/>
      <c r="G32" s="699"/>
      <c r="H32" s="699"/>
      <c r="I32" s="699"/>
      <c r="J32" s="738"/>
      <c r="K32" s="700"/>
    </row>
    <row r="33" spans="1:256" s="685" customFormat="1" ht="25.5">
      <c r="A33" s="679" t="s">
        <v>488</v>
      </c>
      <c r="B33" s="696">
        <f>SUM(B34:B35)</f>
        <v>7185</v>
      </c>
      <c r="C33" s="680"/>
      <c r="D33" s="680"/>
      <c r="E33" s="680"/>
      <c r="F33" s="686"/>
      <c r="G33" s="686"/>
      <c r="H33" s="686"/>
      <c r="I33" s="686"/>
      <c r="J33" s="737"/>
      <c r="K33" s="687"/>
    </row>
    <row r="34" spans="1:256" s="701" customFormat="1" ht="15.75">
      <c r="A34" s="702" t="s">
        <v>652</v>
      </c>
      <c r="B34" s="703">
        <v>864</v>
      </c>
      <c r="C34" s="704"/>
      <c r="D34" s="704"/>
      <c r="E34" s="704"/>
      <c r="F34" s="705"/>
      <c r="G34" s="705"/>
      <c r="H34" s="705"/>
      <c r="I34" s="705"/>
      <c r="J34" s="739"/>
      <c r="K34" s="706"/>
      <c r="L34" s="707"/>
      <c r="M34" s="707"/>
      <c r="N34" s="707"/>
      <c r="O34" s="707"/>
      <c r="P34" s="707"/>
      <c r="Q34" s="707"/>
      <c r="R34" s="707"/>
      <c r="S34" s="707"/>
      <c r="T34" s="707"/>
      <c r="U34" s="707"/>
      <c r="V34" s="707"/>
      <c r="W34" s="707"/>
      <c r="X34" s="707"/>
      <c r="Y34" s="707"/>
      <c r="Z34" s="707"/>
      <c r="AA34" s="707"/>
      <c r="AB34" s="707"/>
      <c r="AC34" s="707"/>
      <c r="AD34" s="707"/>
      <c r="AE34" s="707"/>
      <c r="AF34" s="707"/>
      <c r="AG34" s="707"/>
      <c r="AH34" s="707"/>
      <c r="AI34" s="707"/>
      <c r="AJ34" s="707"/>
      <c r="AK34" s="707"/>
      <c r="AL34" s="707"/>
      <c r="AM34" s="707"/>
      <c r="AN34" s="707"/>
      <c r="AO34" s="707"/>
      <c r="AP34" s="707"/>
      <c r="AQ34" s="707"/>
      <c r="AR34" s="707"/>
      <c r="AS34" s="707"/>
      <c r="AT34" s="707"/>
      <c r="AU34" s="707"/>
      <c r="AV34" s="707"/>
      <c r="AW34" s="707"/>
      <c r="AX34" s="707"/>
      <c r="AY34" s="707"/>
      <c r="AZ34" s="707"/>
      <c r="BA34" s="707"/>
      <c r="BB34" s="707"/>
      <c r="BC34" s="707"/>
      <c r="BD34" s="707"/>
      <c r="BE34" s="707"/>
      <c r="BF34" s="707"/>
      <c r="BG34" s="707"/>
      <c r="BH34" s="707"/>
      <c r="BI34" s="707"/>
      <c r="BJ34" s="707"/>
      <c r="BK34" s="707"/>
      <c r="BL34" s="707"/>
      <c r="BM34" s="707"/>
      <c r="BN34" s="707"/>
      <c r="BO34" s="707"/>
      <c r="BP34" s="707"/>
      <c r="BQ34" s="707"/>
      <c r="BR34" s="707"/>
      <c r="BS34" s="707"/>
      <c r="BT34" s="707"/>
      <c r="BU34" s="707"/>
      <c r="BV34" s="707"/>
      <c r="BW34" s="707"/>
      <c r="BX34" s="707"/>
      <c r="BY34" s="707"/>
      <c r="BZ34" s="707"/>
      <c r="CA34" s="707"/>
      <c r="CB34" s="707"/>
      <c r="CC34" s="707"/>
      <c r="CD34" s="707"/>
      <c r="CE34" s="707"/>
      <c r="CF34" s="707"/>
      <c r="CG34" s="707"/>
      <c r="CH34" s="707"/>
      <c r="CI34" s="707"/>
      <c r="CJ34" s="707"/>
      <c r="CK34" s="707"/>
      <c r="CL34" s="707"/>
      <c r="CM34" s="707"/>
      <c r="CN34" s="707"/>
      <c r="CO34" s="707"/>
      <c r="CP34" s="707"/>
      <c r="CQ34" s="707"/>
      <c r="CR34" s="707"/>
      <c r="CS34" s="707"/>
      <c r="CT34" s="707"/>
      <c r="CU34" s="707"/>
      <c r="CV34" s="707"/>
      <c r="CW34" s="707"/>
      <c r="CX34" s="707"/>
      <c r="CY34" s="707"/>
      <c r="CZ34" s="707"/>
      <c r="DA34" s="707"/>
      <c r="DB34" s="707"/>
      <c r="DC34" s="707"/>
      <c r="DD34" s="707"/>
      <c r="DE34" s="707"/>
      <c r="DF34" s="707"/>
      <c r="DG34" s="707"/>
      <c r="DH34" s="707"/>
      <c r="DI34" s="707"/>
      <c r="DJ34" s="707"/>
      <c r="DK34" s="707"/>
      <c r="DL34" s="707"/>
      <c r="DM34" s="707"/>
      <c r="DN34" s="707"/>
      <c r="DO34" s="707"/>
      <c r="DP34" s="707"/>
      <c r="DQ34" s="707"/>
      <c r="DR34" s="707"/>
      <c r="DS34" s="707"/>
      <c r="DT34" s="707"/>
      <c r="DU34" s="707"/>
      <c r="DV34" s="707"/>
      <c r="DW34" s="707"/>
      <c r="DX34" s="707"/>
      <c r="DY34" s="707"/>
      <c r="DZ34" s="707"/>
      <c r="EA34" s="707"/>
      <c r="EB34" s="707"/>
      <c r="EC34" s="707"/>
      <c r="ED34" s="707"/>
      <c r="EE34" s="707"/>
      <c r="EF34" s="707"/>
      <c r="EG34" s="707"/>
      <c r="EH34" s="707"/>
      <c r="EI34" s="707"/>
      <c r="EJ34" s="707"/>
      <c r="EK34" s="707"/>
      <c r="EL34" s="707"/>
      <c r="EM34" s="707"/>
      <c r="EN34" s="707"/>
      <c r="EO34" s="707"/>
      <c r="EP34" s="707"/>
      <c r="EQ34" s="707"/>
      <c r="ER34" s="707"/>
      <c r="ES34" s="707"/>
      <c r="ET34" s="707"/>
      <c r="EU34" s="707"/>
      <c r="EV34" s="707"/>
      <c r="EW34" s="707"/>
      <c r="EX34" s="707"/>
      <c r="EY34" s="707"/>
      <c r="EZ34" s="707"/>
      <c r="FA34" s="707"/>
      <c r="FB34" s="707"/>
      <c r="FC34" s="707"/>
      <c r="FD34" s="707"/>
      <c r="FE34" s="707"/>
      <c r="FF34" s="707"/>
      <c r="FG34" s="707"/>
      <c r="FH34" s="707"/>
      <c r="FI34" s="707"/>
      <c r="FJ34" s="707"/>
      <c r="FK34" s="707"/>
      <c r="FL34" s="707"/>
      <c r="FM34" s="707"/>
      <c r="FN34" s="707"/>
      <c r="FO34" s="707"/>
      <c r="FP34" s="707"/>
      <c r="FQ34" s="707"/>
      <c r="FR34" s="707"/>
      <c r="FS34" s="707"/>
      <c r="FT34" s="707"/>
      <c r="FU34" s="707"/>
      <c r="FV34" s="707"/>
      <c r="FW34" s="707"/>
      <c r="FX34" s="707"/>
      <c r="FY34" s="707"/>
      <c r="FZ34" s="707"/>
      <c r="GA34" s="707"/>
      <c r="GB34" s="707"/>
      <c r="GC34" s="707"/>
      <c r="GD34" s="707"/>
      <c r="GE34" s="707"/>
      <c r="GF34" s="707"/>
      <c r="GG34" s="707"/>
      <c r="GH34" s="707"/>
      <c r="GI34" s="707"/>
      <c r="GJ34" s="707"/>
      <c r="GK34" s="707"/>
      <c r="GL34" s="707"/>
      <c r="GM34" s="707"/>
      <c r="GN34" s="707"/>
      <c r="GO34" s="707"/>
      <c r="GP34" s="707"/>
      <c r="GQ34" s="707"/>
      <c r="GR34" s="707"/>
      <c r="GS34" s="707"/>
      <c r="GT34" s="707"/>
      <c r="GU34" s="707"/>
      <c r="GV34" s="707"/>
      <c r="GW34" s="707"/>
      <c r="GX34" s="707"/>
      <c r="GY34" s="707"/>
      <c r="GZ34" s="707"/>
      <c r="HA34" s="707"/>
      <c r="HB34" s="707"/>
      <c r="HC34" s="707"/>
      <c r="HD34" s="707"/>
      <c r="HE34" s="707"/>
      <c r="HF34" s="707"/>
      <c r="HG34" s="707"/>
      <c r="HH34" s="707"/>
      <c r="HI34" s="707"/>
      <c r="HJ34" s="707"/>
      <c r="HK34" s="707"/>
      <c r="HL34" s="707"/>
      <c r="HM34" s="707"/>
      <c r="HN34" s="707"/>
      <c r="HO34" s="707"/>
      <c r="HP34" s="707"/>
      <c r="HQ34" s="707"/>
      <c r="HR34" s="707"/>
      <c r="HS34" s="707"/>
      <c r="HT34" s="707"/>
      <c r="HU34" s="707"/>
      <c r="HV34" s="707"/>
      <c r="HW34" s="707"/>
      <c r="HX34" s="707"/>
      <c r="HY34" s="707"/>
      <c r="HZ34" s="707"/>
      <c r="IA34" s="707"/>
      <c r="IB34" s="707"/>
      <c r="IC34" s="707"/>
      <c r="ID34" s="707"/>
      <c r="IE34" s="707"/>
      <c r="IF34" s="707"/>
      <c r="IG34" s="707"/>
      <c r="IH34" s="707"/>
      <c r="II34" s="707"/>
      <c r="IJ34" s="707"/>
      <c r="IK34" s="707"/>
      <c r="IL34" s="707"/>
      <c r="IM34" s="707"/>
      <c r="IN34" s="707"/>
      <c r="IO34" s="707"/>
      <c r="IP34" s="707"/>
      <c r="IQ34" s="707"/>
      <c r="IR34" s="707"/>
      <c r="IS34" s="707"/>
      <c r="IT34" s="707"/>
      <c r="IU34" s="707"/>
      <c r="IV34" s="707"/>
    </row>
    <row r="35" spans="1:256" s="701" customFormat="1" ht="15.75">
      <c r="A35" s="702" t="s">
        <v>653</v>
      </c>
      <c r="B35" s="703">
        <v>6321</v>
      </c>
      <c r="C35" s="704"/>
      <c r="D35" s="704"/>
      <c r="E35" s="704"/>
      <c r="F35" s="705"/>
      <c r="G35" s="705"/>
      <c r="H35" s="705"/>
      <c r="I35" s="705"/>
      <c r="J35" s="739"/>
      <c r="K35" s="706"/>
      <c r="L35" s="707"/>
      <c r="M35" s="707"/>
      <c r="N35" s="707"/>
      <c r="O35" s="707"/>
      <c r="P35" s="707"/>
      <c r="Q35" s="707"/>
      <c r="R35" s="707"/>
      <c r="S35" s="707"/>
      <c r="T35" s="707"/>
      <c r="U35" s="707"/>
      <c r="V35" s="707"/>
      <c r="W35" s="707"/>
      <c r="X35" s="707"/>
      <c r="Y35" s="707"/>
      <c r="Z35" s="707"/>
      <c r="AA35" s="707"/>
      <c r="AB35" s="707"/>
      <c r="AC35" s="707"/>
      <c r="AD35" s="707"/>
      <c r="AE35" s="707"/>
      <c r="AF35" s="707"/>
      <c r="AG35" s="707"/>
      <c r="AH35" s="707"/>
      <c r="AI35" s="707"/>
      <c r="AJ35" s="707"/>
      <c r="AK35" s="707"/>
      <c r="AL35" s="707"/>
      <c r="AM35" s="707"/>
      <c r="AN35" s="707"/>
      <c r="AO35" s="707"/>
      <c r="AP35" s="707"/>
      <c r="AQ35" s="707"/>
      <c r="AR35" s="707"/>
      <c r="AS35" s="707"/>
      <c r="AT35" s="707"/>
      <c r="AU35" s="707"/>
      <c r="AV35" s="707"/>
      <c r="AW35" s="707"/>
      <c r="AX35" s="707"/>
      <c r="AY35" s="707"/>
      <c r="AZ35" s="707"/>
      <c r="BA35" s="707"/>
      <c r="BB35" s="707"/>
      <c r="BC35" s="707"/>
      <c r="BD35" s="707"/>
      <c r="BE35" s="707"/>
      <c r="BF35" s="707"/>
      <c r="BG35" s="707"/>
      <c r="BH35" s="707"/>
      <c r="BI35" s="707"/>
      <c r="BJ35" s="707"/>
      <c r="BK35" s="707"/>
      <c r="BL35" s="707"/>
      <c r="BM35" s="707"/>
      <c r="BN35" s="707"/>
      <c r="BO35" s="707"/>
      <c r="BP35" s="707"/>
      <c r="BQ35" s="707"/>
      <c r="BR35" s="707"/>
      <c r="BS35" s="707"/>
      <c r="BT35" s="707"/>
      <c r="BU35" s="707"/>
      <c r="BV35" s="707"/>
      <c r="BW35" s="707"/>
      <c r="BX35" s="707"/>
      <c r="BY35" s="707"/>
      <c r="BZ35" s="707"/>
      <c r="CA35" s="707"/>
      <c r="CB35" s="707"/>
      <c r="CC35" s="707"/>
      <c r="CD35" s="707"/>
      <c r="CE35" s="707"/>
      <c r="CF35" s="707"/>
      <c r="CG35" s="707"/>
      <c r="CH35" s="707"/>
      <c r="CI35" s="707"/>
      <c r="CJ35" s="707"/>
      <c r="CK35" s="707"/>
      <c r="CL35" s="707"/>
      <c r="CM35" s="707"/>
      <c r="CN35" s="707"/>
      <c r="CO35" s="707"/>
      <c r="CP35" s="707"/>
      <c r="CQ35" s="707"/>
      <c r="CR35" s="707"/>
      <c r="CS35" s="707"/>
      <c r="CT35" s="707"/>
      <c r="CU35" s="707"/>
      <c r="CV35" s="707"/>
      <c r="CW35" s="707"/>
      <c r="CX35" s="707"/>
      <c r="CY35" s="707"/>
      <c r="CZ35" s="707"/>
      <c r="DA35" s="707"/>
      <c r="DB35" s="707"/>
      <c r="DC35" s="707"/>
      <c r="DD35" s="707"/>
      <c r="DE35" s="707"/>
      <c r="DF35" s="707"/>
      <c r="DG35" s="707"/>
      <c r="DH35" s="707"/>
      <c r="DI35" s="707"/>
      <c r="DJ35" s="707"/>
      <c r="DK35" s="707"/>
      <c r="DL35" s="707"/>
      <c r="DM35" s="707"/>
      <c r="DN35" s="707"/>
      <c r="DO35" s="707"/>
      <c r="DP35" s="707"/>
      <c r="DQ35" s="707"/>
      <c r="DR35" s="707"/>
      <c r="DS35" s="707"/>
      <c r="DT35" s="707"/>
      <c r="DU35" s="707"/>
      <c r="DV35" s="707"/>
      <c r="DW35" s="707"/>
      <c r="DX35" s="707"/>
      <c r="DY35" s="707"/>
      <c r="DZ35" s="707"/>
      <c r="EA35" s="707"/>
      <c r="EB35" s="707"/>
      <c r="EC35" s="707"/>
      <c r="ED35" s="707"/>
      <c r="EE35" s="707"/>
      <c r="EF35" s="707"/>
      <c r="EG35" s="707"/>
      <c r="EH35" s="707"/>
      <c r="EI35" s="707"/>
      <c r="EJ35" s="707"/>
      <c r="EK35" s="707"/>
      <c r="EL35" s="707"/>
      <c r="EM35" s="707"/>
      <c r="EN35" s="707"/>
      <c r="EO35" s="707"/>
      <c r="EP35" s="707"/>
      <c r="EQ35" s="707"/>
      <c r="ER35" s="707"/>
      <c r="ES35" s="707"/>
      <c r="ET35" s="707"/>
      <c r="EU35" s="707"/>
      <c r="EV35" s="707"/>
      <c r="EW35" s="707"/>
      <c r="EX35" s="707"/>
      <c r="EY35" s="707"/>
      <c r="EZ35" s="707"/>
      <c r="FA35" s="707"/>
      <c r="FB35" s="707"/>
      <c r="FC35" s="707"/>
      <c r="FD35" s="707"/>
      <c r="FE35" s="707"/>
      <c r="FF35" s="707"/>
      <c r="FG35" s="707"/>
      <c r="FH35" s="707"/>
      <c r="FI35" s="707"/>
      <c r="FJ35" s="707"/>
      <c r="FK35" s="707"/>
      <c r="FL35" s="707"/>
      <c r="FM35" s="707"/>
      <c r="FN35" s="707"/>
      <c r="FO35" s="707"/>
      <c r="FP35" s="707"/>
      <c r="FQ35" s="707"/>
      <c r="FR35" s="707"/>
      <c r="FS35" s="707"/>
      <c r="FT35" s="707"/>
      <c r="FU35" s="707"/>
      <c r="FV35" s="707"/>
      <c r="FW35" s="707"/>
      <c r="FX35" s="707"/>
      <c r="FY35" s="707"/>
      <c r="FZ35" s="707"/>
      <c r="GA35" s="707"/>
      <c r="GB35" s="707"/>
      <c r="GC35" s="707"/>
      <c r="GD35" s="707"/>
      <c r="GE35" s="707"/>
      <c r="GF35" s="707"/>
      <c r="GG35" s="707"/>
      <c r="GH35" s="707"/>
      <c r="GI35" s="707"/>
      <c r="GJ35" s="707"/>
      <c r="GK35" s="707"/>
      <c r="GL35" s="707"/>
      <c r="GM35" s="707"/>
      <c r="GN35" s="707"/>
      <c r="GO35" s="707"/>
      <c r="GP35" s="707"/>
      <c r="GQ35" s="707"/>
      <c r="GR35" s="707"/>
      <c r="GS35" s="707"/>
      <c r="GT35" s="707"/>
      <c r="GU35" s="707"/>
      <c r="GV35" s="707"/>
      <c r="GW35" s="707"/>
      <c r="GX35" s="707"/>
      <c r="GY35" s="707"/>
      <c r="GZ35" s="707"/>
      <c r="HA35" s="707"/>
      <c r="HB35" s="707"/>
      <c r="HC35" s="707"/>
      <c r="HD35" s="707"/>
      <c r="HE35" s="707"/>
      <c r="HF35" s="707"/>
      <c r="HG35" s="707"/>
      <c r="HH35" s="707"/>
      <c r="HI35" s="707"/>
      <c r="HJ35" s="707"/>
      <c r="HK35" s="707"/>
      <c r="HL35" s="707"/>
      <c r="HM35" s="707"/>
      <c r="HN35" s="707"/>
      <c r="HO35" s="707"/>
      <c r="HP35" s="707"/>
      <c r="HQ35" s="707"/>
      <c r="HR35" s="707"/>
      <c r="HS35" s="707"/>
      <c r="HT35" s="707"/>
      <c r="HU35" s="707"/>
      <c r="HV35" s="707"/>
      <c r="HW35" s="707"/>
      <c r="HX35" s="707"/>
      <c r="HY35" s="707"/>
      <c r="HZ35" s="707"/>
      <c r="IA35" s="707"/>
      <c r="IB35" s="707"/>
      <c r="IC35" s="707"/>
      <c r="ID35" s="707"/>
      <c r="IE35" s="707"/>
      <c r="IF35" s="707"/>
      <c r="IG35" s="707"/>
      <c r="IH35" s="707"/>
      <c r="II35" s="707"/>
      <c r="IJ35" s="707"/>
      <c r="IK35" s="707"/>
      <c r="IL35" s="707"/>
      <c r="IM35" s="707"/>
      <c r="IN35" s="707"/>
      <c r="IO35" s="707"/>
      <c r="IP35" s="707"/>
      <c r="IQ35" s="707"/>
      <c r="IR35" s="707"/>
      <c r="IS35" s="707"/>
      <c r="IT35" s="707"/>
      <c r="IU35" s="707"/>
      <c r="IV35" s="707"/>
    </row>
    <row r="36" spans="1:256" ht="13.5" thickBot="1">
      <c r="A36" s="688" t="s">
        <v>226</v>
      </c>
      <c r="B36" s="689">
        <f>B30+B33</f>
        <v>24647</v>
      </c>
      <c r="C36" s="690"/>
      <c r="D36" s="690"/>
      <c r="E36" s="690"/>
      <c r="F36" s="691"/>
      <c r="G36" s="691"/>
      <c r="H36" s="691"/>
      <c r="I36" s="691"/>
      <c r="J36" s="740"/>
      <c r="K36" s="692"/>
      <c r="L36" s="693"/>
      <c r="M36" s="693"/>
      <c r="N36" s="693"/>
      <c r="O36" s="693"/>
      <c r="P36" s="693"/>
      <c r="Q36" s="693"/>
      <c r="R36" s="693"/>
      <c r="S36" s="693"/>
      <c r="T36" s="693"/>
      <c r="U36" s="693"/>
      <c r="V36" s="693"/>
      <c r="W36" s="693"/>
      <c r="X36" s="693"/>
      <c r="Y36" s="693"/>
      <c r="Z36" s="693"/>
      <c r="AA36" s="693"/>
      <c r="AB36" s="693"/>
      <c r="AC36" s="693"/>
      <c r="AD36" s="693"/>
      <c r="AE36" s="693"/>
      <c r="AF36" s="693"/>
      <c r="AG36" s="693"/>
      <c r="AH36" s="693"/>
      <c r="AI36" s="693"/>
      <c r="AJ36" s="693"/>
      <c r="AK36" s="693"/>
      <c r="AL36" s="693"/>
      <c r="AM36" s="693"/>
      <c r="AN36" s="693"/>
      <c r="AO36" s="693"/>
      <c r="AP36" s="693"/>
      <c r="AQ36" s="693"/>
      <c r="AR36" s="693"/>
      <c r="AS36" s="693"/>
      <c r="AT36" s="693"/>
      <c r="AU36" s="693"/>
      <c r="AV36" s="693"/>
      <c r="AW36" s="693"/>
      <c r="AX36" s="693"/>
      <c r="AY36" s="693"/>
      <c r="AZ36" s="693"/>
      <c r="BA36" s="693"/>
      <c r="BB36" s="693"/>
      <c r="BC36" s="693"/>
      <c r="BD36" s="693"/>
      <c r="BE36" s="693"/>
      <c r="BF36" s="693"/>
      <c r="BG36" s="693"/>
      <c r="BH36" s="693"/>
      <c r="BI36" s="693"/>
      <c r="BJ36" s="693"/>
      <c r="BK36" s="693"/>
      <c r="BL36" s="693"/>
      <c r="BM36" s="693"/>
      <c r="BN36" s="693"/>
      <c r="BO36" s="693"/>
      <c r="BP36" s="693"/>
      <c r="BQ36" s="693"/>
      <c r="BR36" s="693"/>
      <c r="BS36" s="693"/>
      <c r="BT36" s="693"/>
      <c r="BU36" s="693"/>
      <c r="BV36" s="693"/>
      <c r="BW36" s="693"/>
      <c r="BX36" s="693"/>
      <c r="BY36" s="693"/>
      <c r="BZ36" s="693"/>
      <c r="CA36" s="693"/>
      <c r="CB36" s="693"/>
      <c r="CC36" s="693"/>
      <c r="CD36" s="693"/>
      <c r="CE36" s="693"/>
      <c r="CF36" s="693"/>
      <c r="CG36" s="693"/>
      <c r="CH36" s="693"/>
      <c r="CI36" s="693"/>
      <c r="CJ36" s="693"/>
      <c r="CK36" s="693"/>
      <c r="CL36" s="693"/>
      <c r="CM36" s="693"/>
      <c r="CN36" s="693"/>
      <c r="CO36" s="693"/>
      <c r="CP36" s="693"/>
      <c r="CQ36" s="693"/>
      <c r="CR36" s="693"/>
      <c r="CS36" s="693"/>
      <c r="CT36" s="693"/>
      <c r="CU36" s="693"/>
      <c r="CV36" s="693"/>
      <c r="CW36" s="693"/>
      <c r="CX36" s="693"/>
      <c r="CY36" s="693"/>
      <c r="CZ36" s="693"/>
      <c r="DA36" s="693"/>
      <c r="DB36" s="693"/>
      <c r="DC36" s="693"/>
      <c r="DD36" s="693"/>
      <c r="DE36" s="693"/>
      <c r="DF36" s="693"/>
      <c r="DG36" s="693"/>
      <c r="DH36" s="693"/>
      <c r="DI36" s="693"/>
      <c r="DJ36" s="693"/>
      <c r="DK36" s="693"/>
      <c r="DL36" s="693"/>
      <c r="DM36" s="693"/>
      <c r="DN36" s="693"/>
      <c r="DO36" s="693"/>
      <c r="DP36" s="693"/>
      <c r="DQ36" s="693"/>
      <c r="DR36" s="693"/>
      <c r="DS36" s="693"/>
      <c r="DT36" s="693"/>
      <c r="DU36" s="693"/>
      <c r="DV36" s="693"/>
      <c r="DW36" s="693"/>
      <c r="DX36" s="693"/>
      <c r="DY36" s="693"/>
      <c r="DZ36" s="693"/>
      <c r="EA36" s="693"/>
      <c r="EB36" s="693"/>
      <c r="EC36" s="693"/>
      <c r="ED36" s="693"/>
      <c r="EE36" s="693"/>
      <c r="EF36" s="693"/>
      <c r="EG36" s="693"/>
      <c r="EH36" s="693"/>
      <c r="EI36" s="693"/>
      <c r="EJ36" s="693"/>
      <c r="EK36" s="693"/>
      <c r="EL36" s="693"/>
      <c r="EM36" s="693"/>
      <c r="EN36" s="693"/>
      <c r="EO36" s="693"/>
      <c r="EP36" s="693"/>
      <c r="EQ36" s="693"/>
      <c r="ER36" s="693"/>
      <c r="ES36" s="693"/>
      <c r="ET36" s="693"/>
      <c r="EU36" s="693"/>
      <c r="EV36" s="693"/>
      <c r="EW36" s="693"/>
      <c r="EX36" s="693"/>
      <c r="EY36" s="693"/>
      <c r="EZ36" s="693"/>
      <c r="FA36" s="693"/>
      <c r="FB36" s="693"/>
      <c r="FC36" s="693"/>
      <c r="FD36" s="693"/>
      <c r="FE36" s="693"/>
      <c r="FF36" s="693"/>
      <c r="FG36" s="693"/>
      <c r="FH36" s="693"/>
      <c r="FI36" s="693"/>
      <c r="FJ36" s="693"/>
      <c r="FK36" s="693"/>
      <c r="FL36" s="693"/>
      <c r="FM36" s="693"/>
      <c r="FN36" s="693"/>
      <c r="FO36" s="693"/>
      <c r="FP36" s="693"/>
      <c r="FQ36" s="693"/>
      <c r="FR36" s="693"/>
      <c r="FS36" s="693"/>
      <c r="FT36" s="693"/>
      <c r="FU36" s="693"/>
      <c r="FV36" s="693"/>
      <c r="FW36" s="693"/>
      <c r="FX36" s="693"/>
      <c r="FY36" s="693"/>
      <c r="FZ36" s="693"/>
      <c r="GA36" s="693"/>
      <c r="GB36" s="693"/>
      <c r="GC36" s="693"/>
      <c r="GD36" s="693"/>
      <c r="GE36" s="693"/>
      <c r="GF36" s="693"/>
      <c r="GG36" s="693"/>
      <c r="GH36" s="693"/>
      <c r="GI36" s="693"/>
      <c r="GJ36" s="693"/>
      <c r="GK36" s="693"/>
      <c r="GL36" s="693"/>
      <c r="GM36" s="693"/>
      <c r="GN36" s="693"/>
      <c r="GO36" s="693"/>
      <c r="GP36" s="693"/>
      <c r="GQ36" s="693"/>
      <c r="GR36" s="693"/>
      <c r="GS36" s="693"/>
      <c r="GT36" s="693"/>
      <c r="GU36" s="693"/>
      <c r="GV36" s="693"/>
      <c r="GW36" s="693"/>
      <c r="GX36" s="693"/>
      <c r="GY36" s="693"/>
      <c r="GZ36" s="693"/>
      <c r="HA36" s="693"/>
      <c r="HB36" s="693"/>
      <c r="HC36" s="693"/>
      <c r="HD36" s="693"/>
      <c r="HE36" s="693"/>
      <c r="HF36" s="693"/>
      <c r="HG36" s="693"/>
      <c r="HH36" s="693"/>
      <c r="HI36" s="693"/>
      <c r="HJ36" s="693"/>
      <c r="HK36" s="693"/>
      <c r="HL36" s="693"/>
      <c r="HM36" s="693"/>
      <c r="HN36" s="693"/>
      <c r="HO36" s="693"/>
      <c r="HP36" s="693"/>
      <c r="HQ36" s="693"/>
      <c r="HR36" s="693"/>
      <c r="HS36" s="693"/>
      <c r="HT36" s="693"/>
      <c r="HU36" s="693"/>
      <c r="HV36" s="693"/>
      <c r="HW36" s="693"/>
      <c r="HX36" s="693"/>
      <c r="HY36" s="693"/>
      <c r="HZ36" s="693"/>
      <c r="IA36" s="693"/>
      <c r="IB36" s="693"/>
      <c r="IC36" s="693"/>
      <c r="ID36" s="693"/>
      <c r="IE36" s="693"/>
      <c r="IF36" s="693"/>
      <c r="IG36" s="693"/>
      <c r="IH36" s="693"/>
      <c r="II36" s="693"/>
      <c r="IJ36" s="693"/>
      <c r="IK36" s="693"/>
      <c r="IL36" s="693"/>
      <c r="IM36" s="693"/>
      <c r="IN36" s="693"/>
      <c r="IO36" s="693"/>
      <c r="IP36" s="693"/>
      <c r="IQ36" s="693"/>
      <c r="IR36" s="693"/>
      <c r="IS36" s="693"/>
      <c r="IT36" s="693"/>
      <c r="IU36" s="693"/>
      <c r="IV36" s="693"/>
    </row>
    <row r="38" spans="1:256" s="693" customFormat="1">
      <c r="A38" s="661"/>
      <c r="B38" s="662"/>
      <c r="C38" s="662"/>
      <c r="D38" s="662"/>
      <c r="E38" s="662"/>
      <c r="F38" s="661"/>
      <c r="G38" s="661"/>
      <c r="H38" s="661"/>
      <c r="I38" s="661"/>
      <c r="J38" s="661"/>
      <c r="K38" s="661"/>
      <c r="L38" s="661"/>
      <c r="M38" s="661"/>
      <c r="N38" s="661"/>
      <c r="O38" s="661"/>
      <c r="P38" s="661"/>
      <c r="Q38" s="661"/>
      <c r="R38" s="661"/>
      <c r="S38" s="661"/>
      <c r="T38" s="661"/>
      <c r="U38" s="661"/>
      <c r="V38" s="661"/>
      <c r="W38" s="661"/>
      <c r="X38" s="661"/>
      <c r="Y38" s="661"/>
      <c r="Z38" s="661"/>
      <c r="AA38" s="661"/>
      <c r="AB38" s="661"/>
      <c r="AC38" s="661"/>
      <c r="AD38" s="661"/>
      <c r="AE38" s="661"/>
      <c r="AF38" s="661"/>
      <c r="AG38" s="661"/>
      <c r="AH38" s="661"/>
      <c r="AI38" s="661"/>
      <c r="AJ38" s="661"/>
      <c r="AK38" s="661"/>
      <c r="AL38" s="661"/>
      <c r="AM38" s="661"/>
      <c r="AN38" s="661"/>
      <c r="AO38" s="661"/>
      <c r="AP38" s="661"/>
      <c r="AQ38" s="661"/>
      <c r="AR38" s="661"/>
      <c r="AS38" s="661"/>
      <c r="AT38" s="661"/>
      <c r="AU38" s="661"/>
      <c r="AV38" s="661"/>
      <c r="AW38" s="661"/>
      <c r="AX38" s="661"/>
      <c r="AY38" s="661"/>
      <c r="AZ38" s="661"/>
      <c r="BA38" s="661"/>
      <c r="BB38" s="661"/>
      <c r="BC38" s="661"/>
      <c r="BD38" s="661"/>
      <c r="BE38" s="661"/>
      <c r="BF38" s="661"/>
      <c r="BG38" s="661"/>
      <c r="BH38" s="661"/>
      <c r="BI38" s="661"/>
      <c r="BJ38" s="661"/>
      <c r="BK38" s="661"/>
      <c r="BL38" s="661"/>
      <c r="BM38" s="661"/>
      <c r="BN38" s="661"/>
      <c r="BO38" s="661"/>
      <c r="BP38" s="661"/>
      <c r="BQ38" s="661"/>
      <c r="BR38" s="661"/>
      <c r="BS38" s="661"/>
      <c r="BT38" s="661"/>
      <c r="BU38" s="661"/>
      <c r="BV38" s="661"/>
      <c r="BW38" s="661"/>
      <c r="BX38" s="661"/>
      <c r="BY38" s="661"/>
      <c r="BZ38" s="661"/>
      <c r="CA38" s="661"/>
      <c r="CB38" s="661"/>
      <c r="CC38" s="661"/>
      <c r="CD38" s="661"/>
      <c r="CE38" s="661"/>
      <c r="CF38" s="661"/>
      <c r="CG38" s="661"/>
      <c r="CH38" s="661"/>
      <c r="CI38" s="661"/>
      <c r="CJ38" s="661"/>
      <c r="CK38" s="661"/>
      <c r="CL38" s="661"/>
      <c r="CM38" s="661"/>
      <c r="CN38" s="661"/>
      <c r="CO38" s="661"/>
      <c r="CP38" s="661"/>
      <c r="CQ38" s="661"/>
      <c r="CR38" s="661"/>
      <c r="CS38" s="661"/>
      <c r="CT38" s="661"/>
      <c r="CU38" s="661"/>
      <c r="CV38" s="661"/>
      <c r="CW38" s="661"/>
      <c r="CX38" s="661"/>
      <c r="CY38" s="661"/>
      <c r="CZ38" s="661"/>
      <c r="DA38" s="661"/>
      <c r="DB38" s="661"/>
      <c r="DC38" s="661"/>
      <c r="DD38" s="661"/>
      <c r="DE38" s="661"/>
      <c r="DF38" s="661"/>
      <c r="DG38" s="661"/>
      <c r="DH38" s="661"/>
      <c r="DI38" s="661"/>
      <c r="DJ38" s="661"/>
      <c r="DK38" s="661"/>
      <c r="DL38" s="661"/>
      <c r="DM38" s="661"/>
      <c r="DN38" s="661"/>
      <c r="DO38" s="661"/>
      <c r="DP38" s="661"/>
      <c r="DQ38" s="661"/>
      <c r="DR38" s="661"/>
      <c r="DS38" s="661"/>
      <c r="DT38" s="661"/>
      <c r="DU38" s="661"/>
      <c r="DV38" s="661"/>
      <c r="DW38" s="661"/>
      <c r="DX38" s="661"/>
      <c r="DY38" s="661"/>
      <c r="DZ38" s="661"/>
      <c r="EA38" s="661"/>
      <c r="EB38" s="661"/>
      <c r="EC38" s="661"/>
      <c r="ED38" s="661"/>
      <c r="EE38" s="661"/>
      <c r="EF38" s="661"/>
      <c r="EG38" s="661"/>
      <c r="EH38" s="661"/>
      <c r="EI38" s="661"/>
      <c r="EJ38" s="661"/>
      <c r="EK38" s="661"/>
      <c r="EL38" s="661"/>
      <c r="EM38" s="661"/>
      <c r="EN38" s="661"/>
      <c r="EO38" s="661"/>
      <c r="EP38" s="661"/>
      <c r="EQ38" s="661"/>
      <c r="ER38" s="661"/>
      <c r="ES38" s="661"/>
      <c r="ET38" s="661"/>
      <c r="EU38" s="661"/>
      <c r="EV38" s="661"/>
      <c r="EW38" s="661"/>
      <c r="EX38" s="661"/>
      <c r="EY38" s="661"/>
      <c r="EZ38" s="661"/>
      <c r="FA38" s="661"/>
      <c r="FB38" s="661"/>
      <c r="FC38" s="661"/>
      <c r="FD38" s="661"/>
      <c r="FE38" s="661"/>
      <c r="FF38" s="661"/>
      <c r="FG38" s="661"/>
      <c r="FH38" s="661"/>
      <c r="FI38" s="661"/>
      <c r="FJ38" s="661"/>
      <c r="FK38" s="661"/>
      <c r="FL38" s="661"/>
      <c r="FM38" s="661"/>
      <c r="FN38" s="661"/>
      <c r="FO38" s="661"/>
      <c r="FP38" s="661"/>
      <c r="FQ38" s="661"/>
      <c r="FR38" s="661"/>
      <c r="FS38" s="661"/>
      <c r="FT38" s="661"/>
      <c r="FU38" s="661"/>
      <c r="FV38" s="661"/>
      <c r="FW38" s="661"/>
      <c r="FX38" s="661"/>
      <c r="FY38" s="661"/>
      <c r="FZ38" s="661"/>
      <c r="GA38" s="661"/>
      <c r="GB38" s="661"/>
      <c r="GC38" s="661"/>
      <c r="GD38" s="661"/>
      <c r="GE38" s="661"/>
      <c r="GF38" s="661"/>
      <c r="GG38" s="661"/>
      <c r="GH38" s="661"/>
      <c r="GI38" s="661"/>
      <c r="GJ38" s="661"/>
      <c r="GK38" s="661"/>
      <c r="GL38" s="661"/>
      <c r="GM38" s="661"/>
      <c r="GN38" s="661"/>
      <c r="GO38" s="661"/>
      <c r="GP38" s="661"/>
      <c r="GQ38" s="661"/>
      <c r="GR38" s="661"/>
      <c r="GS38" s="661"/>
      <c r="GT38" s="661"/>
      <c r="GU38" s="661"/>
      <c r="GV38" s="661"/>
      <c r="GW38" s="661"/>
      <c r="GX38" s="661"/>
      <c r="GY38" s="661"/>
      <c r="GZ38" s="661"/>
      <c r="HA38" s="661"/>
      <c r="HB38" s="661"/>
      <c r="HC38" s="661"/>
      <c r="HD38" s="661"/>
      <c r="HE38" s="661"/>
      <c r="HF38" s="661"/>
      <c r="HG38" s="661"/>
      <c r="HH38" s="661"/>
      <c r="HI38" s="661"/>
      <c r="HJ38" s="661"/>
      <c r="HK38" s="661"/>
      <c r="HL38" s="661"/>
      <c r="HM38" s="661"/>
      <c r="HN38" s="661"/>
      <c r="HO38" s="661"/>
      <c r="HP38" s="661"/>
      <c r="HQ38" s="661"/>
      <c r="HR38" s="661"/>
      <c r="HS38" s="661"/>
      <c r="HT38" s="661"/>
      <c r="HU38" s="661"/>
      <c r="HV38" s="661"/>
      <c r="HW38" s="661"/>
      <c r="HX38" s="661"/>
      <c r="HY38" s="661"/>
      <c r="HZ38" s="661"/>
      <c r="IA38" s="661"/>
      <c r="IB38" s="661"/>
      <c r="IC38" s="661"/>
      <c r="ID38" s="661"/>
      <c r="IE38" s="661"/>
      <c r="IF38" s="661"/>
      <c r="IG38" s="661"/>
      <c r="IH38" s="661"/>
      <c r="II38" s="661"/>
      <c r="IJ38" s="661"/>
      <c r="IK38" s="661"/>
      <c r="IL38" s="661"/>
      <c r="IM38" s="661"/>
      <c r="IN38" s="661"/>
      <c r="IO38" s="661"/>
      <c r="IP38" s="661"/>
      <c r="IQ38" s="661"/>
      <c r="IR38" s="661"/>
      <c r="IS38" s="661"/>
      <c r="IT38" s="661"/>
      <c r="IU38" s="661"/>
      <c r="IV38" s="661"/>
    </row>
    <row r="39" spans="1:256">
      <c r="A39" s="694"/>
    </row>
  </sheetData>
  <mergeCells count="1">
    <mergeCell ref="I4:K4"/>
  </mergeCells>
  <pageMargins left="0.70866141732283472" right="0.70866141732283472" top="0.74803149606299213" bottom="0.74803149606299213" header="0.31496062992125984" footer="0.31496062992125984"/>
  <pageSetup paperSize="9" scale="6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1"/>
    <pageSetUpPr fitToPage="1"/>
  </sheetPr>
  <dimension ref="A2:H47"/>
  <sheetViews>
    <sheetView workbookViewId="0"/>
  </sheetViews>
  <sheetFormatPr defaultColWidth="9.140625"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5" width="16.28515625" style="2" bestFit="1" customWidth="1"/>
    <col min="6" max="7" width="16.28515625" style="2" customWidth="1"/>
    <col min="8" max="8" width="13.5703125" style="2" customWidth="1"/>
    <col min="9" max="16384" width="9.140625" style="2"/>
  </cols>
  <sheetData>
    <row r="2" spans="1:8" ht="20.25" customHeight="1" thickBot="1">
      <c r="A2" s="1" t="s">
        <v>125</v>
      </c>
      <c r="G2" s="4" t="s">
        <v>1</v>
      </c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510</v>
      </c>
      <c r="F3" s="10"/>
      <c r="G3" s="11"/>
      <c r="H3" s="11"/>
    </row>
    <row r="4" spans="1:8" ht="39" thickBot="1">
      <c r="A4" s="12" t="s">
        <v>126</v>
      </c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E6+E13+E14+E22</f>
        <v>952230000</v>
      </c>
      <c r="F5" s="25">
        <f>F6+F13+F14+F22</f>
        <v>1061955647</v>
      </c>
      <c r="G5" s="26">
        <f>G6+G13+G14+G22</f>
        <v>0</v>
      </c>
      <c r="H5" s="27">
        <f>IF(F5=0,"",G5/F5*100)</f>
        <v>0</v>
      </c>
    </row>
    <row r="6" spans="1:8" ht="24" customHeight="1" thickBot="1">
      <c r="A6" s="28"/>
      <c r="B6" s="29" t="s">
        <v>10</v>
      </c>
      <c r="C6" s="30"/>
      <c r="D6" s="31" t="s">
        <v>12</v>
      </c>
      <c r="E6" s="156">
        <f>SUM(E7:E12)</f>
        <v>215500000</v>
      </c>
      <c r="F6" s="156">
        <f>SUM(F7:F12)</f>
        <v>182500000</v>
      </c>
      <c r="G6" s="157">
        <f>SUM(G7:G12)</f>
        <v>0</v>
      </c>
      <c r="H6" s="158">
        <f t="shared" ref="H6:H47" si="0">IF(F6=0,"",G6/F6*100)</f>
        <v>0</v>
      </c>
    </row>
    <row r="7" spans="1:8" ht="24" customHeight="1" thickBot="1">
      <c r="A7" s="28"/>
      <c r="B7" s="29"/>
      <c r="C7" s="30" t="s">
        <v>10</v>
      </c>
      <c r="D7" s="34" t="s">
        <v>13</v>
      </c>
      <c r="E7" s="159"/>
      <c r="F7" s="160"/>
      <c r="G7" s="161"/>
      <c r="H7" s="158" t="str">
        <f t="shared" si="0"/>
        <v/>
      </c>
    </row>
    <row r="8" spans="1:8" s="40" customFormat="1" ht="24" customHeight="1" thickBot="1">
      <c r="A8" s="36"/>
      <c r="B8" s="37"/>
      <c r="C8" s="38">
        <v>2</v>
      </c>
      <c r="D8" s="34" t="s">
        <v>14</v>
      </c>
      <c r="E8" s="162"/>
      <c r="F8" s="163"/>
      <c r="G8" s="164"/>
      <c r="H8" s="158" t="str">
        <f t="shared" si="0"/>
        <v/>
      </c>
    </row>
    <row r="9" spans="1:8" ht="24" customHeight="1" thickBot="1">
      <c r="A9" s="28"/>
      <c r="B9" s="29"/>
      <c r="C9" s="30">
        <v>3</v>
      </c>
      <c r="D9" s="34" t="s">
        <v>127</v>
      </c>
      <c r="E9" s="159">
        <v>25000000</v>
      </c>
      <c r="F9" s="160">
        <v>25000000</v>
      </c>
      <c r="G9" s="161"/>
      <c r="H9" s="158">
        <f t="shared" si="0"/>
        <v>0</v>
      </c>
    </row>
    <row r="10" spans="1:8" ht="24" customHeight="1" thickBot="1">
      <c r="A10" s="28"/>
      <c r="B10" s="29"/>
      <c r="C10" s="30">
        <v>4</v>
      </c>
      <c r="D10" s="34" t="s">
        <v>219</v>
      </c>
      <c r="E10" s="159">
        <v>189500000</v>
      </c>
      <c r="F10" s="160">
        <v>156500000</v>
      </c>
      <c r="G10" s="161"/>
      <c r="H10" s="158">
        <f t="shared" si="0"/>
        <v>0</v>
      </c>
    </row>
    <row r="11" spans="1:8" ht="24" customHeight="1" thickBot="1">
      <c r="A11" s="28"/>
      <c r="B11" s="29"/>
      <c r="C11" s="30">
        <v>5</v>
      </c>
      <c r="D11" s="34" t="s">
        <v>17</v>
      </c>
      <c r="E11" s="159"/>
      <c r="F11" s="160"/>
      <c r="G11" s="161"/>
      <c r="H11" s="158" t="str">
        <f t="shared" si="0"/>
        <v/>
      </c>
    </row>
    <row r="12" spans="1:8" ht="24" customHeight="1" thickBot="1">
      <c r="A12" s="28"/>
      <c r="B12" s="29"/>
      <c r="C12" s="30">
        <v>6</v>
      </c>
      <c r="D12" s="34" t="s">
        <v>220</v>
      </c>
      <c r="E12" s="159">
        <v>1000000</v>
      </c>
      <c r="F12" s="160">
        <v>1000000</v>
      </c>
      <c r="G12" s="161"/>
      <c r="H12" s="158">
        <f t="shared" si="0"/>
        <v>0</v>
      </c>
    </row>
    <row r="13" spans="1:8" ht="24" customHeight="1" thickBot="1">
      <c r="A13" s="41"/>
      <c r="B13" s="42" t="s">
        <v>19</v>
      </c>
      <c r="C13" s="43"/>
      <c r="D13" s="44" t="s">
        <v>20</v>
      </c>
      <c r="E13" s="165">
        <v>49064000</v>
      </c>
      <c r="F13" s="166">
        <v>49257000</v>
      </c>
      <c r="G13" s="167"/>
      <c r="H13" s="158">
        <f t="shared" si="0"/>
        <v>0</v>
      </c>
    </row>
    <row r="14" spans="1:8" ht="24" customHeight="1" thickBot="1">
      <c r="A14" s="41"/>
      <c r="B14" s="42" t="s">
        <v>21</v>
      </c>
      <c r="C14" s="45"/>
      <c r="D14" s="34" t="s">
        <v>22</v>
      </c>
      <c r="E14" s="97">
        <f>SUM(E15:E19)+E21</f>
        <v>687666000</v>
      </c>
      <c r="F14" s="97">
        <f>SUM(F15:F19)+F21</f>
        <v>828835897</v>
      </c>
      <c r="G14" s="97">
        <f>SUM(G15:G19)+G21</f>
        <v>0</v>
      </c>
      <c r="H14" s="158">
        <f t="shared" si="0"/>
        <v>0</v>
      </c>
    </row>
    <row r="15" spans="1:8" s="40" customFormat="1" ht="24" customHeight="1" thickBot="1">
      <c r="A15" s="46"/>
      <c r="B15" s="47"/>
      <c r="C15" s="48" t="s">
        <v>10</v>
      </c>
      <c r="D15" s="49" t="s">
        <v>23</v>
      </c>
      <c r="E15" s="168">
        <v>22213000</v>
      </c>
      <c r="F15" s="169">
        <v>154920913</v>
      </c>
      <c r="G15" s="170"/>
      <c r="H15" s="171">
        <f t="shared" si="0"/>
        <v>0</v>
      </c>
    </row>
    <row r="16" spans="1:8" s="40" customFormat="1" ht="24" customHeight="1" thickBot="1">
      <c r="A16" s="46"/>
      <c r="B16" s="47"/>
      <c r="C16" s="48" t="s">
        <v>19</v>
      </c>
      <c r="D16" s="49" t="s">
        <v>24</v>
      </c>
      <c r="E16" s="168">
        <f>22595000+9798000+7458000</f>
        <v>39851000</v>
      </c>
      <c r="F16" s="169">
        <v>38351000</v>
      </c>
      <c r="G16" s="170"/>
      <c r="H16" s="171">
        <f t="shared" si="0"/>
        <v>0</v>
      </c>
    </row>
    <row r="17" spans="1:8" s="40" customFormat="1" ht="24" customHeight="1" thickBot="1">
      <c r="A17" s="46"/>
      <c r="B17" s="47"/>
      <c r="C17" s="48" t="s">
        <v>21</v>
      </c>
      <c r="D17" s="745" t="s">
        <v>671</v>
      </c>
      <c r="E17" s="168"/>
      <c r="F17" s="169">
        <v>400000</v>
      </c>
      <c r="G17" s="170"/>
      <c r="H17" s="171">
        <f t="shared" si="0"/>
        <v>0</v>
      </c>
    </row>
    <row r="18" spans="1:8" s="40" customFormat="1" ht="24" customHeight="1" thickBot="1">
      <c r="A18" s="46"/>
      <c r="B18" s="47"/>
      <c r="C18" s="48" t="s">
        <v>26</v>
      </c>
      <c r="D18" s="34" t="s">
        <v>25</v>
      </c>
      <c r="E18" s="168">
        <v>61123000</v>
      </c>
      <c r="F18" s="169">
        <v>63279270</v>
      </c>
      <c r="G18" s="170"/>
      <c r="H18" s="171">
        <f t="shared" si="0"/>
        <v>0</v>
      </c>
    </row>
    <row r="19" spans="1:8" s="40" customFormat="1" ht="24" customHeight="1" thickBot="1">
      <c r="A19" s="50"/>
      <c r="B19" s="51"/>
      <c r="C19" s="52" t="s">
        <v>29</v>
      </c>
      <c r="D19" s="63" t="s">
        <v>128</v>
      </c>
      <c r="E19" s="172">
        <v>564479000</v>
      </c>
      <c r="F19" s="173">
        <v>571884714</v>
      </c>
      <c r="G19" s="174"/>
      <c r="H19" s="171">
        <f t="shared" si="0"/>
        <v>0</v>
      </c>
    </row>
    <row r="20" spans="1:8" s="61" customFormat="1" ht="24" customHeight="1" thickBot="1">
      <c r="A20" s="54"/>
      <c r="B20" s="55"/>
      <c r="C20" s="56"/>
      <c r="D20" s="57" t="s">
        <v>28</v>
      </c>
      <c r="E20" s="175">
        <v>38094000</v>
      </c>
      <c r="F20" s="176"/>
      <c r="G20" s="177"/>
      <c r="H20" s="178" t="str">
        <f>IF(F20=0,"",G20/F20*100)</f>
        <v/>
      </c>
    </row>
    <row r="21" spans="1:8" ht="24" customHeight="1" thickBot="1">
      <c r="A21" s="28"/>
      <c r="B21" s="29"/>
      <c r="C21" s="62" t="s">
        <v>70</v>
      </c>
      <c r="D21" s="63" t="s">
        <v>30</v>
      </c>
      <c r="E21" s="159"/>
      <c r="F21" s="160"/>
      <c r="G21" s="161"/>
      <c r="H21" s="158" t="str">
        <f t="shared" si="0"/>
        <v/>
      </c>
    </row>
    <row r="22" spans="1:8" ht="24" customHeight="1" thickBot="1">
      <c r="A22" s="28"/>
      <c r="B22" s="29" t="s">
        <v>26</v>
      </c>
      <c r="C22" s="62"/>
      <c r="D22" s="63" t="s">
        <v>31</v>
      </c>
      <c r="E22" s="179"/>
      <c r="F22" s="180">
        <v>1362750</v>
      </c>
      <c r="G22" s="181"/>
      <c r="H22" s="158">
        <f t="shared" si="0"/>
        <v>0</v>
      </c>
    </row>
    <row r="23" spans="1:8" ht="24" customHeight="1" thickBot="1">
      <c r="A23" s="20" t="s">
        <v>19</v>
      </c>
      <c r="B23" s="21"/>
      <c r="C23" s="64"/>
      <c r="D23" s="23" t="s">
        <v>129</v>
      </c>
      <c r="E23" s="24">
        <f>SUM(E24:E27)</f>
        <v>192726000</v>
      </c>
      <c r="F23" s="24">
        <f>SUM(F24:F27)</f>
        <v>203075744</v>
      </c>
      <c r="G23" s="24">
        <f>SUM(G24:G27)</f>
        <v>0</v>
      </c>
      <c r="H23" s="158">
        <f t="shared" si="0"/>
        <v>0</v>
      </c>
    </row>
    <row r="24" spans="1:8" ht="24" customHeight="1" thickBot="1">
      <c r="A24" s="28"/>
      <c r="B24" s="29" t="s">
        <v>10</v>
      </c>
      <c r="C24" s="62"/>
      <c r="D24" s="31" t="s">
        <v>33</v>
      </c>
      <c r="E24" s="182">
        <v>20000000</v>
      </c>
      <c r="F24" s="149">
        <v>20000000</v>
      </c>
      <c r="G24" s="183"/>
      <c r="H24" s="158">
        <f t="shared" si="0"/>
        <v>0</v>
      </c>
    </row>
    <row r="25" spans="1:8" ht="24" customHeight="1" thickBot="1">
      <c r="A25" s="41"/>
      <c r="B25" s="42" t="s">
        <v>19</v>
      </c>
      <c r="C25" s="45"/>
      <c r="D25" s="34" t="s">
        <v>34</v>
      </c>
      <c r="E25" s="182"/>
      <c r="F25" s="149"/>
      <c r="G25" s="183"/>
      <c r="H25" s="158" t="str">
        <f t="shared" si="0"/>
        <v/>
      </c>
    </row>
    <row r="26" spans="1:8" ht="24" customHeight="1" thickBot="1">
      <c r="A26" s="65"/>
      <c r="B26" s="66" t="s">
        <v>21</v>
      </c>
      <c r="C26" s="67"/>
      <c r="D26" s="34" t="s">
        <v>35</v>
      </c>
      <c r="E26" s="182"/>
      <c r="F26" s="149"/>
      <c r="G26" s="183"/>
      <c r="H26" s="158" t="str">
        <f t="shared" si="0"/>
        <v/>
      </c>
    </row>
    <row r="27" spans="1:8" ht="24" customHeight="1" thickBot="1">
      <c r="A27" s="65"/>
      <c r="B27" s="66" t="s">
        <v>26</v>
      </c>
      <c r="C27" s="67"/>
      <c r="D27" s="34" t="s">
        <v>36</v>
      </c>
      <c r="E27" s="97">
        <f>SUM(E28:E30)</f>
        <v>172726000</v>
      </c>
      <c r="F27" s="97">
        <f>SUM(F28:F30)</f>
        <v>183075744</v>
      </c>
      <c r="G27" s="97">
        <f>SUM(G28:G30)</f>
        <v>0</v>
      </c>
      <c r="H27" s="158">
        <f t="shared" si="0"/>
        <v>0</v>
      </c>
    </row>
    <row r="28" spans="1:8" ht="24" customHeight="1" thickBot="1">
      <c r="A28" s="42"/>
      <c r="B28" s="42"/>
      <c r="C28" s="67" t="s">
        <v>10</v>
      </c>
      <c r="D28" s="34" t="s">
        <v>37</v>
      </c>
      <c r="E28" s="182"/>
      <c r="F28" s="149"/>
      <c r="G28" s="183"/>
      <c r="H28" s="158" t="str">
        <f t="shared" si="0"/>
        <v/>
      </c>
    </row>
    <row r="29" spans="1:8" ht="24" customHeight="1" thickBot="1">
      <c r="A29" s="42"/>
      <c r="B29" s="42"/>
      <c r="C29" s="67" t="s">
        <v>19</v>
      </c>
      <c r="D29" s="34" t="s">
        <v>38</v>
      </c>
      <c r="E29" s="182">
        <v>161576000</v>
      </c>
      <c r="F29" s="149">
        <v>171925744</v>
      </c>
      <c r="G29" s="183"/>
      <c r="H29" s="158">
        <f t="shared" si="0"/>
        <v>0</v>
      </c>
    </row>
    <row r="30" spans="1:8" ht="24" customHeight="1" thickBot="1">
      <c r="A30" s="68"/>
      <c r="B30" s="69"/>
      <c r="C30" s="45" t="s">
        <v>21</v>
      </c>
      <c r="D30" s="184" t="s">
        <v>39</v>
      </c>
      <c r="E30" s="185">
        <v>11150000</v>
      </c>
      <c r="F30" s="186">
        <v>11150000</v>
      </c>
      <c r="G30" s="187"/>
      <c r="H30" s="158">
        <f t="shared" si="0"/>
        <v>0</v>
      </c>
    </row>
    <row r="31" spans="1:8" ht="24" hidden="1" customHeight="1" thickBot="1">
      <c r="A31" s="20" t="s">
        <v>21</v>
      </c>
      <c r="B31" s="21"/>
      <c r="C31" s="64"/>
      <c r="D31" s="23" t="s">
        <v>40</v>
      </c>
      <c r="E31" s="24">
        <f>E32</f>
        <v>0</v>
      </c>
      <c r="F31" s="25">
        <f>F32</f>
        <v>0</v>
      </c>
      <c r="G31" s="188">
        <f>G32</f>
        <v>0</v>
      </c>
      <c r="H31" s="158" t="str">
        <f t="shared" si="0"/>
        <v/>
      </c>
    </row>
    <row r="32" spans="1:8" ht="24" hidden="1" customHeight="1" thickBot="1">
      <c r="A32" s="41"/>
      <c r="B32" s="42" t="s">
        <v>10</v>
      </c>
      <c r="C32" s="43"/>
      <c r="D32" s="34" t="s">
        <v>41</v>
      </c>
      <c r="E32" s="97">
        <f>E33+E34</f>
        <v>0</v>
      </c>
      <c r="F32" s="98">
        <f>F33+F34</f>
        <v>0</v>
      </c>
      <c r="G32" s="189">
        <f>G33+G34</f>
        <v>0</v>
      </c>
      <c r="H32" s="158" t="str">
        <f t="shared" si="0"/>
        <v/>
      </c>
    </row>
    <row r="33" spans="1:8" ht="24" hidden="1" customHeight="1" thickBot="1">
      <c r="A33" s="41"/>
      <c r="B33" s="42"/>
      <c r="C33" s="43" t="s">
        <v>10</v>
      </c>
      <c r="D33" s="34" t="s">
        <v>42</v>
      </c>
      <c r="E33" s="182"/>
      <c r="F33" s="190"/>
      <c r="G33" s="183"/>
      <c r="H33" s="158" t="str">
        <f t="shared" si="0"/>
        <v/>
      </c>
    </row>
    <row r="34" spans="1:8" ht="24" hidden="1" customHeight="1" thickBot="1">
      <c r="A34" s="41"/>
      <c r="B34" s="42"/>
      <c r="C34" s="43">
        <v>2</v>
      </c>
      <c r="D34" s="34" t="s">
        <v>43</v>
      </c>
      <c r="E34" s="182"/>
      <c r="F34" s="149"/>
      <c r="G34" s="183"/>
      <c r="H34" s="158" t="str">
        <f t="shared" si="0"/>
        <v/>
      </c>
    </row>
    <row r="35" spans="1:8" ht="24" customHeight="1" thickBot="1">
      <c r="A35" s="747" t="s">
        <v>44</v>
      </c>
      <c r="B35" s="748"/>
      <c r="C35" s="748"/>
      <c r="D35" s="749"/>
      <c r="E35" s="24">
        <f>E5+E23+E31</f>
        <v>1144956000</v>
      </c>
      <c r="F35" s="25">
        <f>F5+F23+F31</f>
        <v>1265031391</v>
      </c>
      <c r="G35" s="188">
        <f>G5+G23+G31</f>
        <v>0</v>
      </c>
      <c r="H35" s="158">
        <f t="shared" si="0"/>
        <v>0</v>
      </c>
    </row>
    <row r="36" spans="1:8" ht="24" customHeight="1" thickBot="1">
      <c r="A36" s="20" t="s">
        <v>26</v>
      </c>
      <c r="B36" s="21"/>
      <c r="C36" s="22"/>
      <c r="D36" s="23" t="s">
        <v>45</v>
      </c>
      <c r="E36" s="24">
        <f>E37+E40+E43</f>
        <v>1580384000</v>
      </c>
      <c r="F36" s="25">
        <f>F37+F40+F43</f>
        <v>1724043879</v>
      </c>
      <c r="G36" s="188">
        <f>G37+G40+G43</f>
        <v>0</v>
      </c>
      <c r="H36" s="158">
        <f t="shared" si="0"/>
        <v>0</v>
      </c>
    </row>
    <row r="37" spans="1:8" ht="24" customHeight="1" thickBot="1">
      <c r="A37" s="41"/>
      <c r="B37" s="42" t="s">
        <v>10</v>
      </c>
      <c r="C37" s="43"/>
      <c r="D37" s="34" t="s">
        <v>46</v>
      </c>
      <c r="E37" s="97">
        <f>SUM(E38:E39)</f>
        <v>418328000</v>
      </c>
      <c r="F37" s="98">
        <f>SUM(F38:F39)</f>
        <v>568327879</v>
      </c>
      <c r="G37" s="189">
        <f>SUM(G38:G39)</f>
        <v>0</v>
      </c>
      <c r="H37" s="158">
        <f t="shared" si="0"/>
        <v>0</v>
      </c>
    </row>
    <row r="38" spans="1:8" ht="24" customHeight="1" thickBot="1">
      <c r="A38" s="41"/>
      <c r="B38" s="42"/>
      <c r="C38" s="43" t="s">
        <v>10</v>
      </c>
      <c r="D38" s="34" t="s">
        <v>47</v>
      </c>
      <c r="E38" s="182">
        <v>118328000</v>
      </c>
      <c r="F38" s="149">
        <v>118327879</v>
      </c>
      <c r="G38" s="183"/>
      <c r="H38" s="158">
        <f t="shared" si="0"/>
        <v>0</v>
      </c>
    </row>
    <row r="39" spans="1:8" ht="24" customHeight="1" thickBot="1">
      <c r="A39" s="41"/>
      <c r="B39" s="42"/>
      <c r="C39" s="43">
        <v>2</v>
      </c>
      <c r="D39" s="34" t="s">
        <v>48</v>
      </c>
      <c r="E39" s="182">
        <v>300000000</v>
      </c>
      <c r="F39" s="149">
        <v>450000000</v>
      </c>
      <c r="G39" s="183"/>
      <c r="H39" s="158">
        <f t="shared" si="0"/>
        <v>0</v>
      </c>
    </row>
    <row r="40" spans="1:8" ht="24" customHeight="1" thickBot="1">
      <c r="A40" s="41"/>
      <c r="B40" s="42" t="s">
        <v>19</v>
      </c>
      <c r="C40" s="43"/>
      <c r="D40" s="34" t="s">
        <v>49</v>
      </c>
      <c r="E40" s="97">
        <f>SUM(E41:E42)</f>
        <v>1162056000</v>
      </c>
      <c r="F40" s="98">
        <f>SUM(F41:F42)</f>
        <v>1155716000</v>
      </c>
      <c r="G40" s="189">
        <f>SUM(G41:G42)</f>
        <v>0</v>
      </c>
      <c r="H40" s="158">
        <f t="shared" si="0"/>
        <v>0</v>
      </c>
    </row>
    <row r="41" spans="1:8" ht="24" customHeight="1" thickBot="1">
      <c r="A41" s="65"/>
      <c r="B41" s="66"/>
      <c r="C41" s="72" t="s">
        <v>10</v>
      </c>
      <c r="D41" s="44" t="s">
        <v>50</v>
      </c>
      <c r="E41" s="182">
        <v>945749000</v>
      </c>
      <c r="F41" s="149">
        <v>945749000</v>
      </c>
      <c r="G41" s="183"/>
      <c r="H41" s="158">
        <f t="shared" si="0"/>
        <v>0</v>
      </c>
    </row>
    <row r="42" spans="1:8" ht="24" customHeight="1" thickBot="1">
      <c r="A42" s="65"/>
      <c r="B42" s="66"/>
      <c r="C42" s="72">
        <v>2</v>
      </c>
      <c r="D42" s="73" t="s">
        <v>51</v>
      </c>
      <c r="E42" s="182">
        <v>216307000</v>
      </c>
      <c r="F42" s="149">
        <v>209967000</v>
      </c>
      <c r="G42" s="183"/>
      <c r="H42" s="158">
        <f t="shared" si="0"/>
        <v>0</v>
      </c>
    </row>
    <row r="43" spans="1:8" s="81" customFormat="1" ht="24" hidden="1" customHeight="1" thickBot="1">
      <c r="A43" s="74"/>
      <c r="B43" s="75" t="s">
        <v>21</v>
      </c>
      <c r="C43" s="76"/>
      <c r="D43" s="77" t="s">
        <v>52</v>
      </c>
      <c r="E43" s="191">
        <f>SUM(E44:E45)</f>
        <v>0</v>
      </c>
      <c r="F43" s="192">
        <f>SUM(F44:F45)</f>
        <v>0</v>
      </c>
      <c r="G43" s="193">
        <f>SUM(G44:G45)</f>
        <v>0</v>
      </c>
      <c r="H43" s="158" t="str">
        <f>IF(F43=0,"",G43/F43*100)</f>
        <v/>
      </c>
    </row>
    <row r="44" spans="1:8" s="81" customFormat="1" ht="24" hidden="1" customHeight="1" thickBot="1">
      <c r="A44" s="74"/>
      <c r="B44" s="75"/>
      <c r="C44" s="76" t="s">
        <v>10</v>
      </c>
      <c r="D44" s="77" t="s">
        <v>53</v>
      </c>
      <c r="E44" s="191"/>
      <c r="F44" s="192"/>
      <c r="G44" s="193"/>
      <c r="H44" s="158" t="str">
        <f>IF(F44=0,"",G44/F44*100)</f>
        <v/>
      </c>
    </row>
    <row r="45" spans="1:8" s="81" customFormat="1" ht="24" hidden="1" customHeight="1" thickBot="1">
      <c r="A45" s="74"/>
      <c r="B45" s="75"/>
      <c r="C45" s="76" t="s">
        <v>19</v>
      </c>
      <c r="D45" s="77" t="s">
        <v>54</v>
      </c>
      <c r="E45" s="191"/>
      <c r="F45" s="192"/>
      <c r="G45" s="193"/>
      <c r="H45" s="158" t="str">
        <f>IF(F45=0,"",G45/F45*100)</f>
        <v/>
      </c>
    </row>
    <row r="46" spans="1:8" ht="24" hidden="1" customHeight="1" thickBot="1">
      <c r="A46" s="20" t="s">
        <v>29</v>
      </c>
      <c r="B46" s="21"/>
      <c r="C46" s="22"/>
      <c r="D46" s="23" t="s">
        <v>55</v>
      </c>
      <c r="E46" s="194"/>
      <c r="F46" s="195"/>
      <c r="G46" s="196"/>
      <c r="H46" s="158" t="str">
        <f t="shared" si="0"/>
        <v/>
      </c>
    </row>
    <row r="47" spans="1:8" ht="24" customHeight="1" thickBot="1">
      <c r="A47" s="82" t="s">
        <v>56</v>
      </c>
      <c r="B47" s="21"/>
      <c r="C47" s="22"/>
      <c r="D47" s="23"/>
      <c r="E47" s="24">
        <f>E35+E36+E46</f>
        <v>2725340000</v>
      </c>
      <c r="F47" s="25">
        <f>F35+F36+F46</f>
        <v>2989075270</v>
      </c>
      <c r="G47" s="188">
        <f>G35+G36+G46</f>
        <v>0</v>
      </c>
      <c r="H47" s="158">
        <f t="shared" si="0"/>
        <v>0</v>
      </c>
    </row>
  </sheetData>
  <sheetProtection formatCells="0" formatColumns="0" formatRows="0"/>
  <mergeCells count="1">
    <mergeCell ref="A35:D35"/>
  </mergeCells>
  <printOptions horizontalCentered="1"/>
  <pageMargins left="0.74803149606299213" right="0.74803149606299213" top="1.1811023622047245" bottom="1.0629921259842521" header="0.51181102362204722" footer="0.51181102362204722"/>
  <pageSetup paperSize="9" scale="60" orientation="portrait" useFirstPageNumber="1" horizontalDpi="300" r:id="rId1"/>
  <headerFooter alignWithMargins="0">
    <oddHeader>&amp;C&amp;"Times New Roman,Normál"Mezőkovácsháza Város Önkormányzata költségvetés&amp;R&amp;"Times New Roman,Normál"&amp;11 2/1. 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21"/>
    <pageSetUpPr fitToPage="1"/>
  </sheetPr>
  <dimension ref="A1:H136"/>
  <sheetViews>
    <sheetView topLeftCell="A97" workbookViewId="0">
      <selection activeCell="F118" sqref="F118"/>
    </sheetView>
  </sheetViews>
  <sheetFormatPr defaultColWidth="9.140625" defaultRowHeight="12.75"/>
  <cols>
    <col min="1" max="1" width="12.28515625" style="2" customWidth="1"/>
    <col min="2" max="2" width="11.85546875" style="2" customWidth="1"/>
    <col min="3" max="3" width="11.7109375" style="2" customWidth="1"/>
    <col min="4" max="4" width="48.140625" style="2" customWidth="1"/>
    <col min="5" max="7" width="16.28515625" style="2" customWidth="1"/>
    <col min="8" max="8" width="13.85546875" style="2" bestFit="1" customWidth="1"/>
    <col min="9" max="16384" width="9.140625" style="2"/>
  </cols>
  <sheetData>
    <row r="1" spans="5:5" hidden="1"/>
    <row r="2" spans="5:5" hidden="1"/>
    <row r="3" spans="5:5" hidden="1">
      <c r="E3" s="2" t="s">
        <v>57</v>
      </c>
    </row>
    <row r="4" spans="5:5" ht="24" hidden="1" customHeight="1"/>
    <row r="5" spans="5:5" ht="24" hidden="1" customHeight="1"/>
    <row r="6" spans="5:5" ht="24" hidden="1" customHeight="1"/>
    <row r="7" spans="5:5" ht="24" hidden="1" customHeight="1"/>
    <row r="8" spans="5:5" ht="24" hidden="1" customHeight="1"/>
    <row r="9" spans="5:5" ht="24" hidden="1" customHeight="1"/>
    <row r="10" spans="5:5" ht="24" hidden="1" customHeight="1"/>
    <row r="11" spans="5:5" ht="24" hidden="1" customHeight="1"/>
    <row r="12" spans="5:5" ht="24" hidden="1" customHeight="1"/>
    <row r="13" spans="5:5" ht="24" hidden="1" customHeight="1"/>
    <row r="14" spans="5:5" ht="24" hidden="1" customHeight="1"/>
    <row r="15" spans="5:5" ht="24" hidden="1" customHeight="1"/>
    <row r="16" spans="5:5" ht="24" hidden="1" customHeight="1"/>
    <row r="17" spans="5:5" ht="24" hidden="1" customHeight="1"/>
    <row r="18" spans="5:5" ht="24" hidden="1" customHeight="1"/>
    <row r="19" spans="5:5" ht="24" hidden="1" customHeight="1">
      <c r="E19" s="2">
        <v>125900</v>
      </c>
    </row>
    <row r="20" spans="5:5" ht="24" hidden="1" customHeight="1"/>
    <row r="21" spans="5:5" ht="24" hidden="1" customHeight="1"/>
    <row r="22" spans="5:5" ht="24" hidden="1" customHeight="1"/>
    <row r="23" spans="5:5" ht="24" hidden="1" customHeight="1"/>
    <row r="24" spans="5:5" ht="24" hidden="1" customHeight="1"/>
    <row r="25" spans="5:5" ht="24" hidden="1" customHeight="1"/>
    <row r="26" spans="5:5" ht="24" hidden="1" customHeight="1"/>
    <row r="27" spans="5:5" ht="24" hidden="1" customHeight="1"/>
    <row r="28" spans="5:5" ht="24" hidden="1" customHeight="1"/>
    <row r="29" spans="5:5" ht="24" hidden="1" customHeight="1"/>
    <row r="30" spans="5:5" ht="24" hidden="1" customHeight="1"/>
    <row r="31" spans="5:5" ht="24" hidden="1" customHeight="1"/>
    <row r="32" spans="5:5" ht="24" hidden="1" customHeight="1"/>
    <row r="33" ht="24" hidden="1" customHeight="1"/>
    <row r="34" ht="24" hidden="1" customHeight="1"/>
    <row r="35" ht="24" hidden="1" customHeight="1"/>
    <row r="36" ht="24" hidden="1" customHeight="1"/>
    <row r="37" ht="24" hidden="1" customHeight="1"/>
    <row r="38" ht="24" hidden="1" customHeight="1"/>
    <row r="39" ht="24" hidden="1" customHeight="1"/>
    <row r="40" ht="24" hidden="1" customHeight="1"/>
    <row r="41" ht="24" hidden="1" customHeight="1"/>
    <row r="42" ht="24" hidden="1" customHeight="1"/>
    <row r="43" ht="24" hidden="1" customHeight="1"/>
    <row r="44" ht="24" hidden="1" customHeight="1"/>
    <row r="45" ht="24" hidden="1" customHeight="1"/>
    <row r="46" ht="24" hidden="1" customHeight="1"/>
    <row r="47" ht="24" hidden="1" customHeight="1"/>
    <row r="48" ht="24" hidden="1" customHeight="1"/>
    <row r="49" spans="1:7" ht="18" hidden="1" customHeight="1">
      <c r="A49" s="83"/>
      <c r="B49" s="83"/>
      <c r="C49" s="83"/>
      <c r="D49" s="83"/>
      <c r="E49" s="84"/>
      <c r="F49" s="84"/>
      <c r="G49" s="84"/>
    </row>
    <row r="50" spans="1:7" ht="18" hidden="1" customHeight="1">
      <c r="A50" s="83"/>
      <c r="B50" s="83"/>
      <c r="C50" s="83"/>
      <c r="D50" s="83"/>
      <c r="E50" s="84"/>
      <c r="F50" s="84"/>
      <c r="G50" s="84"/>
    </row>
    <row r="51" spans="1:7" ht="18" hidden="1" customHeight="1">
      <c r="A51" s="83"/>
      <c r="B51" s="83"/>
      <c r="C51" s="83"/>
      <c r="D51" s="83"/>
      <c r="E51" s="84"/>
      <c r="F51" s="84"/>
      <c r="G51" s="84"/>
    </row>
    <row r="52" spans="1:7" ht="18" hidden="1" customHeight="1">
      <c r="A52" s="83"/>
      <c r="B52" s="83"/>
      <c r="C52" s="83"/>
      <c r="D52" s="83"/>
      <c r="E52" s="84"/>
      <c r="F52" s="84"/>
      <c r="G52" s="84"/>
    </row>
    <row r="53" spans="1:7" ht="18" hidden="1" customHeight="1">
      <c r="A53" s="83"/>
      <c r="B53" s="83"/>
      <c r="C53" s="83"/>
      <c r="D53" s="83"/>
      <c r="E53" s="84"/>
      <c r="F53" s="84"/>
      <c r="G53" s="84"/>
    </row>
    <row r="54" spans="1:7" ht="18" hidden="1" customHeight="1">
      <c r="A54" s="83"/>
      <c r="B54" s="83"/>
      <c r="C54" s="83"/>
      <c r="D54" s="83"/>
      <c r="E54" s="84"/>
      <c r="F54" s="84"/>
      <c r="G54" s="84"/>
    </row>
    <row r="55" spans="1:7" hidden="1"/>
    <row r="56" spans="1:7" hidden="1"/>
    <row r="57" spans="1:7" hidden="1"/>
    <row r="58" spans="1:7" hidden="1"/>
    <row r="59" spans="1:7" hidden="1"/>
    <row r="60" spans="1:7" hidden="1"/>
    <row r="61" spans="1:7" hidden="1"/>
    <row r="62" spans="1:7" hidden="1"/>
    <row r="63" spans="1:7" hidden="1"/>
    <row r="64" spans="1:7" hidden="1"/>
    <row r="65" spans="1:8" hidden="1"/>
    <row r="66" spans="1:8" hidden="1"/>
    <row r="67" spans="1:8" hidden="1"/>
    <row r="68" spans="1:8" hidden="1"/>
    <row r="69" spans="1:8" hidden="1"/>
    <row r="70" spans="1:8" ht="16.5" thickBot="1">
      <c r="A70" s="1" t="s">
        <v>125</v>
      </c>
      <c r="C70" s="3"/>
      <c r="G70" s="4" t="s">
        <v>1</v>
      </c>
    </row>
    <row r="71" spans="1:8" ht="39" thickBot="1">
      <c r="A71" s="5" t="s">
        <v>2</v>
      </c>
      <c r="B71" s="6" t="s">
        <v>3</v>
      </c>
      <c r="C71" s="7" t="s">
        <v>4</v>
      </c>
      <c r="D71" s="8" t="s">
        <v>5</v>
      </c>
      <c r="E71" s="9" t="s">
        <v>510</v>
      </c>
      <c r="F71" s="10"/>
      <c r="G71" s="11"/>
      <c r="H71" s="11"/>
    </row>
    <row r="72" spans="1:8" ht="39" thickBot="1">
      <c r="A72" s="12" t="s">
        <v>126</v>
      </c>
      <c r="B72" s="13"/>
      <c r="C72" s="14"/>
      <c r="D72" s="15"/>
      <c r="E72" s="16" t="s">
        <v>6</v>
      </c>
      <c r="F72" s="17" t="s">
        <v>7</v>
      </c>
      <c r="G72" s="18" t="s">
        <v>8</v>
      </c>
      <c r="H72" s="19" t="s">
        <v>9</v>
      </c>
    </row>
    <row r="73" spans="1:8" ht="21.75" customHeight="1" thickBot="1">
      <c r="A73" s="20" t="s">
        <v>10</v>
      </c>
      <c r="B73" s="21"/>
      <c r="C73" s="21"/>
      <c r="D73" s="85" t="s">
        <v>58</v>
      </c>
      <c r="E73" s="24">
        <f>E74+E75+E76+E79+E90+E105+E106</f>
        <v>473927000</v>
      </c>
      <c r="F73" s="25">
        <f>F74+F75+F76+F79+F90+F105+F106</f>
        <v>590579720</v>
      </c>
      <c r="G73" s="26">
        <f>G74+G75+G76+G79+G90+G105+G106</f>
        <v>0</v>
      </c>
      <c r="H73" s="27">
        <f>IF(F73=0,"",G73/F73*100)</f>
        <v>0</v>
      </c>
    </row>
    <row r="74" spans="1:8" ht="21.95" customHeight="1" thickBot="1">
      <c r="A74" s="28"/>
      <c r="B74" s="29" t="s">
        <v>10</v>
      </c>
      <c r="C74" s="86"/>
      <c r="D74" s="87" t="s">
        <v>59</v>
      </c>
      <c r="E74" s="197">
        <v>116025000</v>
      </c>
      <c r="F74" s="198">
        <v>220895377</v>
      </c>
      <c r="G74" s="199"/>
      <c r="H74" s="27">
        <f t="shared" ref="H74:H125" si="0">IF(F74=0,"",G74/F74*100)</f>
        <v>0</v>
      </c>
    </row>
    <row r="75" spans="1:8" ht="21.95" customHeight="1" thickBot="1">
      <c r="A75" s="41"/>
      <c r="B75" s="42" t="s">
        <v>19</v>
      </c>
      <c r="C75" s="91"/>
      <c r="D75" s="92" t="s">
        <v>60</v>
      </c>
      <c r="E75" s="182">
        <v>17637000</v>
      </c>
      <c r="F75" s="190">
        <v>26569943</v>
      </c>
      <c r="G75" s="200"/>
      <c r="H75" s="27">
        <f t="shared" si="0"/>
        <v>0</v>
      </c>
    </row>
    <row r="76" spans="1:8" ht="21.95" customHeight="1" thickBot="1">
      <c r="A76" s="41"/>
      <c r="B76" s="42" t="s">
        <v>21</v>
      </c>
      <c r="C76" s="91"/>
      <c r="D76" s="92" t="s">
        <v>61</v>
      </c>
      <c r="E76" s="182">
        <v>232640000</v>
      </c>
      <c r="F76" s="190">
        <v>241354863</v>
      </c>
      <c r="G76" s="200"/>
      <c r="H76" s="27">
        <f t="shared" si="0"/>
        <v>0</v>
      </c>
    </row>
    <row r="77" spans="1:8" s="61" customFormat="1" ht="21.95" customHeight="1" thickBot="1">
      <c r="A77" s="94"/>
      <c r="B77" s="95"/>
      <c r="C77" s="56"/>
      <c r="D77" s="96" t="s">
        <v>62</v>
      </c>
      <c r="E77" s="201">
        <v>1500000</v>
      </c>
      <c r="F77" s="202">
        <v>1500000</v>
      </c>
      <c r="G77" s="203"/>
      <c r="H77" s="27">
        <f t="shared" si="0"/>
        <v>0</v>
      </c>
    </row>
    <row r="78" spans="1:8" s="61" customFormat="1" ht="21.95" customHeight="1" thickBot="1">
      <c r="A78" s="94"/>
      <c r="B78" s="95"/>
      <c r="C78" s="56"/>
      <c r="D78" s="96" t="s">
        <v>63</v>
      </c>
      <c r="E78" s="201">
        <v>9000000</v>
      </c>
      <c r="F78" s="202">
        <v>9000000</v>
      </c>
      <c r="G78" s="203"/>
      <c r="H78" s="27">
        <f t="shared" si="0"/>
        <v>0</v>
      </c>
    </row>
    <row r="79" spans="1:8" ht="21.95" customHeight="1" thickBot="1">
      <c r="A79" s="41"/>
      <c r="B79" s="42" t="s">
        <v>26</v>
      </c>
      <c r="C79" s="91"/>
      <c r="D79" s="92" t="s">
        <v>64</v>
      </c>
      <c r="E79" s="204">
        <f>SUM(E80:E89)</f>
        <v>8725000</v>
      </c>
      <c r="F79" s="205">
        <f>SUM(F80:F89)</f>
        <v>9125000</v>
      </c>
      <c r="G79" s="206">
        <f>SUM(G80:G89)</f>
        <v>0</v>
      </c>
      <c r="H79" s="27">
        <f t="shared" si="0"/>
        <v>0</v>
      </c>
    </row>
    <row r="80" spans="1:8" s="40" customFormat="1" ht="21.95" customHeight="1" thickBot="1">
      <c r="A80" s="46"/>
      <c r="B80" s="47"/>
      <c r="C80" s="48" t="s">
        <v>10</v>
      </c>
      <c r="D80" s="92" t="s">
        <v>65</v>
      </c>
      <c r="E80" s="168">
        <v>1500000</v>
      </c>
      <c r="F80" s="207">
        <v>1500000</v>
      </c>
      <c r="G80" s="208"/>
      <c r="H80" s="209">
        <f t="shared" si="0"/>
        <v>0</v>
      </c>
    </row>
    <row r="81" spans="1:8" s="40" customFormat="1" ht="21.95" customHeight="1" thickBot="1">
      <c r="A81" s="46"/>
      <c r="B81" s="47"/>
      <c r="C81" s="48" t="s">
        <v>19</v>
      </c>
      <c r="D81" s="92" t="s">
        <v>66</v>
      </c>
      <c r="E81" s="168"/>
      <c r="F81" s="207"/>
      <c r="G81" s="210"/>
      <c r="H81" s="209" t="str">
        <f t="shared" si="0"/>
        <v/>
      </c>
    </row>
    <row r="82" spans="1:8" s="40" customFormat="1" ht="21.95" customHeight="1" thickBot="1">
      <c r="A82" s="46"/>
      <c r="B82" s="47"/>
      <c r="C82" s="48" t="s">
        <v>21</v>
      </c>
      <c r="D82" s="100" t="s">
        <v>67</v>
      </c>
      <c r="E82" s="168">
        <v>550000</v>
      </c>
      <c r="F82" s="207">
        <v>550000</v>
      </c>
      <c r="G82" s="210"/>
      <c r="H82" s="209">
        <f t="shared" si="0"/>
        <v>0</v>
      </c>
    </row>
    <row r="83" spans="1:8" s="40" customFormat="1" ht="21.95" customHeight="1" thickBot="1">
      <c r="A83" s="46"/>
      <c r="B83" s="47"/>
      <c r="C83" s="48" t="s">
        <v>26</v>
      </c>
      <c r="D83" s="92" t="s">
        <v>218</v>
      </c>
      <c r="E83" s="168">
        <v>1200000</v>
      </c>
      <c r="F83" s="207">
        <v>1200000</v>
      </c>
      <c r="G83" s="208"/>
      <c r="H83" s="209">
        <f t="shared" si="0"/>
        <v>0</v>
      </c>
    </row>
    <row r="84" spans="1:8" s="40" customFormat="1" ht="21.95" customHeight="1" thickBot="1">
      <c r="A84" s="46"/>
      <c r="B84" s="47"/>
      <c r="C84" s="48" t="s">
        <v>29</v>
      </c>
      <c r="D84" s="92" t="s">
        <v>550</v>
      </c>
      <c r="E84" s="168">
        <v>39000</v>
      </c>
      <c r="F84" s="207">
        <v>39000</v>
      </c>
      <c r="G84" s="208"/>
      <c r="H84" s="209">
        <f t="shared" si="0"/>
        <v>0</v>
      </c>
    </row>
    <row r="85" spans="1:8" s="40" customFormat="1" ht="21.95" customHeight="1" thickBot="1">
      <c r="A85" s="46"/>
      <c r="B85" s="47"/>
      <c r="C85" s="48" t="s">
        <v>70</v>
      </c>
      <c r="D85" s="92" t="s">
        <v>551</v>
      </c>
      <c r="E85" s="168">
        <v>63000</v>
      </c>
      <c r="F85" s="207">
        <v>63000</v>
      </c>
      <c r="G85" s="208"/>
      <c r="H85" s="209">
        <f t="shared" si="0"/>
        <v>0</v>
      </c>
    </row>
    <row r="86" spans="1:8" s="40" customFormat="1" ht="21.95" customHeight="1" thickBot="1">
      <c r="A86" s="46"/>
      <c r="B86" s="47"/>
      <c r="C86" s="48" t="s">
        <v>72</v>
      </c>
      <c r="D86" s="92" t="s">
        <v>552</v>
      </c>
      <c r="E86" s="168">
        <v>287000</v>
      </c>
      <c r="F86" s="207">
        <v>287000</v>
      </c>
      <c r="G86" s="208"/>
      <c r="H86" s="209">
        <f t="shared" si="0"/>
        <v>0</v>
      </c>
    </row>
    <row r="87" spans="1:8" s="40" customFormat="1" ht="21.95" customHeight="1" thickBot="1">
      <c r="A87" s="46"/>
      <c r="B87" s="47"/>
      <c r="C87" s="48" t="s">
        <v>74</v>
      </c>
      <c r="D87" s="92" t="s">
        <v>130</v>
      </c>
      <c r="E87" s="168">
        <v>685000</v>
      </c>
      <c r="F87" s="207">
        <v>685000</v>
      </c>
      <c r="G87" s="208"/>
      <c r="H87" s="209">
        <f t="shared" si="0"/>
        <v>0</v>
      </c>
    </row>
    <row r="88" spans="1:8" s="40" customFormat="1" ht="21.95" customHeight="1" thickBot="1">
      <c r="A88" s="46"/>
      <c r="B88" s="47"/>
      <c r="C88" s="48" t="s">
        <v>76</v>
      </c>
      <c r="D88" s="92" t="s">
        <v>670</v>
      </c>
      <c r="E88" s="168"/>
      <c r="F88" s="207">
        <v>400000</v>
      </c>
      <c r="G88" s="208"/>
      <c r="H88" s="209">
        <f t="shared" si="0"/>
        <v>0</v>
      </c>
    </row>
    <row r="89" spans="1:8" s="40" customFormat="1" ht="21.95" customHeight="1" thickBot="1">
      <c r="A89" s="46"/>
      <c r="B89" s="47"/>
      <c r="C89" s="48" t="s">
        <v>88</v>
      </c>
      <c r="D89" s="92" t="s">
        <v>553</v>
      </c>
      <c r="E89" s="168">
        <v>4401000</v>
      </c>
      <c r="F89" s="207">
        <v>4401000</v>
      </c>
      <c r="G89" s="208"/>
      <c r="H89" s="209">
        <f t="shared" si="0"/>
        <v>0</v>
      </c>
    </row>
    <row r="90" spans="1:8" ht="21.95" customHeight="1" thickBot="1">
      <c r="A90" s="41"/>
      <c r="B90" s="42" t="s">
        <v>29</v>
      </c>
      <c r="C90" s="91"/>
      <c r="D90" s="92" t="s">
        <v>78</v>
      </c>
      <c r="E90" s="211">
        <f>SUM(E91:E104)</f>
        <v>57500000</v>
      </c>
      <c r="F90" s="98">
        <f>SUM(F91:F104)</f>
        <v>41750000</v>
      </c>
      <c r="G90" s="99">
        <f>SUM(G91:G104)</f>
        <v>0</v>
      </c>
      <c r="H90" s="27">
        <f t="shared" si="0"/>
        <v>0</v>
      </c>
    </row>
    <row r="91" spans="1:8" ht="21.95" customHeight="1" thickBot="1">
      <c r="A91" s="41"/>
      <c r="B91" s="42"/>
      <c r="C91" s="91" t="s">
        <v>10</v>
      </c>
      <c r="D91" s="92" t="s">
        <v>79</v>
      </c>
      <c r="E91" s="182"/>
      <c r="F91" s="190"/>
      <c r="G91" s="200"/>
      <c r="H91" s="27" t="str">
        <f t="shared" si="0"/>
        <v/>
      </c>
    </row>
    <row r="92" spans="1:8" ht="21.95" customHeight="1" thickBot="1">
      <c r="A92" s="41"/>
      <c r="B92" s="42"/>
      <c r="C92" s="91" t="s">
        <v>19</v>
      </c>
      <c r="D92" s="92" t="s">
        <v>80</v>
      </c>
      <c r="E92" s="182"/>
      <c r="F92" s="190"/>
      <c r="G92" s="200"/>
      <c r="H92" s="27" t="str">
        <f t="shared" si="0"/>
        <v/>
      </c>
    </row>
    <row r="93" spans="1:8" ht="21.95" customHeight="1" thickBot="1">
      <c r="A93" s="41"/>
      <c r="B93" s="42"/>
      <c r="C93" s="91" t="s">
        <v>21</v>
      </c>
      <c r="D93" s="92" t="s">
        <v>81</v>
      </c>
      <c r="E93" s="182">
        <v>500000</v>
      </c>
      <c r="F93" s="190">
        <v>500000</v>
      </c>
      <c r="G93" s="200"/>
      <c r="H93" s="27">
        <f t="shared" si="0"/>
        <v>0</v>
      </c>
    </row>
    <row r="94" spans="1:8" ht="21.95" customHeight="1" thickBot="1">
      <c r="A94" s="41"/>
      <c r="B94" s="42"/>
      <c r="C94" s="91" t="s">
        <v>26</v>
      </c>
      <c r="D94" s="92" t="s">
        <v>82</v>
      </c>
      <c r="E94" s="182">
        <v>16300000</v>
      </c>
      <c r="F94" s="190">
        <v>13600000</v>
      </c>
      <c r="G94" s="200"/>
      <c r="H94" s="27">
        <f t="shared" si="0"/>
        <v>0</v>
      </c>
    </row>
    <row r="95" spans="1:8" ht="21.95" customHeight="1" thickBot="1">
      <c r="A95" s="41"/>
      <c r="B95" s="42"/>
      <c r="C95" s="91" t="s">
        <v>29</v>
      </c>
      <c r="D95" s="92" t="s">
        <v>83</v>
      </c>
      <c r="E95" s="182"/>
      <c r="F95" s="190">
        <v>300000</v>
      </c>
      <c r="G95" s="200"/>
      <c r="H95" s="27">
        <f t="shared" si="0"/>
        <v>0</v>
      </c>
    </row>
    <row r="96" spans="1:8" ht="21.95" customHeight="1" thickBot="1">
      <c r="A96" s="41"/>
      <c r="B96" s="42"/>
      <c r="C96" s="91" t="s">
        <v>70</v>
      </c>
      <c r="D96" s="92" t="s">
        <v>84</v>
      </c>
      <c r="E96" s="182"/>
      <c r="F96" s="190"/>
      <c r="G96" s="200"/>
      <c r="H96" s="27" t="str">
        <f t="shared" si="0"/>
        <v/>
      </c>
    </row>
    <row r="97" spans="1:8" ht="21.95" customHeight="1" thickBot="1">
      <c r="A97" s="41"/>
      <c r="B97" s="42"/>
      <c r="C97" s="91" t="s">
        <v>72</v>
      </c>
      <c r="D97" s="92" t="s">
        <v>85</v>
      </c>
      <c r="E97" s="182">
        <v>1000000</v>
      </c>
      <c r="F97" s="190">
        <v>1000000</v>
      </c>
      <c r="G97" s="200"/>
      <c r="H97" s="27">
        <f t="shared" si="0"/>
        <v>0</v>
      </c>
    </row>
    <row r="98" spans="1:8" ht="21.95" customHeight="1" thickBot="1">
      <c r="A98" s="41"/>
      <c r="B98" s="42"/>
      <c r="C98" s="91" t="s">
        <v>74</v>
      </c>
      <c r="D98" s="92" t="s">
        <v>86</v>
      </c>
      <c r="E98" s="182">
        <v>15000000</v>
      </c>
      <c r="F98" s="190">
        <v>7350000</v>
      </c>
      <c r="G98" s="200"/>
      <c r="H98" s="27">
        <f t="shared" si="0"/>
        <v>0</v>
      </c>
    </row>
    <row r="99" spans="1:8" ht="21.95" customHeight="1" thickBot="1">
      <c r="A99" s="41"/>
      <c r="B99" s="42"/>
      <c r="C99" s="91" t="s">
        <v>76</v>
      </c>
      <c r="D99" s="92" t="s">
        <v>87</v>
      </c>
      <c r="E99" s="182">
        <v>23200000</v>
      </c>
      <c r="F99" s="190">
        <v>18850000</v>
      </c>
      <c r="G99" s="200"/>
      <c r="H99" s="27">
        <f t="shared" si="0"/>
        <v>0</v>
      </c>
    </row>
    <row r="100" spans="1:8" ht="21.95" customHeight="1" thickBot="1">
      <c r="A100" s="41"/>
      <c r="B100" s="42"/>
      <c r="C100" s="91" t="s">
        <v>88</v>
      </c>
      <c r="D100" s="92" t="s">
        <v>89</v>
      </c>
      <c r="E100" s="182"/>
      <c r="F100" s="190"/>
      <c r="G100" s="200"/>
      <c r="H100" s="27" t="str">
        <f t="shared" si="0"/>
        <v/>
      </c>
    </row>
    <row r="101" spans="1:8" ht="21.95" customHeight="1" thickBot="1">
      <c r="A101" s="41"/>
      <c r="B101" s="42"/>
      <c r="C101" s="91" t="s">
        <v>90</v>
      </c>
      <c r="D101" s="92" t="s">
        <v>91</v>
      </c>
      <c r="E101" s="182"/>
      <c r="F101" s="190"/>
      <c r="G101" s="200"/>
      <c r="H101" s="27" t="str">
        <f t="shared" si="0"/>
        <v/>
      </c>
    </row>
    <row r="102" spans="1:8" ht="21.95" customHeight="1" thickBot="1">
      <c r="A102" s="41"/>
      <c r="B102" s="42"/>
      <c r="C102" s="91" t="s">
        <v>92</v>
      </c>
      <c r="D102" s="92" t="s">
        <v>93</v>
      </c>
      <c r="E102" s="182">
        <v>1500000</v>
      </c>
      <c r="F102" s="190"/>
      <c r="G102" s="200"/>
      <c r="H102" s="27" t="str">
        <f t="shared" si="0"/>
        <v/>
      </c>
    </row>
    <row r="103" spans="1:8" ht="21.95" customHeight="1" thickBot="1">
      <c r="A103" s="41"/>
      <c r="B103" s="42"/>
      <c r="C103" s="91" t="s">
        <v>94</v>
      </c>
      <c r="D103" s="92" t="s">
        <v>214</v>
      </c>
      <c r="E103" s="182"/>
      <c r="F103" s="190">
        <v>150000</v>
      </c>
      <c r="G103" s="200"/>
      <c r="H103" s="27">
        <f t="shared" si="0"/>
        <v>0</v>
      </c>
    </row>
    <row r="104" spans="1:8" ht="21.95" customHeight="1" thickBot="1">
      <c r="A104" s="41"/>
      <c r="B104" s="42"/>
      <c r="C104" s="91" t="s">
        <v>95</v>
      </c>
      <c r="D104" s="92" t="s">
        <v>96</v>
      </c>
      <c r="E104" s="182"/>
      <c r="F104" s="190"/>
      <c r="G104" s="200"/>
      <c r="H104" s="27" t="str">
        <f t="shared" si="0"/>
        <v/>
      </c>
    </row>
    <row r="105" spans="1:8" ht="21.95" customHeight="1" thickBot="1">
      <c r="A105" s="41"/>
      <c r="B105" s="42" t="s">
        <v>70</v>
      </c>
      <c r="C105" s="91"/>
      <c r="D105" s="92" t="s">
        <v>97</v>
      </c>
      <c r="E105" s="212">
        <v>8400000</v>
      </c>
      <c r="F105" s="190">
        <v>8804000</v>
      </c>
      <c r="G105" s="200"/>
      <c r="H105" s="27">
        <f t="shared" si="0"/>
        <v>0</v>
      </c>
    </row>
    <row r="106" spans="1:8" ht="21.95" customHeight="1" thickBot="1">
      <c r="A106" s="41"/>
      <c r="B106" s="42" t="s">
        <v>72</v>
      </c>
      <c r="C106" s="91"/>
      <c r="D106" s="92" t="s">
        <v>98</v>
      </c>
      <c r="E106" s="211">
        <f>SUM(E107:E109)</f>
        <v>33000000</v>
      </c>
      <c r="F106" s="98">
        <f>SUM(F107:F109)</f>
        <v>42080537</v>
      </c>
      <c r="G106" s="99">
        <f>SUM(G107:G109)</f>
        <v>0</v>
      </c>
      <c r="H106" s="27">
        <f t="shared" si="0"/>
        <v>0</v>
      </c>
    </row>
    <row r="107" spans="1:8" s="61" customFormat="1" ht="21.95" customHeight="1" thickBot="1">
      <c r="A107" s="94"/>
      <c r="B107" s="95"/>
      <c r="C107" s="56" t="s">
        <v>10</v>
      </c>
      <c r="D107" s="96" t="s">
        <v>99</v>
      </c>
      <c r="E107" s="201">
        <v>7000000</v>
      </c>
      <c r="F107" s="202">
        <v>17580537</v>
      </c>
      <c r="G107" s="203"/>
      <c r="H107" s="27"/>
    </row>
    <row r="108" spans="1:8" s="61" customFormat="1" ht="21.95" customHeight="1" thickBot="1">
      <c r="A108" s="94"/>
      <c r="B108" s="95"/>
      <c r="C108" s="56">
        <v>2</v>
      </c>
      <c r="D108" s="96" t="s">
        <v>100</v>
      </c>
      <c r="E108" s="201">
        <v>26000000</v>
      </c>
      <c r="F108" s="202">
        <v>24500000</v>
      </c>
      <c r="G108" s="203"/>
      <c r="H108" s="27"/>
    </row>
    <row r="109" spans="1:8" s="61" customFormat="1" ht="21.95" customHeight="1" thickBot="1">
      <c r="A109" s="94"/>
      <c r="B109" s="95"/>
      <c r="C109" s="56">
        <v>3</v>
      </c>
      <c r="D109" s="96" t="s">
        <v>669</v>
      </c>
      <c r="E109" s="201"/>
      <c r="F109" s="202">
        <v>0</v>
      </c>
      <c r="G109" s="203"/>
      <c r="H109" s="27"/>
    </row>
    <row r="110" spans="1:8" ht="21.95" customHeight="1" thickBot="1">
      <c r="A110" s="20" t="s">
        <v>19</v>
      </c>
      <c r="B110" s="21"/>
      <c r="C110" s="21"/>
      <c r="D110" s="85" t="s">
        <v>101</v>
      </c>
      <c r="E110" s="24">
        <f>SUM(E111:E114)</f>
        <v>1316351000</v>
      </c>
      <c r="F110" s="24">
        <f>SUM(F111:F114)</f>
        <v>1325810744</v>
      </c>
      <c r="G110" s="24">
        <f>SUM(G111:G114)</f>
        <v>0</v>
      </c>
      <c r="H110" s="27">
        <f t="shared" si="0"/>
        <v>0</v>
      </c>
    </row>
    <row r="111" spans="1:8" ht="21.95" customHeight="1" thickBot="1">
      <c r="A111" s="41"/>
      <c r="B111" s="42" t="s">
        <v>10</v>
      </c>
      <c r="C111" s="91"/>
      <c r="D111" s="92" t="s">
        <v>102</v>
      </c>
      <c r="E111" s="182">
        <v>177827000</v>
      </c>
      <c r="F111" s="149">
        <v>312770144</v>
      </c>
      <c r="G111" s="213"/>
      <c r="H111" s="27">
        <f t="shared" si="0"/>
        <v>0</v>
      </c>
    </row>
    <row r="112" spans="1:8" ht="21.95" customHeight="1" thickBot="1">
      <c r="A112" s="41"/>
      <c r="B112" s="42" t="s">
        <v>19</v>
      </c>
      <c r="C112" s="91"/>
      <c r="D112" s="92" t="s">
        <v>103</v>
      </c>
      <c r="E112" s="182">
        <v>1127021000</v>
      </c>
      <c r="F112" s="149">
        <v>1002037600</v>
      </c>
      <c r="G112" s="200"/>
      <c r="H112" s="27">
        <f t="shared" si="0"/>
        <v>0</v>
      </c>
    </row>
    <row r="113" spans="1:8" ht="21.95" customHeight="1" thickBot="1">
      <c r="A113" s="41"/>
      <c r="B113" s="42" t="s">
        <v>21</v>
      </c>
      <c r="C113" s="91"/>
      <c r="D113" s="92" t="s">
        <v>104</v>
      </c>
      <c r="E113" s="182">
        <v>11503000</v>
      </c>
      <c r="F113" s="190">
        <v>11003000</v>
      </c>
      <c r="G113" s="213"/>
      <c r="H113" s="27">
        <f t="shared" si="0"/>
        <v>0</v>
      </c>
    </row>
    <row r="114" spans="1:8" ht="21.95" customHeight="1" thickBot="1">
      <c r="A114" s="41"/>
      <c r="B114" s="42" t="s">
        <v>26</v>
      </c>
      <c r="C114" s="91"/>
      <c r="D114" s="92" t="s">
        <v>215</v>
      </c>
      <c r="E114" s="182"/>
      <c r="F114" s="190"/>
      <c r="G114" s="200"/>
      <c r="H114" s="27" t="str">
        <f t="shared" si="0"/>
        <v/>
      </c>
    </row>
    <row r="115" spans="1:8" ht="21.95" customHeight="1" thickBot="1">
      <c r="A115" s="750" t="s">
        <v>105</v>
      </c>
      <c r="B115" s="751"/>
      <c r="C115" s="751"/>
      <c r="D115" s="752"/>
      <c r="E115" s="24">
        <f>E73+E110</f>
        <v>1790278000</v>
      </c>
      <c r="F115" s="25">
        <f>F73+F110</f>
        <v>1916390464</v>
      </c>
      <c r="G115" s="26">
        <f>G73+G110</f>
        <v>0</v>
      </c>
      <c r="H115" s="27">
        <f>IF(F115=0,"",G115/F115*100)</f>
        <v>0</v>
      </c>
    </row>
    <row r="116" spans="1:8" ht="21.95" customHeight="1" thickBot="1">
      <c r="A116" s="750" t="s">
        <v>106</v>
      </c>
      <c r="B116" s="751"/>
      <c r="C116" s="751"/>
      <c r="D116" s="752" t="s">
        <v>106</v>
      </c>
      <c r="E116" s="24">
        <f>E117+E120</f>
        <v>935062000</v>
      </c>
      <c r="F116" s="25">
        <f>F117+F120</f>
        <v>1072684806</v>
      </c>
      <c r="G116" s="26">
        <f>G117+G120</f>
        <v>0</v>
      </c>
      <c r="H116" s="27">
        <f>IF(F116=0,"",G116/F116*100)</f>
        <v>0</v>
      </c>
    </row>
    <row r="117" spans="1:8" ht="21.95" customHeight="1" thickBot="1">
      <c r="A117" s="20" t="s">
        <v>21</v>
      </c>
      <c r="B117" s="21"/>
      <c r="C117" s="21"/>
      <c r="D117" s="85" t="s">
        <v>107</v>
      </c>
      <c r="E117" s="24">
        <f>SUM(E118:E119)</f>
        <v>590148000</v>
      </c>
      <c r="F117" s="25">
        <f>SUM(F118:F119)</f>
        <v>577770864</v>
      </c>
      <c r="G117" s="26">
        <f>SUM(G118:G119)</f>
        <v>0</v>
      </c>
      <c r="H117" s="27">
        <f t="shared" si="0"/>
        <v>0</v>
      </c>
    </row>
    <row r="118" spans="1:8" ht="21.95" customHeight="1" thickBot="1">
      <c r="A118" s="41"/>
      <c r="B118" s="42" t="s">
        <v>10</v>
      </c>
      <c r="C118" s="91"/>
      <c r="D118" s="92" t="s">
        <v>108</v>
      </c>
      <c r="E118" s="182">
        <v>590148000</v>
      </c>
      <c r="F118" s="169">
        <v>577770864</v>
      </c>
      <c r="G118" s="213"/>
      <c r="H118" s="27">
        <f t="shared" si="0"/>
        <v>0</v>
      </c>
    </row>
    <row r="119" spans="1:8" ht="21.95" customHeight="1" thickBot="1">
      <c r="A119" s="214"/>
      <c r="B119" s="215" t="s">
        <v>19</v>
      </c>
      <c r="C119" s="216"/>
      <c r="D119" s="217" t="s">
        <v>109</v>
      </c>
      <c r="E119" s="218"/>
      <c r="F119" s="219"/>
      <c r="G119" s="220"/>
      <c r="H119" s="27" t="str">
        <f t="shared" si="0"/>
        <v/>
      </c>
    </row>
    <row r="120" spans="1:8" ht="21.95" customHeight="1" thickBot="1">
      <c r="A120" s="20" t="s">
        <v>26</v>
      </c>
      <c r="B120" s="21"/>
      <c r="C120" s="21"/>
      <c r="D120" s="85" t="s">
        <v>110</v>
      </c>
      <c r="E120" s="24">
        <f>SUM(E121:E123)</f>
        <v>344914000</v>
      </c>
      <c r="F120" s="25">
        <f>SUM(F121:F123)</f>
        <v>494913942</v>
      </c>
      <c r="G120" s="26">
        <f>SUM(G121:G123)</f>
        <v>0</v>
      </c>
      <c r="H120" s="27"/>
    </row>
    <row r="121" spans="1:8" ht="21.95" customHeight="1" thickBot="1">
      <c r="A121" s="41"/>
      <c r="B121" s="42" t="s">
        <v>10</v>
      </c>
      <c r="C121" s="91"/>
      <c r="D121" s="125" t="s">
        <v>111</v>
      </c>
      <c r="E121" s="182">
        <v>300000000</v>
      </c>
      <c r="F121" s="149">
        <v>450000000</v>
      </c>
      <c r="G121" s="213"/>
      <c r="H121" s="27">
        <f t="shared" si="0"/>
        <v>0</v>
      </c>
    </row>
    <row r="122" spans="1:8" ht="21.95" customHeight="1" thickBot="1">
      <c r="A122" s="41"/>
      <c r="B122" s="42" t="s">
        <v>19</v>
      </c>
      <c r="C122" s="91"/>
      <c r="D122" s="92" t="s">
        <v>131</v>
      </c>
      <c r="E122" s="182">
        <v>25604000</v>
      </c>
      <c r="F122" s="149">
        <v>25604000</v>
      </c>
      <c r="G122" s="213"/>
      <c r="H122" s="27">
        <f t="shared" si="0"/>
        <v>0</v>
      </c>
    </row>
    <row r="123" spans="1:8" ht="21.95" customHeight="1" thickBot="1">
      <c r="A123" s="214"/>
      <c r="B123" s="215" t="s">
        <v>21</v>
      </c>
      <c r="C123" s="216"/>
      <c r="D123" s="92" t="s">
        <v>113</v>
      </c>
      <c r="E123" s="218">
        <v>19310000</v>
      </c>
      <c r="F123" s="219">
        <v>19309942</v>
      </c>
      <c r="G123" s="220"/>
      <c r="H123" s="27">
        <f t="shared" si="0"/>
        <v>0</v>
      </c>
    </row>
    <row r="124" spans="1:8" ht="21.95" hidden="1" customHeight="1" thickBot="1">
      <c r="A124" s="20" t="s">
        <v>29</v>
      </c>
      <c r="B124" s="21"/>
      <c r="C124" s="21"/>
      <c r="D124" s="85" t="s">
        <v>114</v>
      </c>
      <c r="E124" s="194"/>
      <c r="F124" s="195"/>
      <c r="G124" s="221"/>
      <c r="H124" s="27" t="str">
        <f t="shared" si="0"/>
        <v/>
      </c>
    </row>
    <row r="125" spans="1:8" ht="21.95" customHeight="1" thickBot="1">
      <c r="A125" s="82" t="s">
        <v>115</v>
      </c>
      <c r="B125" s="20"/>
      <c r="C125" s="22"/>
      <c r="D125" s="23"/>
      <c r="E125" s="24">
        <f>E115+E116+E124</f>
        <v>2725340000</v>
      </c>
      <c r="F125" s="25">
        <f>F115+F116+F124</f>
        <v>2989075270</v>
      </c>
      <c r="G125" s="26">
        <f>G115+G116+G124</f>
        <v>0</v>
      </c>
      <c r="H125" s="27">
        <f t="shared" si="0"/>
        <v>0</v>
      </c>
    </row>
    <row r="126" spans="1:8" ht="16.5" thickBot="1">
      <c r="A126" s="129"/>
      <c r="B126" s="130"/>
      <c r="C126" s="131"/>
      <c r="D126" s="222"/>
      <c r="E126" s="134"/>
      <c r="F126" s="134"/>
      <c r="G126" s="134"/>
    </row>
    <row r="127" spans="1:8" ht="14.25" thickTop="1" thickBot="1">
      <c r="A127" s="135" t="s">
        <v>116</v>
      </c>
      <c r="B127" s="223"/>
      <c r="C127" s="224"/>
      <c r="D127" s="225"/>
      <c r="E127" s="226">
        <f>SUM(E129:E135)</f>
        <v>0</v>
      </c>
      <c r="F127" s="227"/>
      <c r="G127" s="227"/>
      <c r="H127" s="227"/>
    </row>
    <row r="128" spans="1:8" ht="14.25" thickTop="1" thickBot="1">
      <c r="A128" s="141">
        <v>2020</v>
      </c>
      <c r="B128" s="228"/>
      <c r="C128" s="228"/>
      <c r="D128" s="229"/>
      <c r="E128" s="230">
        <v>39448</v>
      </c>
      <c r="F128" s="230"/>
      <c r="G128" s="231"/>
      <c r="H128" s="230"/>
    </row>
    <row r="129" spans="1:8" ht="13.5" thickTop="1">
      <c r="A129" s="232" t="s">
        <v>117</v>
      </c>
      <c r="B129" s="233" t="s">
        <v>118</v>
      </c>
      <c r="C129" s="234"/>
      <c r="D129" s="235"/>
      <c r="E129" s="236"/>
      <c r="F129" s="236"/>
      <c r="G129" s="236"/>
      <c r="H129" s="236"/>
    </row>
    <row r="130" spans="1:8">
      <c r="A130" s="232"/>
      <c r="B130" s="237" t="s">
        <v>119</v>
      </c>
      <c r="C130" s="238"/>
      <c r="D130" s="239"/>
      <c r="E130" s="240"/>
      <c r="F130" s="240"/>
      <c r="G130" s="240"/>
      <c r="H130" s="240"/>
    </row>
    <row r="131" spans="1:8">
      <c r="A131" s="232"/>
      <c r="B131" s="237" t="s">
        <v>120</v>
      </c>
      <c r="C131" s="238"/>
      <c r="D131" s="239"/>
      <c r="E131" s="240"/>
      <c r="F131" s="240"/>
      <c r="G131" s="240"/>
      <c r="H131" s="240"/>
    </row>
    <row r="132" spans="1:8">
      <c r="A132" s="232"/>
      <c r="B132" s="753" t="s">
        <v>124</v>
      </c>
      <c r="C132" s="754"/>
      <c r="D132" s="755"/>
      <c r="E132" s="241"/>
      <c r="F132" s="240"/>
      <c r="G132" s="240"/>
      <c r="H132" s="240"/>
    </row>
    <row r="133" spans="1:8">
      <c r="A133" s="232"/>
      <c r="B133" s="237" t="s">
        <v>123</v>
      </c>
      <c r="C133" s="238"/>
      <c r="D133" s="239"/>
      <c r="E133" s="240"/>
      <c r="F133" s="240"/>
      <c r="G133" s="240"/>
      <c r="H133" s="240"/>
    </row>
    <row r="134" spans="1:8">
      <c r="A134" s="232"/>
      <c r="B134" s="439" t="s">
        <v>121</v>
      </c>
      <c r="C134" s="440"/>
      <c r="D134" s="441"/>
      <c r="E134" s="442"/>
      <c r="F134" s="442"/>
      <c r="G134" s="442"/>
      <c r="H134" s="442"/>
    </row>
    <row r="135" spans="1:8" ht="13.5" thickBot="1">
      <c r="A135" s="242"/>
      <c r="B135" s="243" t="s">
        <v>122</v>
      </c>
      <c r="C135" s="244"/>
      <c r="D135" s="245"/>
      <c r="E135" s="246"/>
      <c r="F135" s="246"/>
      <c r="G135" s="246"/>
      <c r="H135" s="246"/>
    </row>
    <row r="136" spans="1:8" ht="13.5" thickTop="1"/>
  </sheetData>
  <sheetProtection formatCells="0" formatColumns="0" formatRows="0"/>
  <mergeCells count="3">
    <mergeCell ref="A115:D115"/>
    <mergeCell ref="A116:D116"/>
    <mergeCell ref="B132:D132"/>
  </mergeCells>
  <printOptions horizontalCentered="1"/>
  <pageMargins left="0.74803149606299213" right="0.74803149606299213" top="1.1811023622047245" bottom="1.0629921259842521" header="0.51181102362204722" footer="0.51181102362204722"/>
  <pageSetup paperSize="9" scale="51" orientation="portrait" useFirstPageNumber="1" horizontalDpi="300" r:id="rId1"/>
  <headerFooter alignWithMargins="0">
    <oddHeader>&amp;C&amp;"Times New Roman,Normál"Mezőkovácsháza Város Önkormányzata költségvetés&amp;R&amp;"Times New Roman,Normál"&amp;11 2/1. sz.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1"/>
    <pageSetUpPr fitToPage="1"/>
  </sheetPr>
  <dimension ref="A2:H134"/>
  <sheetViews>
    <sheetView workbookViewId="0">
      <selection activeCell="F35" sqref="F35"/>
    </sheetView>
  </sheetViews>
  <sheetFormatPr defaultColWidth="9.140625"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5" width="14.7109375" style="2" bestFit="1" customWidth="1"/>
    <col min="6" max="7" width="14.7109375" style="2" customWidth="1"/>
    <col min="8" max="8" width="13.5703125" style="2" customWidth="1"/>
    <col min="9" max="16384" width="9.140625" style="2"/>
  </cols>
  <sheetData>
    <row r="2" spans="1:8" ht="20.25" customHeight="1" thickBot="1">
      <c r="A2" s="1" t="s">
        <v>132</v>
      </c>
      <c r="G2" s="4" t="s">
        <v>1</v>
      </c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510</v>
      </c>
      <c r="F3" s="10"/>
      <c r="G3" s="11"/>
      <c r="H3" s="11"/>
    </row>
    <row r="4" spans="1:8" ht="39" thickBot="1">
      <c r="A4" s="12" t="s">
        <v>133</v>
      </c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E6+E13+E14+E22</f>
        <v>4787000</v>
      </c>
      <c r="F5" s="25">
        <f>F6+F13+F14+F22</f>
        <v>27931047</v>
      </c>
      <c r="G5" s="26">
        <f>G6+G13+G14+G22</f>
        <v>0</v>
      </c>
      <c r="H5" s="27">
        <f>IF(F5=0,"",G5/F5*100)</f>
        <v>0</v>
      </c>
    </row>
    <row r="6" spans="1:8" ht="24" hidden="1" customHeight="1" thickBot="1">
      <c r="A6" s="28"/>
      <c r="B6" s="29" t="s">
        <v>10</v>
      </c>
      <c r="C6" s="30"/>
      <c r="D6" s="31" t="s">
        <v>12</v>
      </c>
      <c r="E6" s="247">
        <f>SUM(E7:E12)</f>
        <v>0</v>
      </c>
      <c r="F6" s="156">
        <f>SUM(F7:F12)</f>
        <v>0</v>
      </c>
      <c r="G6" s="157">
        <f>SUM(G7:G12)</f>
        <v>0</v>
      </c>
      <c r="H6" s="158" t="str">
        <f t="shared" ref="H6:H69" si="0">IF(F6=0,"",G6/F6*100)</f>
        <v/>
      </c>
    </row>
    <row r="7" spans="1:8" ht="24" hidden="1" customHeight="1" thickBot="1">
      <c r="A7" s="28"/>
      <c r="B7" s="29"/>
      <c r="C7" s="30" t="s">
        <v>10</v>
      </c>
      <c r="D7" s="34" t="s">
        <v>13</v>
      </c>
      <c r="E7" s="159"/>
      <c r="F7" s="160"/>
      <c r="G7" s="161"/>
      <c r="H7" s="158" t="str">
        <f t="shared" si="0"/>
        <v/>
      </c>
    </row>
    <row r="8" spans="1:8" s="40" customFormat="1" ht="24" hidden="1" customHeight="1" thickBot="1">
      <c r="A8" s="36"/>
      <c r="B8" s="37"/>
      <c r="C8" s="38">
        <v>2</v>
      </c>
      <c r="D8" s="39" t="s">
        <v>14</v>
      </c>
      <c r="E8" s="162"/>
      <c r="F8" s="163"/>
      <c r="G8" s="164"/>
      <c r="H8" s="158" t="str">
        <f t="shared" si="0"/>
        <v/>
      </c>
    </row>
    <row r="9" spans="1:8" ht="24" hidden="1" customHeight="1" thickBot="1">
      <c r="A9" s="28"/>
      <c r="B9" s="29"/>
      <c r="C9" s="30">
        <v>3</v>
      </c>
      <c r="D9" s="34" t="s">
        <v>15</v>
      </c>
      <c r="E9" s="159"/>
      <c r="F9" s="160"/>
      <c r="G9" s="161"/>
      <c r="H9" s="158" t="str">
        <f t="shared" si="0"/>
        <v/>
      </c>
    </row>
    <row r="10" spans="1:8" ht="24" hidden="1" customHeight="1" thickBot="1">
      <c r="A10" s="28"/>
      <c r="B10" s="29"/>
      <c r="C10" s="30">
        <v>4</v>
      </c>
      <c r="D10" s="34" t="s">
        <v>16</v>
      </c>
      <c r="E10" s="159"/>
      <c r="F10" s="160"/>
      <c r="G10" s="161"/>
      <c r="H10" s="158" t="str">
        <f t="shared" si="0"/>
        <v/>
      </c>
    </row>
    <row r="11" spans="1:8" ht="24" hidden="1" customHeight="1" thickBot="1">
      <c r="A11" s="28"/>
      <c r="B11" s="29"/>
      <c r="C11" s="30">
        <v>5</v>
      </c>
      <c r="D11" s="34" t="s">
        <v>17</v>
      </c>
      <c r="E11" s="159"/>
      <c r="F11" s="160"/>
      <c r="G11" s="161"/>
      <c r="H11" s="158" t="str">
        <f t="shared" si="0"/>
        <v/>
      </c>
    </row>
    <row r="12" spans="1:8" ht="24" hidden="1" customHeight="1" thickBot="1">
      <c r="A12" s="28"/>
      <c r="B12" s="29"/>
      <c r="C12" s="30">
        <v>6</v>
      </c>
      <c r="D12" s="34" t="s">
        <v>18</v>
      </c>
      <c r="E12" s="159"/>
      <c r="F12" s="160"/>
      <c r="G12" s="161"/>
      <c r="H12" s="158" t="str">
        <f t="shared" si="0"/>
        <v/>
      </c>
    </row>
    <row r="13" spans="1:8" ht="24" customHeight="1" thickBot="1">
      <c r="A13" s="41"/>
      <c r="B13" s="42" t="s">
        <v>19</v>
      </c>
      <c r="C13" s="43"/>
      <c r="D13" s="44" t="s">
        <v>20</v>
      </c>
      <c r="E13" s="165">
        <v>587000</v>
      </c>
      <c r="F13" s="166">
        <v>1687000</v>
      </c>
      <c r="G13" s="725"/>
      <c r="H13" s="27">
        <f t="shared" si="0"/>
        <v>0</v>
      </c>
    </row>
    <row r="14" spans="1:8" ht="24" customHeight="1" thickBot="1">
      <c r="A14" s="41"/>
      <c r="B14" s="42" t="s">
        <v>21</v>
      </c>
      <c r="C14" s="45"/>
      <c r="D14" s="39" t="s">
        <v>22</v>
      </c>
      <c r="E14" s="97">
        <f>SUM(E15:E19)+E21</f>
        <v>4200000</v>
      </c>
      <c r="F14" s="250">
        <f>SUM(F15:F19)+F21</f>
        <v>26244047</v>
      </c>
      <c r="G14" s="726">
        <f>SUM(G15:G19)+G21</f>
        <v>0</v>
      </c>
      <c r="H14" s="27">
        <f t="shared" si="0"/>
        <v>0</v>
      </c>
    </row>
    <row r="15" spans="1:8" ht="24" hidden="1" customHeight="1" thickBot="1">
      <c r="A15" s="41"/>
      <c r="B15" s="42"/>
      <c r="C15" s="45" t="s">
        <v>10</v>
      </c>
      <c r="D15" s="248" t="s">
        <v>23</v>
      </c>
      <c r="E15" s="182"/>
      <c r="F15" s="149"/>
      <c r="G15" s="323"/>
      <c r="H15" s="27" t="str">
        <f t="shared" si="0"/>
        <v/>
      </c>
    </row>
    <row r="16" spans="1:8" ht="24" hidden="1" customHeight="1" thickBot="1">
      <c r="A16" s="41"/>
      <c r="B16" s="42"/>
      <c r="C16" s="45" t="s">
        <v>19</v>
      </c>
      <c r="D16" s="248" t="s">
        <v>24</v>
      </c>
      <c r="E16" s="182"/>
      <c r="F16" s="149"/>
      <c r="G16" s="323"/>
      <c r="H16" s="27" t="str">
        <f t="shared" si="0"/>
        <v/>
      </c>
    </row>
    <row r="17" spans="1:8" ht="24" hidden="1" customHeight="1" thickBot="1">
      <c r="A17" s="41"/>
      <c r="B17" s="42"/>
      <c r="C17" s="45" t="s">
        <v>21</v>
      </c>
      <c r="D17" s="248" t="s">
        <v>671</v>
      </c>
      <c r="E17" s="182"/>
      <c r="F17" s="149"/>
      <c r="G17" s="323"/>
      <c r="H17" s="27"/>
    </row>
    <row r="18" spans="1:8" s="40" customFormat="1" ht="24" customHeight="1" thickBot="1">
      <c r="A18" s="46"/>
      <c r="B18" s="47"/>
      <c r="C18" s="48" t="s">
        <v>26</v>
      </c>
      <c r="D18" s="39" t="s">
        <v>25</v>
      </c>
      <c r="E18" s="168">
        <v>4200000</v>
      </c>
      <c r="F18" s="169">
        <v>26244047</v>
      </c>
      <c r="G18" s="727"/>
      <c r="H18" s="209">
        <f t="shared" si="0"/>
        <v>0</v>
      </c>
    </row>
    <row r="19" spans="1:8" s="40" customFormat="1" ht="24" hidden="1" customHeight="1" thickBot="1">
      <c r="A19" s="50"/>
      <c r="B19" s="51"/>
      <c r="C19" s="52" t="s">
        <v>29</v>
      </c>
      <c r="D19" s="53" t="s">
        <v>27</v>
      </c>
      <c r="E19" s="172"/>
      <c r="F19" s="173"/>
      <c r="G19" s="728"/>
      <c r="H19" s="209"/>
    </row>
    <row r="20" spans="1:8" ht="24" hidden="1" customHeight="1" thickBot="1">
      <c r="A20" s="41"/>
      <c r="B20" s="42"/>
      <c r="C20" s="43"/>
      <c r="D20" s="34" t="s">
        <v>28</v>
      </c>
      <c r="E20" s="182"/>
      <c r="F20" s="149"/>
      <c r="G20" s="323"/>
      <c r="H20" s="27" t="str">
        <f>IF(F20=0,"",G20/F20*100)</f>
        <v/>
      </c>
    </row>
    <row r="21" spans="1:8" ht="24" hidden="1" customHeight="1" thickBot="1">
      <c r="A21" s="28"/>
      <c r="B21" s="29"/>
      <c r="C21" s="62" t="s">
        <v>70</v>
      </c>
      <c r="D21" s="53" t="s">
        <v>30</v>
      </c>
      <c r="E21" s="159"/>
      <c r="F21" s="160"/>
      <c r="G21" s="729"/>
      <c r="H21" s="27" t="str">
        <f t="shared" si="0"/>
        <v/>
      </c>
    </row>
    <row r="22" spans="1:8" ht="24" hidden="1" customHeight="1" thickBot="1">
      <c r="A22" s="28"/>
      <c r="B22" s="29" t="s">
        <v>26</v>
      </c>
      <c r="C22" s="62"/>
      <c r="D22" s="63" t="s">
        <v>31</v>
      </c>
      <c r="E22" s="179"/>
      <c r="F22" s="180"/>
      <c r="G22" s="730"/>
      <c r="H22" s="27" t="str">
        <f t="shared" si="0"/>
        <v/>
      </c>
    </row>
    <row r="23" spans="1:8" ht="24" hidden="1" customHeight="1" thickBot="1">
      <c r="A23" s="20" t="s">
        <v>19</v>
      </c>
      <c r="B23" s="21"/>
      <c r="C23" s="64"/>
      <c r="D23" s="23" t="s">
        <v>129</v>
      </c>
      <c r="E23" s="24">
        <f>SUM(E24:E27)</f>
        <v>0</v>
      </c>
      <c r="F23" s="24">
        <f>SUM(F24:F27)</f>
        <v>0</v>
      </c>
      <c r="G23" s="24">
        <f>SUM(G24:G27)</f>
        <v>0</v>
      </c>
      <c r="H23" s="27" t="str">
        <f t="shared" si="0"/>
        <v/>
      </c>
    </row>
    <row r="24" spans="1:8" ht="24" hidden="1" customHeight="1" thickBot="1">
      <c r="A24" s="28"/>
      <c r="B24" s="29" t="s">
        <v>10</v>
      </c>
      <c r="C24" s="62"/>
      <c r="D24" s="31" t="s">
        <v>33</v>
      </c>
      <c r="E24" s="182"/>
      <c r="F24" s="149"/>
      <c r="G24" s="323"/>
      <c r="H24" s="27" t="str">
        <f t="shared" si="0"/>
        <v/>
      </c>
    </row>
    <row r="25" spans="1:8" ht="24" hidden="1" customHeight="1" thickBot="1">
      <c r="A25" s="41"/>
      <c r="B25" s="42" t="s">
        <v>19</v>
      </c>
      <c r="C25" s="45"/>
      <c r="D25" s="34" t="s">
        <v>34</v>
      </c>
      <c r="E25" s="182"/>
      <c r="F25" s="149"/>
      <c r="G25" s="323"/>
      <c r="H25" s="27" t="str">
        <f t="shared" si="0"/>
        <v/>
      </c>
    </row>
    <row r="26" spans="1:8" ht="24" hidden="1" customHeight="1" thickBot="1">
      <c r="A26" s="65"/>
      <c r="B26" s="66" t="s">
        <v>21</v>
      </c>
      <c r="C26" s="67"/>
      <c r="D26" s="73" t="s">
        <v>35</v>
      </c>
      <c r="E26" s="182"/>
      <c r="F26" s="149"/>
      <c r="G26" s="323"/>
      <c r="H26" s="27" t="str">
        <f t="shared" si="0"/>
        <v/>
      </c>
    </row>
    <row r="27" spans="1:8" ht="24" hidden="1" customHeight="1" thickBot="1">
      <c r="A27" s="65"/>
      <c r="B27" s="66" t="s">
        <v>26</v>
      </c>
      <c r="C27" s="67"/>
      <c r="D27" s="73" t="s">
        <v>36</v>
      </c>
      <c r="E27" s="97">
        <f>SUM(E28:E30)</f>
        <v>0</v>
      </c>
      <c r="F27" s="97">
        <f>SUM(F28:F30)</f>
        <v>0</v>
      </c>
      <c r="G27" s="97">
        <f>SUM(G28:G30)</f>
        <v>0</v>
      </c>
      <c r="H27" s="27" t="str">
        <f t="shared" si="0"/>
        <v/>
      </c>
    </row>
    <row r="28" spans="1:8" ht="24" hidden="1" customHeight="1" thickBot="1">
      <c r="A28" s="42"/>
      <c r="B28" s="42"/>
      <c r="C28" s="67" t="s">
        <v>10</v>
      </c>
      <c r="D28" s="73" t="s">
        <v>37</v>
      </c>
      <c r="E28" s="182"/>
      <c r="F28" s="149"/>
      <c r="G28" s="323"/>
      <c r="H28" s="27"/>
    </row>
    <row r="29" spans="1:8" ht="24" hidden="1" customHeight="1" thickBot="1">
      <c r="A29" s="42"/>
      <c r="B29" s="42"/>
      <c r="C29" s="67" t="s">
        <v>19</v>
      </c>
      <c r="D29" s="73" t="s">
        <v>38</v>
      </c>
      <c r="E29" s="182"/>
      <c r="F29" s="149"/>
      <c r="G29" s="323"/>
      <c r="H29" s="27" t="str">
        <f t="shared" si="0"/>
        <v/>
      </c>
    </row>
    <row r="30" spans="1:8" ht="24" hidden="1" customHeight="1" thickBot="1">
      <c r="A30" s="68"/>
      <c r="B30" s="69"/>
      <c r="C30" s="70" t="s">
        <v>21</v>
      </c>
      <c r="D30" s="184" t="s">
        <v>39</v>
      </c>
      <c r="E30" s="185"/>
      <c r="F30" s="186"/>
      <c r="G30" s="708"/>
      <c r="H30" s="27" t="str">
        <f t="shared" si="0"/>
        <v/>
      </c>
    </row>
    <row r="31" spans="1:8" ht="24" hidden="1" customHeight="1" thickBot="1">
      <c r="A31" s="20" t="s">
        <v>21</v>
      </c>
      <c r="B31" s="21"/>
      <c r="C31" s="64"/>
      <c r="D31" s="23" t="s">
        <v>40</v>
      </c>
      <c r="E31" s="24">
        <f>E32</f>
        <v>0</v>
      </c>
      <c r="F31" s="25">
        <f>F32</f>
        <v>0</v>
      </c>
      <c r="G31" s="731">
        <f>G32</f>
        <v>0</v>
      </c>
      <c r="H31" s="27" t="str">
        <f t="shared" si="0"/>
        <v/>
      </c>
    </row>
    <row r="32" spans="1:8" ht="24" hidden="1" customHeight="1" thickBot="1">
      <c r="A32" s="41"/>
      <c r="B32" s="42" t="s">
        <v>10</v>
      </c>
      <c r="C32" s="43"/>
      <c r="D32" s="34" t="s">
        <v>41</v>
      </c>
      <c r="E32" s="97">
        <f>E33+E34</f>
        <v>0</v>
      </c>
      <c r="F32" s="98">
        <f>F33+F34</f>
        <v>0</v>
      </c>
      <c r="G32" s="726">
        <f>G33+G34</f>
        <v>0</v>
      </c>
      <c r="H32" s="27" t="str">
        <f t="shared" si="0"/>
        <v/>
      </c>
    </row>
    <row r="33" spans="1:8" ht="24" hidden="1" customHeight="1" thickBot="1">
      <c r="A33" s="41"/>
      <c r="B33" s="42"/>
      <c r="C33" s="43" t="s">
        <v>10</v>
      </c>
      <c r="D33" s="34" t="s">
        <v>42</v>
      </c>
      <c r="E33" s="182"/>
      <c r="F33" s="149"/>
      <c r="G33" s="323"/>
      <c r="H33" s="27" t="str">
        <f t="shared" si="0"/>
        <v/>
      </c>
    </row>
    <row r="34" spans="1:8" ht="24" hidden="1" customHeight="1" thickBot="1">
      <c r="A34" s="41"/>
      <c r="B34" s="42"/>
      <c r="C34" s="43">
        <v>2</v>
      </c>
      <c r="D34" s="34" t="s">
        <v>43</v>
      </c>
      <c r="E34" s="182"/>
      <c r="F34" s="149"/>
      <c r="G34" s="323"/>
      <c r="H34" s="27" t="str">
        <f t="shared" si="0"/>
        <v/>
      </c>
    </row>
    <row r="35" spans="1:8" ht="24" customHeight="1" thickBot="1">
      <c r="A35" s="747" t="s">
        <v>44</v>
      </c>
      <c r="B35" s="748"/>
      <c r="C35" s="748"/>
      <c r="D35" s="749"/>
      <c r="E35" s="24">
        <f>E5+E23+E31</f>
        <v>4787000</v>
      </c>
      <c r="F35" s="25">
        <f>F5+F23+F31</f>
        <v>27931047</v>
      </c>
      <c r="G35" s="731">
        <f>G5+G23+G31</f>
        <v>0</v>
      </c>
      <c r="H35" s="27">
        <f t="shared" si="0"/>
        <v>0</v>
      </c>
    </row>
    <row r="36" spans="1:8" ht="24" customHeight="1" thickBot="1">
      <c r="A36" s="20" t="s">
        <v>26</v>
      </c>
      <c r="B36" s="21"/>
      <c r="C36" s="22"/>
      <c r="D36" s="23" t="s">
        <v>45</v>
      </c>
      <c r="E36" s="24">
        <f>E37+E40+E43</f>
        <v>167766000</v>
      </c>
      <c r="F36" s="25">
        <f>F37+F40+F43</f>
        <v>169822000</v>
      </c>
      <c r="G36" s="731">
        <f>G37+G40+G43</f>
        <v>0</v>
      </c>
      <c r="H36" s="27">
        <f t="shared" si="0"/>
        <v>0</v>
      </c>
    </row>
    <row r="37" spans="1:8" ht="24" customHeight="1" thickBot="1">
      <c r="A37" s="41"/>
      <c r="B37" s="42" t="s">
        <v>10</v>
      </c>
      <c r="C37" s="43"/>
      <c r="D37" s="34" t="s">
        <v>46</v>
      </c>
      <c r="E37" s="97">
        <f>SUM(E38:E39)</f>
        <v>3051000</v>
      </c>
      <c r="F37" s="98">
        <f>SUM(F38:F39)</f>
        <v>3473136</v>
      </c>
      <c r="G37" s="726">
        <f>SUM(G38:G39)</f>
        <v>0</v>
      </c>
      <c r="H37" s="27">
        <f t="shared" si="0"/>
        <v>0</v>
      </c>
    </row>
    <row r="38" spans="1:8" ht="24" customHeight="1" thickBot="1">
      <c r="A38" s="41"/>
      <c r="B38" s="42"/>
      <c r="C38" s="43" t="s">
        <v>10</v>
      </c>
      <c r="D38" s="34" t="s">
        <v>47</v>
      </c>
      <c r="E38" s="182">
        <v>3051000</v>
      </c>
      <c r="F38" s="149">
        <v>3473136</v>
      </c>
      <c r="G38" s="323"/>
      <c r="H38" s="27">
        <f t="shared" si="0"/>
        <v>0</v>
      </c>
    </row>
    <row r="39" spans="1:8" ht="24" hidden="1" customHeight="1" thickBot="1">
      <c r="A39" s="41"/>
      <c r="B39" s="42"/>
      <c r="C39" s="43">
        <v>2</v>
      </c>
      <c r="D39" s="34" t="s">
        <v>48</v>
      </c>
      <c r="E39" s="182"/>
      <c r="F39" s="149"/>
      <c r="G39" s="323"/>
      <c r="H39" s="27" t="str">
        <f t="shared" si="0"/>
        <v/>
      </c>
    </row>
    <row r="40" spans="1:8" ht="24" hidden="1" customHeight="1" thickBot="1">
      <c r="A40" s="41"/>
      <c r="B40" s="42" t="s">
        <v>19</v>
      </c>
      <c r="C40" s="43"/>
      <c r="D40" s="34" t="s">
        <v>49</v>
      </c>
      <c r="E40" s="97">
        <f>SUM(E41:E42)</f>
        <v>0</v>
      </c>
      <c r="F40" s="98">
        <f>SUM(F41:F42)</f>
        <v>0</v>
      </c>
      <c r="G40" s="726">
        <f>SUM(G41:G42)</f>
        <v>0</v>
      </c>
      <c r="H40" s="27" t="str">
        <f t="shared" si="0"/>
        <v/>
      </c>
    </row>
    <row r="41" spans="1:8" ht="24" hidden="1" customHeight="1" thickBot="1">
      <c r="A41" s="65"/>
      <c r="B41" s="66"/>
      <c r="C41" s="72" t="s">
        <v>10</v>
      </c>
      <c r="D41" s="44" t="s">
        <v>50</v>
      </c>
      <c r="E41" s="182"/>
      <c r="F41" s="149"/>
      <c r="G41" s="323"/>
      <c r="H41" s="27" t="str">
        <f t="shared" si="0"/>
        <v/>
      </c>
    </row>
    <row r="42" spans="1:8" ht="24" hidden="1" customHeight="1" thickBot="1">
      <c r="A42" s="65"/>
      <c r="B42" s="66"/>
      <c r="C42" s="72">
        <v>2</v>
      </c>
      <c r="D42" s="73" t="s">
        <v>51</v>
      </c>
      <c r="E42" s="182"/>
      <c r="F42" s="149"/>
      <c r="G42" s="323"/>
      <c r="H42" s="27" t="str">
        <f t="shared" si="0"/>
        <v/>
      </c>
    </row>
    <row r="43" spans="1:8" s="251" customFormat="1" ht="24" customHeight="1" thickBot="1">
      <c r="A43" s="41"/>
      <c r="B43" s="42" t="s">
        <v>21</v>
      </c>
      <c r="C43" s="43"/>
      <c r="D43" s="249" t="s">
        <v>52</v>
      </c>
      <c r="E43" s="98">
        <f>SUM(E44:E45)</f>
        <v>164715000</v>
      </c>
      <c r="F43" s="250">
        <f>SUM(F44:F45)</f>
        <v>166348864</v>
      </c>
      <c r="G43" s="726">
        <f>SUM(G44:G45)</f>
        <v>0</v>
      </c>
      <c r="H43" s="27">
        <f>IF(F43=0,"",G43/F43*100)</f>
        <v>0</v>
      </c>
    </row>
    <row r="44" spans="1:8" s="251" customFormat="1" ht="24" customHeight="1" thickBot="1">
      <c r="A44" s="41"/>
      <c r="B44" s="42"/>
      <c r="C44" s="43" t="s">
        <v>10</v>
      </c>
      <c r="D44" s="249" t="s">
        <v>53</v>
      </c>
      <c r="E44" s="252"/>
      <c r="F44" s="169"/>
      <c r="G44" s="732"/>
      <c r="H44" s="27" t="str">
        <f>IF(F44=0,"",G44/F44*100)</f>
        <v/>
      </c>
    </row>
    <row r="45" spans="1:8" s="251" customFormat="1" ht="24" customHeight="1" thickBot="1">
      <c r="A45" s="41"/>
      <c r="B45" s="42"/>
      <c r="C45" s="43" t="s">
        <v>19</v>
      </c>
      <c r="D45" s="249" t="s">
        <v>54</v>
      </c>
      <c r="E45" s="252">
        <v>164715000</v>
      </c>
      <c r="F45" s="207">
        <v>166348864</v>
      </c>
      <c r="G45" s="253"/>
      <c r="H45" s="158">
        <f>IF(F45=0,"",G45/F45*100)</f>
        <v>0</v>
      </c>
    </row>
    <row r="46" spans="1:8" ht="24" hidden="1" customHeight="1" thickBot="1">
      <c r="A46" s="20" t="s">
        <v>29</v>
      </c>
      <c r="B46" s="21"/>
      <c r="C46" s="22"/>
      <c r="D46" s="23" t="s">
        <v>55</v>
      </c>
      <c r="E46" s="194"/>
      <c r="F46" s="195"/>
      <c r="G46" s="196"/>
      <c r="H46" s="254" t="str">
        <f t="shared" si="0"/>
        <v/>
      </c>
    </row>
    <row r="47" spans="1:8" ht="24" customHeight="1" thickBot="1">
      <c r="A47" s="82" t="s">
        <v>56</v>
      </c>
      <c r="B47" s="21"/>
      <c r="C47" s="22"/>
      <c r="D47" s="23"/>
      <c r="E47" s="24">
        <f>E35+E36+E46</f>
        <v>172553000</v>
      </c>
      <c r="F47" s="25">
        <f>F35+F36+F46</f>
        <v>197753047</v>
      </c>
      <c r="G47" s="188">
        <f>G35+G36+G46</f>
        <v>0</v>
      </c>
      <c r="H47" s="158">
        <f t="shared" si="0"/>
        <v>0</v>
      </c>
    </row>
    <row r="48" spans="1:8" ht="13.5" hidden="1" thickBot="1">
      <c r="H48" s="158" t="str">
        <f t="shared" si="0"/>
        <v/>
      </c>
    </row>
    <row r="49" spans="8:8" ht="13.5" hidden="1" thickBot="1">
      <c r="H49" s="158" t="str">
        <f t="shared" si="0"/>
        <v/>
      </c>
    </row>
    <row r="50" spans="8:8" ht="13.5" hidden="1" thickBot="1">
      <c r="H50" s="158" t="str">
        <f t="shared" si="0"/>
        <v/>
      </c>
    </row>
    <row r="51" spans="8:8" ht="13.5" hidden="1" thickBot="1">
      <c r="H51" s="158" t="str">
        <f t="shared" si="0"/>
        <v/>
      </c>
    </row>
    <row r="52" spans="8:8" ht="13.5" hidden="1" thickBot="1">
      <c r="H52" s="158" t="str">
        <f t="shared" si="0"/>
        <v/>
      </c>
    </row>
    <row r="53" spans="8:8" ht="13.5" hidden="1" thickBot="1">
      <c r="H53" s="158" t="str">
        <f t="shared" si="0"/>
        <v/>
      </c>
    </row>
    <row r="54" spans="8:8" ht="13.5" hidden="1" thickBot="1">
      <c r="H54" s="158" t="str">
        <f t="shared" si="0"/>
        <v/>
      </c>
    </row>
    <row r="55" spans="8:8" ht="13.5" hidden="1" thickBot="1">
      <c r="H55" s="158" t="str">
        <f t="shared" si="0"/>
        <v/>
      </c>
    </row>
    <row r="56" spans="8:8" ht="13.5" hidden="1" thickBot="1">
      <c r="H56" s="158" t="str">
        <f t="shared" si="0"/>
        <v/>
      </c>
    </row>
    <row r="57" spans="8:8" ht="13.5" hidden="1" thickBot="1">
      <c r="H57" s="158" t="str">
        <f t="shared" si="0"/>
        <v/>
      </c>
    </row>
    <row r="58" spans="8:8" ht="13.5" hidden="1" thickBot="1">
      <c r="H58" s="158" t="str">
        <f t="shared" si="0"/>
        <v/>
      </c>
    </row>
    <row r="59" spans="8:8" ht="13.5" hidden="1" thickBot="1">
      <c r="H59" s="158" t="str">
        <f t="shared" si="0"/>
        <v/>
      </c>
    </row>
    <row r="60" spans="8:8" ht="13.5" hidden="1" thickBot="1">
      <c r="H60" s="158" t="str">
        <f t="shared" si="0"/>
        <v/>
      </c>
    </row>
    <row r="61" spans="8:8" ht="13.5" hidden="1" thickBot="1">
      <c r="H61" s="158" t="str">
        <f t="shared" si="0"/>
        <v/>
      </c>
    </row>
    <row r="62" spans="8:8" ht="13.5" hidden="1" thickBot="1">
      <c r="H62" s="158" t="str">
        <f t="shared" si="0"/>
        <v/>
      </c>
    </row>
    <row r="63" spans="8:8" ht="13.5" hidden="1" thickBot="1">
      <c r="H63" s="158" t="str">
        <f t="shared" si="0"/>
        <v/>
      </c>
    </row>
    <row r="64" spans="8:8" ht="13.5" hidden="1" thickBot="1">
      <c r="H64" s="158" t="str">
        <f t="shared" si="0"/>
        <v/>
      </c>
    </row>
    <row r="65" spans="1:8" ht="13.5" hidden="1" thickBot="1">
      <c r="H65" s="158" t="str">
        <f t="shared" si="0"/>
        <v/>
      </c>
    </row>
    <row r="66" spans="1:8" ht="13.5" hidden="1" thickBot="1">
      <c r="H66" s="158" t="str">
        <f t="shared" si="0"/>
        <v/>
      </c>
    </row>
    <row r="67" spans="1:8" ht="13.5" hidden="1" thickBot="1">
      <c r="H67" s="158" t="str">
        <f t="shared" si="0"/>
        <v/>
      </c>
    </row>
    <row r="68" spans="1:8" ht="13.5" hidden="1" thickBot="1">
      <c r="H68" s="158" t="str">
        <f t="shared" si="0"/>
        <v/>
      </c>
    </row>
    <row r="69" spans="1:8" ht="13.5" hidden="1" thickBot="1">
      <c r="H69" s="158" t="str">
        <f t="shared" si="0"/>
        <v/>
      </c>
    </row>
    <row r="70" spans="1:8" ht="16.5" customHeight="1"/>
    <row r="71" spans="1:8" ht="18.75" thickBot="1">
      <c r="A71" s="1" t="s">
        <v>132</v>
      </c>
      <c r="D71" s="255"/>
      <c r="G71" s="4" t="s">
        <v>1</v>
      </c>
    </row>
    <row r="72" spans="1:8" ht="39" thickBot="1">
      <c r="A72" s="5" t="s">
        <v>2</v>
      </c>
      <c r="B72" s="6" t="s">
        <v>3</v>
      </c>
      <c r="C72" s="7" t="s">
        <v>4</v>
      </c>
      <c r="D72" s="8" t="s">
        <v>5</v>
      </c>
      <c r="E72" s="756" t="s">
        <v>510</v>
      </c>
      <c r="F72" s="757"/>
      <c r="G72" s="757"/>
      <c r="H72" s="758"/>
    </row>
    <row r="73" spans="1:8" ht="39" thickBot="1">
      <c r="A73" s="759" t="s">
        <v>133</v>
      </c>
      <c r="B73" s="760"/>
      <c r="C73" s="760"/>
      <c r="D73" s="761"/>
      <c r="E73" s="16" t="s">
        <v>6</v>
      </c>
      <c r="F73" s="17" t="s">
        <v>7</v>
      </c>
      <c r="G73" s="18" t="s">
        <v>8</v>
      </c>
      <c r="H73" s="19" t="s">
        <v>9</v>
      </c>
    </row>
    <row r="74" spans="1:8" ht="24" customHeight="1" thickBot="1">
      <c r="A74" s="20" t="s">
        <v>10</v>
      </c>
      <c r="B74" s="21"/>
      <c r="C74" s="21"/>
      <c r="D74" s="85" t="s">
        <v>58</v>
      </c>
      <c r="E74" s="24">
        <f>E75+E76+E77+E80+E91+E106+E107</f>
        <v>168496000</v>
      </c>
      <c r="F74" s="25">
        <f>F75+F76+F77+F80+F91+F106+F107</f>
        <v>193696047</v>
      </c>
      <c r="G74" s="26">
        <f>G75+G76+G77+G80+G91+G106+G107</f>
        <v>0</v>
      </c>
      <c r="H74" s="27">
        <f>IF(F74=0,"",G74/F74*100)</f>
        <v>0</v>
      </c>
    </row>
    <row r="75" spans="1:8" ht="24" customHeight="1" thickBot="1">
      <c r="A75" s="28"/>
      <c r="B75" s="29" t="s">
        <v>10</v>
      </c>
      <c r="C75" s="86"/>
      <c r="D75" s="87" t="s">
        <v>59</v>
      </c>
      <c r="E75" s="197">
        <v>122251000</v>
      </c>
      <c r="F75" s="256">
        <v>145733782</v>
      </c>
      <c r="G75" s="199"/>
      <c r="H75" s="27">
        <f t="shared" ref="H75:H126" si="1">IF(F75=0,"",G75/F75*100)</f>
        <v>0</v>
      </c>
    </row>
    <row r="76" spans="1:8" ht="24" customHeight="1" thickBot="1">
      <c r="A76" s="41"/>
      <c r="B76" s="42" t="s">
        <v>19</v>
      </c>
      <c r="C76" s="91"/>
      <c r="D76" s="92" t="s">
        <v>60</v>
      </c>
      <c r="E76" s="182">
        <v>21711000</v>
      </c>
      <c r="F76" s="207">
        <v>23905265</v>
      </c>
      <c r="G76" s="200"/>
      <c r="H76" s="27">
        <f t="shared" si="1"/>
        <v>0</v>
      </c>
    </row>
    <row r="77" spans="1:8" ht="24" customHeight="1" thickBot="1">
      <c r="A77" s="41"/>
      <c r="B77" s="42" t="s">
        <v>21</v>
      </c>
      <c r="C77" s="91"/>
      <c r="D77" s="92" t="s">
        <v>61</v>
      </c>
      <c r="E77" s="182">
        <v>24534000</v>
      </c>
      <c r="F77" s="190">
        <v>24057000</v>
      </c>
      <c r="G77" s="200"/>
      <c r="H77" s="27">
        <f t="shared" si="1"/>
        <v>0</v>
      </c>
    </row>
    <row r="78" spans="1:8" s="61" customFormat="1" ht="24" hidden="1" customHeight="1" thickBot="1">
      <c r="A78" s="94"/>
      <c r="B78" s="95"/>
      <c r="C78" s="56"/>
      <c r="D78" s="96" t="s">
        <v>62</v>
      </c>
      <c r="E78" s="175"/>
      <c r="F78" s="202"/>
      <c r="G78" s="203"/>
      <c r="H78" s="257" t="str">
        <f t="shared" si="1"/>
        <v/>
      </c>
    </row>
    <row r="79" spans="1:8" s="61" customFormat="1" ht="24" hidden="1" customHeight="1" thickBot="1">
      <c r="A79" s="94"/>
      <c r="B79" s="95"/>
      <c r="C79" s="56"/>
      <c r="D79" s="96" t="s">
        <v>63</v>
      </c>
      <c r="E79" s="175"/>
      <c r="F79" s="202"/>
      <c r="G79" s="203"/>
      <c r="H79" s="257" t="str">
        <f t="shared" si="1"/>
        <v/>
      </c>
    </row>
    <row r="80" spans="1:8" ht="24" hidden="1" customHeight="1" thickBot="1">
      <c r="A80" s="41"/>
      <c r="B80" s="42" t="s">
        <v>26</v>
      </c>
      <c r="C80" s="91"/>
      <c r="D80" s="92" t="s">
        <v>64</v>
      </c>
      <c r="E80" s="204">
        <f>SUM(E81:E90)</f>
        <v>0</v>
      </c>
      <c r="F80" s="205">
        <f>SUM(F81:F90)</f>
        <v>0</v>
      </c>
      <c r="G80" s="206">
        <f>SUM(G81:G90)</f>
        <v>0</v>
      </c>
      <c r="H80" s="27" t="str">
        <f t="shared" si="1"/>
        <v/>
      </c>
    </row>
    <row r="81" spans="1:8" ht="24" hidden="1" customHeight="1" thickBot="1">
      <c r="A81" s="41"/>
      <c r="B81" s="42"/>
      <c r="C81" s="91" t="s">
        <v>10</v>
      </c>
      <c r="D81" s="258" t="s">
        <v>65</v>
      </c>
      <c r="E81" s="182"/>
      <c r="F81" s="190"/>
      <c r="G81" s="200"/>
      <c r="H81" s="27" t="str">
        <f t="shared" si="1"/>
        <v/>
      </c>
    </row>
    <row r="82" spans="1:8" ht="24" hidden="1" customHeight="1" thickBot="1">
      <c r="A82" s="41"/>
      <c r="B82" s="42"/>
      <c r="C82" s="91" t="s">
        <v>19</v>
      </c>
      <c r="D82" s="258" t="s">
        <v>66</v>
      </c>
      <c r="E82" s="182"/>
      <c r="F82" s="190"/>
      <c r="G82" s="200"/>
      <c r="H82" s="27" t="str">
        <f t="shared" si="1"/>
        <v/>
      </c>
    </row>
    <row r="83" spans="1:8" ht="24" hidden="1" customHeight="1" thickBot="1">
      <c r="A83" s="41"/>
      <c r="B83" s="42"/>
      <c r="C83" s="91" t="s">
        <v>21</v>
      </c>
      <c r="D83" s="258" t="s">
        <v>67</v>
      </c>
      <c r="E83" s="182"/>
      <c r="F83" s="190"/>
      <c r="G83" s="200"/>
      <c r="H83" s="27"/>
    </row>
    <row r="84" spans="1:8" ht="24" hidden="1" customHeight="1" thickBot="1">
      <c r="A84" s="41"/>
      <c r="B84" s="42"/>
      <c r="C84" s="91" t="s">
        <v>26</v>
      </c>
      <c r="D84" s="258" t="s">
        <v>68</v>
      </c>
      <c r="E84" s="182"/>
      <c r="F84" s="190"/>
      <c r="G84" s="200"/>
      <c r="H84" s="27"/>
    </row>
    <row r="85" spans="1:8" ht="24" hidden="1" customHeight="1" thickBot="1">
      <c r="A85" s="41"/>
      <c r="B85" s="42"/>
      <c r="C85" s="91" t="s">
        <v>29</v>
      </c>
      <c r="D85" s="258" t="s">
        <v>69</v>
      </c>
      <c r="E85" s="182"/>
      <c r="F85" s="190"/>
      <c r="G85" s="200"/>
      <c r="H85" s="27"/>
    </row>
    <row r="86" spans="1:8" ht="24" hidden="1" customHeight="1" thickBot="1">
      <c r="A86" s="41"/>
      <c r="B86" s="42"/>
      <c r="C86" s="91" t="s">
        <v>70</v>
      </c>
      <c r="D86" s="258" t="s">
        <v>71</v>
      </c>
      <c r="E86" s="182"/>
      <c r="F86" s="190"/>
      <c r="G86" s="200"/>
      <c r="H86" s="27"/>
    </row>
    <row r="87" spans="1:8" ht="24" hidden="1" customHeight="1" thickBot="1">
      <c r="A87" s="41"/>
      <c r="B87" s="42"/>
      <c r="C87" s="91" t="s">
        <v>72</v>
      </c>
      <c r="D87" s="258" t="s">
        <v>73</v>
      </c>
      <c r="E87" s="182"/>
      <c r="F87" s="190"/>
      <c r="G87" s="200"/>
      <c r="H87" s="27"/>
    </row>
    <row r="88" spans="1:8" ht="24" hidden="1" customHeight="1" thickBot="1">
      <c r="A88" s="41"/>
      <c r="B88" s="42"/>
      <c r="C88" s="91" t="s">
        <v>74</v>
      </c>
      <c r="D88" s="258" t="s">
        <v>75</v>
      </c>
      <c r="E88" s="182"/>
      <c r="F88" s="190"/>
      <c r="G88" s="200"/>
      <c r="H88" s="27"/>
    </row>
    <row r="89" spans="1:8" ht="24" hidden="1" customHeight="1" thickBot="1">
      <c r="A89" s="41"/>
      <c r="B89" s="42"/>
      <c r="C89" s="91" t="s">
        <v>76</v>
      </c>
      <c r="D89" s="258" t="s">
        <v>670</v>
      </c>
      <c r="E89" s="182"/>
      <c r="F89" s="190"/>
      <c r="G89" s="200"/>
      <c r="H89" s="27"/>
    </row>
    <row r="90" spans="1:8" ht="24" hidden="1" customHeight="1" thickBot="1">
      <c r="A90" s="41"/>
      <c r="B90" s="42"/>
      <c r="C90" s="91" t="s">
        <v>88</v>
      </c>
      <c r="D90" s="258" t="s">
        <v>77</v>
      </c>
      <c r="E90" s="182"/>
      <c r="F90" s="190"/>
      <c r="G90" s="200"/>
      <c r="H90" s="27"/>
    </row>
    <row r="91" spans="1:8" ht="24" hidden="1" customHeight="1" thickBot="1">
      <c r="A91" s="41"/>
      <c r="B91" s="42" t="s">
        <v>29</v>
      </c>
      <c r="C91" s="91"/>
      <c r="D91" s="92" t="s">
        <v>78</v>
      </c>
      <c r="E91" s="97">
        <f>SUM(E92:E105)</f>
        <v>0</v>
      </c>
      <c r="F91" s="98">
        <f>SUM(F92:F105)</f>
        <v>0</v>
      </c>
      <c r="G91" s="99">
        <f>SUM(G92:G105)</f>
        <v>0</v>
      </c>
      <c r="H91" s="27" t="str">
        <f t="shared" si="1"/>
        <v/>
      </c>
    </row>
    <row r="92" spans="1:8" ht="24" hidden="1" customHeight="1" thickBot="1">
      <c r="A92" s="41"/>
      <c r="B92" s="42"/>
      <c r="C92" s="91" t="s">
        <v>10</v>
      </c>
      <c r="D92" s="92" t="s">
        <v>79</v>
      </c>
      <c r="E92" s="182"/>
      <c r="F92" s="190"/>
      <c r="G92" s="200"/>
      <c r="H92" s="27" t="str">
        <f t="shared" si="1"/>
        <v/>
      </c>
    </row>
    <row r="93" spans="1:8" ht="24" hidden="1" customHeight="1" thickBot="1">
      <c r="A93" s="41"/>
      <c r="B93" s="42"/>
      <c r="C93" s="91" t="s">
        <v>19</v>
      </c>
      <c r="D93" s="92" t="s">
        <v>134</v>
      </c>
      <c r="E93" s="182"/>
      <c r="F93" s="190"/>
      <c r="G93" s="200"/>
      <c r="H93" s="27" t="str">
        <f t="shared" si="1"/>
        <v/>
      </c>
    </row>
    <row r="94" spans="1:8" ht="24" hidden="1" customHeight="1" thickBot="1">
      <c r="A94" s="41"/>
      <c r="B94" s="42"/>
      <c r="C94" s="91" t="s">
        <v>21</v>
      </c>
      <c r="D94" s="92" t="s">
        <v>81</v>
      </c>
      <c r="E94" s="182"/>
      <c r="F94" s="190"/>
      <c r="G94" s="200"/>
      <c r="H94" s="27" t="str">
        <f t="shared" si="1"/>
        <v/>
      </c>
    </row>
    <row r="95" spans="1:8" ht="24" hidden="1" customHeight="1" thickBot="1">
      <c r="A95" s="41"/>
      <c r="B95" s="42"/>
      <c r="C95" s="91" t="s">
        <v>26</v>
      </c>
      <c r="D95" s="92" t="s">
        <v>82</v>
      </c>
      <c r="E95" s="182"/>
      <c r="F95" s="190"/>
      <c r="G95" s="200"/>
      <c r="H95" s="27" t="str">
        <f t="shared" si="1"/>
        <v/>
      </c>
    </row>
    <row r="96" spans="1:8" ht="24" hidden="1" customHeight="1" thickBot="1">
      <c r="A96" s="41"/>
      <c r="B96" s="42"/>
      <c r="C96" s="91" t="s">
        <v>29</v>
      </c>
      <c r="D96" s="92" t="s">
        <v>135</v>
      </c>
      <c r="E96" s="182"/>
      <c r="F96" s="190"/>
      <c r="G96" s="200"/>
      <c r="H96" s="27" t="str">
        <f t="shared" si="1"/>
        <v/>
      </c>
    </row>
    <row r="97" spans="1:8" ht="24" hidden="1" customHeight="1" thickBot="1">
      <c r="A97" s="41"/>
      <c r="B97" s="42"/>
      <c r="C97" s="91" t="s">
        <v>70</v>
      </c>
      <c r="D97" s="92" t="s">
        <v>84</v>
      </c>
      <c r="E97" s="182"/>
      <c r="F97" s="190"/>
      <c r="G97" s="200"/>
      <c r="H97" s="27" t="str">
        <f t="shared" si="1"/>
        <v/>
      </c>
    </row>
    <row r="98" spans="1:8" ht="24" hidden="1" customHeight="1" thickBot="1">
      <c r="A98" s="41"/>
      <c r="B98" s="42"/>
      <c r="C98" s="91" t="s">
        <v>72</v>
      </c>
      <c r="D98" s="92" t="s">
        <v>85</v>
      </c>
      <c r="E98" s="182"/>
      <c r="F98" s="190"/>
      <c r="G98" s="200"/>
      <c r="H98" s="27"/>
    </row>
    <row r="99" spans="1:8" ht="24" hidden="1" customHeight="1" thickBot="1">
      <c r="A99" s="41"/>
      <c r="B99" s="42"/>
      <c r="C99" s="91" t="s">
        <v>74</v>
      </c>
      <c r="D99" s="92" t="s">
        <v>86</v>
      </c>
      <c r="E99" s="182"/>
      <c r="F99" s="190"/>
      <c r="G99" s="200"/>
      <c r="H99" s="27"/>
    </row>
    <row r="100" spans="1:8" ht="24" hidden="1" customHeight="1" thickBot="1">
      <c r="A100" s="41"/>
      <c r="B100" s="42"/>
      <c r="C100" s="91" t="s">
        <v>76</v>
      </c>
      <c r="D100" s="92" t="s">
        <v>87</v>
      </c>
      <c r="E100" s="182"/>
      <c r="F100" s="190"/>
      <c r="G100" s="200"/>
      <c r="H100" s="27"/>
    </row>
    <row r="101" spans="1:8" ht="24" hidden="1" customHeight="1" thickBot="1">
      <c r="A101" s="41"/>
      <c r="B101" s="42"/>
      <c r="C101" s="91" t="s">
        <v>88</v>
      </c>
      <c r="D101" s="92" t="s">
        <v>89</v>
      </c>
      <c r="E101" s="182"/>
      <c r="F101" s="190"/>
      <c r="G101" s="200"/>
      <c r="H101" s="27" t="str">
        <f t="shared" si="1"/>
        <v/>
      </c>
    </row>
    <row r="102" spans="1:8" ht="24" hidden="1" customHeight="1" thickBot="1">
      <c r="A102" s="41"/>
      <c r="B102" s="42"/>
      <c r="C102" s="91" t="s">
        <v>90</v>
      </c>
      <c r="D102" s="92" t="s">
        <v>91</v>
      </c>
      <c r="E102" s="182"/>
      <c r="F102" s="190"/>
      <c r="G102" s="200"/>
      <c r="H102" s="27" t="str">
        <f t="shared" si="1"/>
        <v/>
      </c>
    </row>
    <row r="103" spans="1:8" ht="24" hidden="1" customHeight="1" thickBot="1">
      <c r="A103" s="41"/>
      <c r="B103" s="42"/>
      <c r="C103" s="91" t="s">
        <v>92</v>
      </c>
      <c r="D103" s="92" t="s">
        <v>93</v>
      </c>
      <c r="E103" s="182"/>
      <c r="F103" s="190"/>
      <c r="G103" s="200"/>
      <c r="H103" s="27" t="str">
        <f t="shared" si="1"/>
        <v/>
      </c>
    </row>
    <row r="104" spans="1:8" ht="24" hidden="1" customHeight="1" thickBot="1">
      <c r="A104" s="41"/>
      <c r="B104" s="42"/>
      <c r="C104" s="91" t="s">
        <v>94</v>
      </c>
      <c r="D104" s="92" t="s">
        <v>214</v>
      </c>
      <c r="E104" s="182"/>
      <c r="F104" s="190"/>
      <c r="G104" s="200"/>
      <c r="H104" s="27"/>
    </row>
    <row r="105" spans="1:8" ht="24" hidden="1" customHeight="1" thickBot="1">
      <c r="A105" s="41"/>
      <c r="B105" s="42"/>
      <c r="C105" s="91" t="s">
        <v>95</v>
      </c>
      <c r="D105" s="92" t="s">
        <v>96</v>
      </c>
      <c r="E105" s="182"/>
      <c r="F105" s="190"/>
      <c r="G105" s="200"/>
      <c r="H105" s="27"/>
    </row>
    <row r="106" spans="1:8" ht="24" hidden="1" customHeight="1" thickBot="1">
      <c r="A106" s="41"/>
      <c r="B106" s="42" t="s">
        <v>70</v>
      </c>
      <c r="C106" s="91"/>
      <c r="D106" s="92" t="s">
        <v>97</v>
      </c>
      <c r="E106" s="212"/>
      <c r="F106" s="190"/>
      <c r="G106" s="200"/>
      <c r="H106" s="27" t="str">
        <f t="shared" si="1"/>
        <v/>
      </c>
    </row>
    <row r="107" spans="1:8" ht="24" hidden="1" customHeight="1" thickBot="1">
      <c r="A107" s="41"/>
      <c r="B107" s="42" t="s">
        <v>72</v>
      </c>
      <c r="C107" s="91"/>
      <c r="D107" s="92" t="s">
        <v>98</v>
      </c>
      <c r="E107" s="97">
        <f>SUM(E108:E110)</f>
        <v>0</v>
      </c>
      <c r="F107" s="98">
        <f>SUM(F108:F110)</f>
        <v>0</v>
      </c>
      <c r="G107" s="99">
        <f>SUM(G108:G110)</f>
        <v>0</v>
      </c>
      <c r="H107" s="27" t="str">
        <f t="shared" si="1"/>
        <v/>
      </c>
    </row>
    <row r="108" spans="1:8" s="61" customFormat="1" ht="24" hidden="1" customHeight="1" thickBot="1">
      <c r="A108" s="94"/>
      <c r="B108" s="95"/>
      <c r="C108" s="56" t="s">
        <v>10</v>
      </c>
      <c r="D108" s="96" t="s">
        <v>99</v>
      </c>
      <c r="E108" s="175"/>
      <c r="F108" s="202"/>
      <c r="G108" s="203"/>
      <c r="H108" s="257"/>
    </row>
    <row r="109" spans="1:8" s="61" customFormat="1" ht="24" hidden="1" customHeight="1" thickBot="1">
      <c r="A109" s="94"/>
      <c r="B109" s="95"/>
      <c r="C109" s="56">
        <v>2</v>
      </c>
      <c r="D109" s="96" t="s">
        <v>100</v>
      </c>
      <c r="E109" s="175"/>
      <c r="F109" s="202"/>
      <c r="G109" s="203"/>
      <c r="H109" s="257"/>
    </row>
    <row r="110" spans="1:8" s="61" customFormat="1" ht="24" hidden="1" customHeight="1" thickBot="1">
      <c r="A110" s="94"/>
      <c r="B110" s="95"/>
      <c r="C110" s="56">
        <v>3</v>
      </c>
      <c r="D110" s="96" t="s">
        <v>669</v>
      </c>
      <c r="E110" s="175"/>
      <c r="F110" s="202"/>
      <c r="G110" s="203"/>
      <c r="H110" s="257"/>
    </row>
    <row r="111" spans="1:8" ht="24" customHeight="1" thickBot="1">
      <c r="A111" s="20" t="s">
        <v>19</v>
      </c>
      <c r="B111" s="21"/>
      <c r="C111" s="21"/>
      <c r="D111" s="85" t="s">
        <v>101</v>
      </c>
      <c r="E111" s="24">
        <f>SUM(E112:E115)</f>
        <v>4057000</v>
      </c>
      <c r="F111" s="25">
        <f>SUM(F112:F115)</f>
        <v>4057000</v>
      </c>
      <c r="G111" s="26">
        <f>SUM(G112:G115)</f>
        <v>0</v>
      </c>
      <c r="H111" s="27">
        <f t="shared" si="1"/>
        <v>0</v>
      </c>
    </row>
    <row r="112" spans="1:8" ht="24" customHeight="1" thickBot="1">
      <c r="A112" s="41"/>
      <c r="B112" s="42" t="s">
        <v>10</v>
      </c>
      <c r="C112" s="91"/>
      <c r="D112" s="92" t="s">
        <v>102</v>
      </c>
      <c r="E112" s="182">
        <v>2482000</v>
      </c>
      <c r="F112" s="149">
        <v>2482000</v>
      </c>
      <c r="G112" s="213"/>
      <c r="H112" s="27">
        <f t="shared" si="1"/>
        <v>0</v>
      </c>
    </row>
    <row r="113" spans="1:8" ht="24" customHeight="1" thickBot="1">
      <c r="A113" s="41"/>
      <c r="B113" s="42" t="s">
        <v>19</v>
      </c>
      <c r="C113" s="91"/>
      <c r="D113" s="92" t="s">
        <v>103</v>
      </c>
      <c r="E113" s="182">
        <v>1575000</v>
      </c>
      <c r="F113" s="149">
        <v>1575000</v>
      </c>
      <c r="G113" s="200"/>
      <c r="H113" s="27">
        <f t="shared" si="1"/>
        <v>0</v>
      </c>
    </row>
    <row r="114" spans="1:8" ht="24" hidden="1" customHeight="1" thickBot="1">
      <c r="A114" s="41"/>
      <c r="B114" s="42" t="s">
        <v>21</v>
      </c>
      <c r="C114" s="91"/>
      <c r="D114" s="92" t="s">
        <v>104</v>
      </c>
      <c r="E114" s="182"/>
      <c r="F114" s="190"/>
      <c r="G114" s="213"/>
      <c r="H114" s="27" t="str">
        <f t="shared" si="1"/>
        <v/>
      </c>
    </row>
    <row r="115" spans="1:8" ht="24" hidden="1" customHeight="1" thickBot="1">
      <c r="A115" s="41"/>
      <c r="B115" s="42" t="s">
        <v>26</v>
      </c>
      <c r="C115" s="91"/>
      <c r="D115" s="92" t="s">
        <v>215</v>
      </c>
      <c r="E115" s="182"/>
      <c r="F115" s="190"/>
      <c r="G115" s="200"/>
      <c r="H115" s="27" t="str">
        <f t="shared" si="1"/>
        <v/>
      </c>
    </row>
    <row r="116" spans="1:8" ht="24" customHeight="1" thickBot="1">
      <c r="A116" s="750" t="s">
        <v>105</v>
      </c>
      <c r="B116" s="751"/>
      <c r="C116" s="751"/>
      <c r="D116" s="752"/>
      <c r="E116" s="24">
        <f>E74+E111</f>
        <v>172553000</v>
      </c>
      <c r="F116" s="25">
        <f>F74+F111</f>
        <v>197753047</v>
      </c>
      <c r="G116" s="26">
        <f>G74+G111</f>
        <v>0</v>
      </c>
      <c r="H116" s="27">
        <f>IF(F116=0,"",G116/F116*100)</f>
        <v>0</v>
      </c>
    </row>
    <row r="117" spans="1:8" ht="24" hidden="1" customHeight="1" thickBot="1">
      <c r="A117" s="750" t="s">
        <v>106</v>
      </c>
      <c r="B117" s="751"/>
      <c r="C117" s="751"/>
      <c r="D117" s="752" t="s">
        <v>106</v>
      </c>
      <c r="E117" s="24">
        <f>E118+E121</f>
        <v>0</v>
      </c>
      <c r="F117" s="25">
        <f>F118+F121</f>
        <v>0</v>
      </c>
      <c r="G117" s="26">
        <f>G118+G121</f>
        <v>0</v>
      </c>
      <c r="H117" s="27" t="str">
        <f>IF(F117=0,"",G117/F117*100)</f>
        <v/>
      </c>
    </row>
    <row r="118" spans="1:8" ht="24" hidden="1" customHeight="1" thickBot="1">
      <c r="A118" s="20" t="s">
        <v>21</v>
      </c>
      <c r="B118" s="21"/>
      <c r="C118" s="21"/>
      <c r="D118" s="85" t="s">
        <v>107</v>
      </c>
      <c r="E118" s="24">
        <f>SUM(E119:E120)</f>
        <v>0</v>
      </c>
      <c r="F118" s="25">
        <f>SUM(F119:F120)</f>
        <v>0</v>
      </c>
      <c r="G118" s="26">
        <f>SUM(G119:G120)</f>
        <v>0</v>
      </c>
      <c r="H118" s="27" t="str">
        <f t="shared" si="1"/>
        <v/>
      </c>
    </row>
    <row r="119" spans="1:8" ht="24" hidden="1" customHeight="1" thickBot="1">
      <c r="A119" s="41"/>
      <c r="B119" s="42" t="s">
        <v>10</v>
      </c>
      <c r="C119" s="91"/>
      <c r="D119" s="92" t="s">
        <v>108</v>
      </c>
      <c r="E119" s="182"/>
      <c r="F119" s="149"/>
      <c r="G119" s="213"/>
      <c r="H119" s="27" t="str">
        <f t="shared" si="1"/>
        <v/>
      </c>
    </row>
    <row r="120" spans="1:8" ht="24" hidden="1" customHeight="1" thickBot="1">
      <c r="A120" s="214"/>
      <c r="B120" s="215" t="s">
        <v>19</v>
      </c>
      <c r="C120" s="216"/>
      <c r="D120" s="217" t="s">
        <v>109</v>
      </c>
      <c r="E120" s="218"/>
      <c r="F120" s="219"/>
      <c r="G120" s="220"/>
      <c r="H120" s="27" t="str">
        <f t="shared" si="1"/>
        <v/>
      </c>
    </row>
    <row r="121" spans="1:8" ht="24" hidden="1" customHeight="1" thickBot="1">
      <c r="A121" s="20" t="s">
        <v>26</v>
      </c>
      <c r="B121" s="21"/>
      <c r="C121" s="21"/>
      <c r="D121" s="85" t="s">
        <v>110</v>
      </c>
      <c r="E121" s="24">
        <f>SUM(E122:E124)</f>
        <v>0</v>
      </c>
      <c r="F121" s="25">
        <f>SUM(F122:F124)</f>
        <v>0</v>
      </c>
      <c r="G121" s="26">
        <f>SUM(G122:G124)</f>
        <v>0</v>
      </c>
      <c r="H121" s="27"/>
    </row>
    <row r="122" spans="1:8" ht="24" hidden="1" customHeight="1" thickBot="1">
      <c r="A122" s="41"/>
      <c r="B122" s="42" t="s">
        <v>10</v>
      </c>
      <c r="C122" s="91"/>
      <c r="D122" s="125" t="s">
        <v>111</v>
      </c>
      <c r="E122" s="182"/>
      <c r="F122" s="149"/>
      <c r="G122" s="213"/>
      <c r="H122" s="27" t="str">
        <f t="shared" si="1"/>
        <v/>
      </c>
    </row>
    <row r="123" spans="1:8" ht="24" hidden="1" customHeight="1" thickBot="1">
      <c r="A123" s="41"/>
      <c r="B123" s="42" t="s">
        <v>19</v>
      </c>
      <c r="C123" s="91"/>
      <c r="D123" s="92" t="s">
        <v>131</v>
      </c>
      <c r="E123" s="182"/>
      <c r="F123" s="149"/>
      <c r="G123" s="213"/>
      <c r="H123" s="27" t="str">
        <f t="shared" si="1"/>
        <v/>
      </c>
    </row>
    <row r="124" spans="1:8" ht="24" hidden="1" customHeight="1" thickBot="1">
      <c r="A124" s="214"/>
      <c r="B124" s="215" t="s">
        <v>21</v>
      </c>
      <c r="C124" s="216"/>
      <c r="D124" s="92" t="s">
        <v>113</v>
      </c>
      <c r="E124" s="218"/>
      <c r="F124" s="219"/>
      <c r="G124" s="220"/>
      <c r="H124" s="27"/>
    </row>
    <row r="125" spans="1:8" ht="24" hidden="1" customHeight="1" thickBot="1">
      <c r="A125" s="20" t="s">
        <v>29</v>
      </c>
      <c r="B125" s="21"/>
      <c r="C125" s="21"/>
      <c r="D125" s="85" t="s">
        <v>114</v>
      </c>
      <c r="E125" s="194"/>
      <c r="F125" s="195"/>
      <c r="G125" s="221"/>
      <c r="H125" s="27" t="str">
        <f t="shared" si="1"/>
        <v/>
      </c>
    </row>
    <row r="126" spans="1:8" ht="24" customHeight="1" thickBot="1">
      <c r="A126" s="82" t="s">
        <v>115</v>
      </c>
      <c r="B126" s="20"/>
      <c r="C126" s="22"/>
      <c r="D126" s="23"/>
      <c r="E126" s="24">
        <f>E116+E117+E125</f>
        <v>172553000</v>
      </c>
      <c r="F126" s="25">
        <f>F116+F117+F125</f>
        <v>197753047</v>
      </c>
      <c r="G126" s="26">
        <f>G116+G117+G125</f>
        <v>0</v>
      </c>
      <c r="H126" s="27">
        <f t="shared" si="1"/>
        <v>0</v>
      </c>
    </row>
    <row r="127" spans="1:8" ht="16.5" thickBot="1">
      <c r="A127" s="129"/>
      <c r="B127" s="130"/>
      <c r="C127" s="131"/>
      <c r="D127" s="222"/>
      <c r="E127" s="134"/>
      <c r="F127" s="134"/>
      <c r="G127" s="134"/>
    </row>
    <row r="128" spans="1:8" ht="14.25" thickTop="1" thickBot="1">
      <c r="A128" s="135" t="s">
        <v>116</v>
      </c>
      <c r="B128" s="223"/>
      <c r="C128" s="224"/>
      <c r="D128" s="225"/>
      <c r="E128" s="226">
        <f>SUM(E130:E133)</f>
        <v>0</v>
      </c>
      <c r="F128" s="227"/>
      <c r="G128" s="227"/>
      <c r="H128" s="227"/>
    </row>
    <row r="129" spans="1:8" ht="14.25" thickTop="1" thickBot="1">
      <c r="A129" s="141">
        <v>2020</v>
      </c>
      <c r="B129" s="228"/>
      <c r="C129" s="228"/>
      <c r="D129" s="229"/>
      <c r="E129" s="230">
        <v>39448</v>
      </c>
      <c r="F129" s="230"/>
      <c r="G129" s="231"/>
      <c r="H129" s="230"/>
    </row>
    <row r="130" spans="1:8" ht="13.5" thickTop="1">
      <c r="A130" s="232" t="s">
        <v>117</v>
      </c>
      <c r="B130" s="233" t="s">
        <v>118</v>
      </c>
      <c r="C130" s="234"/>
      <c r="D130" s="235"/>
      <c r="E130" s="259"/>
      <c r="F130" s="260"/>
      <c r="G130" s="236"/>
      <c r="H130" s="236"/>
    </row>
    <row r="131" spans="1:8">
      <c r="A131" s="232"/>
      <c r="B131" s="237" t="s">
        <v>119</v>
      </c>
      <c r="C131" s="238"/>
      <c r="D131" s="239"/>
      <c r="E131" s="261"/>
      <c r="F131" s="240"/>
      <c r="G131" s="240"/>
      <c r="H131" s="240"/>
    </row>
    <row r="132" spans="1:8">
      <c r="A132" s="232"/>
      <c r="B132" s="237" t="s">
        <v>120</v>
      </c>
      <c r="C132" s="238"/>
      <c r="D132" s="239"/>
      <c r="E132" s="261"/>
      <c r="F132" s="240"/>
      <c r="G132" s="240"/>
      <c r="H132" s="240"/>
    </row>
    <row r="133" spans="1:8">
      <c r="A133" s="232"/>
      <c r="B133" s="753" t="s">
        <v>124</v>
      </c>
      <c r="C133" s="754"/>
      <c r="D133" s="755"/>
      <c r="E133" s="261"/>
      <c r="F133" s="240"/>
      <c r="G133" s="240"/>
      <c r="H133" s="240"/>
    </row>
    <row r="134" spans="1:8">
      <c r="C134" s="2"/>
    </row>
  </sheetData>
  <sheetProtection formatCells="0" formatColumns="0" formatRows="0"/>
  <mergeCells count="6">
    <mergeCell ref="B133:D133"/>
    <mergeCell ref="A35:D35"/>
    <mergeCell ref="E72:H72"/>
    <mergeCell ref="A73:D73"/>
    <mergeCell ref="A116:D116"/>
    <mergeCell ref="A117:D117"/>
  </mergeCells>
  <printOptions horizontalCentered="1"/>
  <pageMargins left="0.74803149606299213" right="0.74803149606299213" top="1.1811023622047245" bottom="1.0629921259842521" header="0.51181102362204722" footer="0.51181102362204722"/>
  <pageSetup paperSize="9" scale="62" orientation="portrait" useFirstPageNumber="1" horizontalDpi="300" r:id="rId1"/>
  <headerFooter alignWithMargins="0">
    <oddHeader>&amp;C&amp;"Times New Roman,Normál"Mezőkovácsházi Polgármesteri Hivatal költségvetés&amp;R&amp;"Times New Roman,Normál"&amp;11 2/2. 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134"/>
  <sheetViews>
    <sheetView topLeftCell="A38" workbookViewId="0">
      <selection activeCell="I113" sqref="I113"/>
    </sheetView>
  </sheetViews>
  <sheetFormatPr defaultColWidth="9.140625"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5" width="14.7109375" style="2" bestFit="1" customWidth="1"/>
    <col min="6" max="6" width="16.28515625" style="2" bestFit="1" customWidth="1"/>
    <col min="7" max="7" width="12.7109375" style="2" customWidth="1"/>
    <col min="8" max="8" width="13.5703125" style="2" customWidth="1"/>
    <col min="9" max="16384" width="9.140625" style="2"/>
  </cols>
  <sheetData>
    <row r="1" spans="1:8" ht="15.75">
      <c r="A1" s="1" t="s">
        <v>136</v>
      </c>
    </row>
    <row r="2" spans="1:8" ht="20.25" customHeight="1" thickBot="1">
      <c r="D2" s="262" t="s">
        <v>137</v>
      </c>
      <c r="G2" s="4" t="s">
        <v>1</v>
      </c>
      <c r="H2" s="4"/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510</v>
      </c>
      <c r="F3" s="10"/>
      <c r="G3" s="11"/>
      <c r="H3" s="11"/>
    </row>
    <row r="4" spans="1:8" ht="39" thickBot="1">
      <c r="A4" s="12" t="s">
        <v>138</v>
      </c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E6+E13+E14+E22</f>
        <v>12077000</v>
      </c>
      <c r="F5" s="25">
        <f>F6+F13+F14+F22</f>
        <v>12077000</v>
      </c>
      <c r="G5" s="26">
        <f>G6+G13+G14+G22</f>
        <v>0</v>
      </c>
      <c r="H5" s="27">
        <f>IF(F5=0,"",G5/F5*100)</f>
        <v>0</v>
      </c>
    </row>
    <row r="6" spans="1:8" ht="24" hidden="1" customHeight="1" thickBot="1">
      <c r="A6" s="28"/>
      <c r="B6" s="29" t="s">
        <v>10</v>
      </c>
      <c r="C6" s="30"/>
      <c r="D6" s="31" t="s">
        <v>12</v>
      </c>
      <c r="E6" s="247">
        <f>SUM(E7:E12)</f>
        <v>0</v>
      </c>
      <c r="F6" s="156">
        <f>SUM(F7:F12)</f>
        <v>0</v>
      </c>
      <c r="G6" s="157">
        <f>SUM(G7:G12)</f>
        <v>0</v>
      </c>
      <c r="H6" s="158" t="str">
        <f t="shared" ref="H6:H47" si="0">IF(F6=0,"",G6/F6*100)</f>
        <v/>
      </c>
    </row>
    <row r="7" spans="1:8" ht="24" hidden="1" customHeight="1" thickBot="1">
      <c r="A7" s="28"/>
      <c r="B7" s="29"/>
      <c r="C7" s="30" t="s">
        <v>10</v>
      </c>
      <c r="D7" s="34" t="s">
        <v>13</v>
      </c>
      <c r="E7" s="159"/>
      <c r="F7" s="160"/>
      <c r="G7" s="161"/>
      <c r="H7" s="158" t="str">
        <f t="shared" si="0"/>
        <v/>
      </c>
    </row>
    <row r="8" spans="1:8" s="40" customFormat="1" ht="24" hidden="1" customHeight="1" thickBot="1">
      <c r="A8" s="36"/>
      <c r="B8" s="37"/>
      <c r="C8" s="38">
        <v>2</v>
      </c>
      <c r="D8" s="39" t="s">
        <v>14</v>
      </c>
      <c r="E8" s="162">
        <f>SUM(E9:E12)</f>
        <v>0</v>
      </c>
      <c r="F8" s="163">
        <f>SUM(F9:F12)</f>
        <v>0</v>
      </c>
      <c r="G8" s="164">
        <f>SUM(G9:G12)</f>
        <v>0</v>
      </c>
      <c r="H8" s="158" t="str">
        <f t="shared" si="0"/>
        <v/>
      </c>
    </row>
    <row r="9" spans="1:8" ht="24" hidden="1" customHeight="1" thickBot="1">
      <c r="A9" s="28"/>
      <c r="B9" s="29"/>
      <c r="C9" s="30">
        <v>3</v>
      </c>
      <c r="D9" s="34" t="s">
        <v>15</v>
      </c>
      <c r="E9" s="159"/>
      <c r="F9" s="160"/>
      <c r="G9" s="161"/>
      <c r="H9" s="158" t="str">
        <f t="shared" si="0"/>
        <v/>
      </c>
    </row>
    <row r="10" spans="1:8" ht="24" hidden="1" customHeight="1" thickBot="1">
      <c r="A10" s="28"/>
      <c r="B10" s="29"/>
      <c r="C10" s="30">
        <v>4</v>
      </c>
      <c r="D10" s="34" t="s">
        <v>16</v>
      </c>
      <c r="E10" s="159"/>
      <c r="F10" s="160"/>
      <c r="G10" s="161"/>
      <c r="H10" s="158" t="str">
        <f t="shared" si="0"/>
        <v/>
      </c>
    </row>
    <row r="11" spans="1:8" ht="24" hidden="1" customHeight="1" thickBot="1">
      <c r="A11" s="28"/>
      <c r="B11" s="29"/>
      <c r="C11" s="30">
        <v>5</v>
      </c>
      <c r="D11" s="34" t="s">
        <v>17</v>
      </c>
      <c r="E11" s="159"/>
      <c r="F11" s="160"/>
      <c r="G11" s="161"/>
      <c r="H11" s="158" t="str">
        <f t="shared" si="0"/>
        <v/>
      </c>
    </row>
    <row r="12" spans="1:8" ht="24" hidden="1" customHeight="1" thickBot="1">
      <c r="A12" s="28"/>
      <c r="B12" s="29"/>
      <c r="C12" s="30">
        <v>6</v>
      </c>
      <c r="D12" s="34" t="s">
        <v>18</v>
      </c>
      <c r="E12" s="159"/>
      <c r="F12" s="160"/>
      <c r="G12" s="161"/>
      <c r="H12" s="158" t="str">
        <f t="shared" si="0"/>
        <v/>
      </c>
    </row>
    <row r="13" spans="1:8" ht="24" customHeight="1" thickBot="1">
      <c r="A13" s="41"/>
      <c r="B13" s="42" t="s">
        <v>19</v>
      </c>
      <c r="C13" s="43"/>
      <c r="D13" s="34" t="s">
        <v>20</v>
      </c>
      <c r="E13" s="165">
        <v>2150000</v>
      </c>
      <c r="F13" s="166">
        <v>2150000</v>
      </c>
      <c r="G13" s="167"/>
      <c r="H13" s="158">
        <f t="shared" si="0"/>
        <v>0</v>
      </c>
    </row>
    <row r="14" spans="1:8" ht="24" customHeight="1" thickBot="1">
      <c r="A14" s="41"/>
      <c r="B14" s="42" t="s">
        <v>21</v>
      </c>
      <c r="C14" s="45"/>
      <c r="D14" s="39" t="s">
        <v>22</v>
      </c>
      <c r="E14" s="97">
        <f>SUM(E15:E19)+E21</f>
        <v>9927000</v>
      </c>
      <c r="F14" s="97">
        <f>SUM(F15:F19)+F21</f>
        <v>9927000</v>
      </c>
      <c r="G14" s="97">
        <f>SUM(G15:G19)+G21</f>
        <v>0</v>
      </c>
      <c r="H14" s="158">
        <f t="shared" si="0"/>
        <v>0</v>
      </c>
    </row>
    <row r="15" spans="1:8" ht="24" customHeight="1" thickBot="1">
      <c r="A15" s="41"/>
      <c r="B15" s="42"/>
      <c r="C15" s="45" t="s">
        <v>10</v>
      </c>
      <c r="D15" s="248" t="s">
        <v>23</v>
      </c>
      <c r="E15" s="182">
        <v>9927000</v>
      </c>
      <c r="F15" s="149">
        <v>9927000</v>
      </c>
      <c r="G15" s="183"/>
      <c r="H15" s="158">
        <f t="shared" si="0"/>
        <v>0</v>
      </c>
    </row>
    <row r="16" spans="1:8" ht="24" hidden="1" customHeight="1" thickBot="1">
      <c r="A16" s="41"/>
      <c r="B16" s="42"/>
      <c r="C16" s="45" t="s">
        <v>19</v>
      </c>
      <c r="D16" s="248" t="s">
        <v>24</v>
      </c>
      <c r="E16" s="182"/>
      <c r="F16" s="149"/>
      <c r="G16" s="183"/>
      <c r="H16" s="158" t="str">
        <f t="shared" si="0"/>
        <v/>
      </c>
    </row>
    <row r="17" spans="1:8" ht="24" hidden="1" customHeight="1" thickBot="1">
      <c r="A17" s="41"/>
      <c r="B17" s="42"/>
      <c r="C17" s="45" t="s">
        <v>21</v>
      </c>
      <c r="D17" s="248" t="s">
        <v>671</v>
      </c>
      <c r="E17" s="182"/>
      <c r="F17" s="149"/>
      <c r="G17" s="183"/>
      <c r="H17" s="158"/>
    </row>
    <row r="18" spans="1:8" ht="24" hidden="1" customHeight="1" thickBot="1">
      <c r="A18" s="41"/>
      <c r="B18" s="42"/>
      <c r="C18" s="45" t="s">
        <v>26</v>
      </c>
      <c r="D18" s="263" t="s">
        <v>25</v>
      </c>
      <c r="E18" s="182"/>
      <c r="F18" s="149"/>
      <c r="G18" s="183"/>
      <c r="H18" s="158" t="str">
        <f t="shared" si="0"/>
        <v/>
      </c>
    </row>
    <row r="19" spans="1:8" ht="24" hidden="1" customHeight="1" thickBot="1">
      <c r="A19" s="28"/>
      <c r="B19" s="29"/>
      <c r="C19" s="62" t="s">
        <v>29</v>
      </c>
      <c r="D19" s="264" t="s">
        <v>27</v>
      </c>
      <c r="E19" s="159"/>
      <c r="F19" s="160"/>
      <c r="G19" s="161"/>
      <c r="H19" s="158"/>
    </row>
    <row r="20" spans="1:8" ht="24" hidden="1" customHeight="1" thickBot="1">
      <c r="A20" s="41"/>
      <c r="B20" s="42"/>
      <c r="C20" s="43"/>
      <c r="D20" s="34" t="s">
        <v>28</v>
      </c>
      <c r="E20" s="182"/>
      <c r="F20" s="149"/>
      <c r="G20" s="183"/>
      <c r="H20" s="158" t="str">
        <f>IF(F20=0,"",G20/F20*100)</f>
        <v/>
      </c>
    </row>
    <row r="21" spans="1:8" ht="24" hidden="1" customHeight="1" thickBot="1">
      <c r="A21" s="28"/>
      <c r="B21" s="29"/>
      <c r="C21" s="62" t="s">
        <v>70</v>
      </c>
      <c r="D21" s="53" t="s">
        <v>30</v>
      </c>
      <c r="E21" s="159"/>
      <c r="F21" s="160"/>
      <c r="G21" s="161"/>
      <c r="H21" s="158" t="str">
        <f t="shared" si="0"/>
        <v/>
      </c>
    </row>
    <row r="22" spans="1:8" ht="24" hidden="1" customHeight="1" thickBot="1">
      <c r="A22" s="28"/>
      <c r="B22" s="29" t="s">
        <v>26</v>
      </c>
      <c r="C22" s="62"/>
      <c r="D22" s="63" t="s">
        <v>31</v>
      </c>
      <c r="E22" s="179"/>
      <c r="F22" s="180"/>
      <c r="G22" s="181"/>
      <c r="H22" s="158" t="str">
        <f t="shared" si="0"/>
        <v/>
      </c>
    </row>
    <row r="23" spans="1:8" ht="24" hidden="1" customHeight="1" thickBot="1">
      <c r="A23" s="20" t="s">
        <v>19</v>
      </c>
      <c r="B23" s="21"/>
      <c r="C23" s="64"/>
      <c r="D23" s="23" t="s">
        <v>129</v>
      </c>
      <c r="E23" s="24">
        <f>SUM(E24:E27)</f>
        <v>0</v>
      </c>
      <c r="F23" s="24">
        <f>SUM(F24:F27)</f>
        <v>0</v>
      </c>
      <c r="G23" s="24">
        <f>SUM(G24:G27)</f>
        <v>0</v>
      </c>
      <c r="H23" s="158" t="str">
        <f t="shared" si="0"/>
        <v/>
      </c>
    </row>
    <row r="24" spans="1:8" ht="24" hidden="1" customHeight="1" thickBot="1">
      <c r="A24" s="28"/>
      <c r="B24" s="29" t="s">
        <v>10</v>
      </c>
      <c r="C24" s="62"/>
      <c r="D24" s="31" t="s">
        <v>33</v>
      </c>
      <c r="E24" s="182"/>
      <c r="F24" s="149"/>
      <c r="G24" s="183"/>
      <c r="H24" s="158" t="str">
        <f t="shared" si="0"/>
        <v/>
      </c>
    </row>
    <row r="25" spans="1:8" ht="24" hidden="1" customHeight="1" thickBot="1">
      <c r="A25" s="41"/>
      <c r="B25" s="42" t="s">
        <v>19</v>
      </c>
      <c r="C25" s="45"/>
      <c r="D25" s="34" t="s">
        <v>34</v>
      </c>
      <c r="E25" s="182"/>
      <c r="F25" s="149"/>
      <c r="G25" s="183"/>
      <c r="H25" s="158" t="str">
        <f t="shared" si="0"/>
        <v/>
      </c>
    </row>
    <row r="26" spans="1:8" ht="24" hidden="1" customHeight="1" thickBot="1">
      <c r="A26" s="65"/>
      <c r="B26" s="66" t="s">
        <v>21</v>
      </c>
      <c r="C26" s="67"/>
      <c r="D26" s="73" t="s">
        <v>35</v>
      </c>
      <c r="E26" s="182"/>
      <c r="F26" s="149"/>
      <c r="G26" s="183"/>
      <c r="H26" s="158" t="str">
        <f t="shared" si="0"/>
        <v/>
      </c>
    </row>
    <row r="27" spans="1:8" ht="24" hidden="1" customHeight="1" thickBot="1">
      <c r="A27" s="65"/>
      <c r="B27" s="66" t="s">
        <v>26</v>
      </c>
      <c r="C27" s="67"/>
      <c r="D27" s="73" t="s">
        <v>36</v>
      </c>
      <c r="E27" s="97">
        <f>SUM(E28:E30)</f>
        <v>0</v>
      </c>
      <c r="F27" s="97">
        <f>SUM(F28:F30)</f>
        <v>0</v>
      </c>
      <c r="G27" s="97">
        <f>SUM(G28:G30)</f>
        <v>0</v>
      </c>
      <c r="H27" s="158" t="str">
        <f t="shared" si="0"/>
        <v/>
      </c>
    </row>
    <row r="28" spans="1:8" ht="24" hidden="1" customHeight="1" thickBot="1">
      <c r="A28" s="42"/>
      <c r="B28" s="42"/>
      <c r="C28" s="67" t="s">
        <v>10</v>
      </c>
      <c r="D28" s="73" t="s">
        <v>37</v>
      </c>
      <c r="E28" s="182"/>
      <c r="F28" s="149"/>
      <c r="G28" s="183"/>
      <c r="H28" s="158"/>
    </row>
    <row r="29" spans="1:8" ht="24" hidden="1" customHeight="1" thickBot="1">
      <c r="A29" s="42"/>
      <c r="B29" s="42"/>
      <c r="C29" s="67" t="s">
        <v>19</v>
      </c>
      <c r="D29" s="73" t="s">
        <v>38</v>
      </c>
      <c r="E29" s="182"/>
      <c r="F29" s="149"/>
      <c r="G29" s="183"/>
      <c r="H29" s="158" t="str">
        <f t="shared" si="0"/>
        <v/>
      </c>
    </row>
    <row r="30" spans="1:8" ht="24" hidden="1" customHeight="1" thickBot="1">
      <c r="A30" s="68"/>
      <c r="B30" s="69"/>
      <c r="C30" s="70" t="s">
        <v>21</v>
      </c>
      <c r="D30" s="184" t="s">
        <v>39</v>
      </c>
      <c r="E30" s="185"/>
      <c r="F30" s="186"/>
      <c r="G30" s="187"/>
      <c r="H30" s="158" t="str">
        <f t="shared" si="0"/>
        <v/>
      </c>
    </row>
    <row r="31" spans="1:8" ht="24" hidden="1" customHeight="1" thickBot="1">
      <c r="A31" s="20" t="s">
        <v>21</v>
      </c>
      <c r="B31" s="21"/>
      <c r="C31" s="64"/>
      <c r="D31" s="23" t="s">
        <v>40</v>
      </c>
      <c r="E31" s="24">
        <f>E32</f>
        <v>0</v>
      </c>
      <c r="F31" s="25">
        <f>F32</f>
        <v>0</v>
      </c>
      <c r="G31" s="188">
        <f>G32</f>
        <v>0</v>
      </c>
      <c r="H31" s="158" t="str">
        <f t="shared" si="0"/>
        <v/>
      </c>
    </row>
    <row r="32" spans="1:8" ht="24" hidden="1" customHeight="1" thickBot="1">
      <c r="A32" s="41"/>
      <c r="B32" s="42" t="s">
        <v>10</v>
      </c>
      <c r="C32" s="43"/>
      <c r="D32" s="34" t="s">
        <v>41</v>
      </c>
      <c r="E32" s="97">
        <f>E33+E34</f>
        <v>0</v>
      </c>
      <c r="F32" s="98">
        <f>F33+F34</f>
        <v>0</v>
      </c>
      <c r="G32" s="189">
        <f>G33+G34</f>
        <v>0</v>
      </c>
      <c r="H32" s="158" t="str">
        <f t="shared" si="0"/>
        <v/>
      </c>
    </row>
    <row r="33" spans="1:8" ht="24" hidden="1" customHeight="1" thickBot="1">
      <c r="A33" s="41"/>
      <c r="B33" s="42"/>
      <c r="C33" s="43" t="s">
        <v>10</v>
      </c>
      <c r="D33" s="34" t="s">
        <v>42</v>
      </c>
      <c r="E33" s="182"/>
      <c r="F33" s="149"/>
      <c r="G33" s="183"/>
      <c r="H33" s="158" t="str">
        <f t="shared" si="0"/>
        <v/>
      </c>
    </row>
    <row r="34" spans="1:8" ht="24" hidden="1" customHeight="1" thickBot="1">
      <c r="A34" s="41"/>
      <c r="B34" s="42"/>
      <c r="C34" s="43">
        <v>2</v>
      </c>
      <c r="D34" s="34" t="s">
        <v>43</v>
      </c>
      <c r="E34" s="182"/>
      <c r="F34" s="149"/>
      <c r="G34" s="183"/>
      <c r="H34" s="158" t="str">
        <f t="shared" si="0"/>
        <v/>
      </c>
    </row>
    <row r="35" spans="1:8" ht="24" customHeight="1" thickBot="1">
      <c r="A35" s="747" t="s">
        <v>44</v>
      </c>
      <c r="B35" s="748"/>
      <c r="C35" s="748"/>
      <c r="D35" s="749"/>
      <c r="E35" s="24">
        <f>E5+E23+E31</f>
        <v>12077000</v>
      </c>
      <c r="F35" s="25">
        <f>F5+F23+F31</f>
        <v>12077000</v>
      </c>
      <c r="G35" s="188">
        <f>G5+G23+G31</f>
        <v>0</v>
      </c>
      <c r="H35" s="158">
        <f t="shared" si="0"/>
        <v>0</v>
      </c>
    </row>
    <row r="36" spans="1:8" ht="24" customHeight="1" thickBot="1">
      <c r="A36" s="20" t="s">
        <v>26</v>
      </c>
      <c r="B36" s="21"/>
      <c r="C36" s="22"/>
      <c r="D36" s="23" t="s">
        <v>45</v>
      </c>
      <c r="E36" s="24">
        <f>E37+E40+E43</f>
        <v>195337000</v>
      </c>
      <c r="F36" s="25">
        <f>F37+F40+F43</f>
        <v>184855889</v>
      </c>
      <c r="G36" s="188">
        <f>G37+G40+G43</f>
        <v>0</v>
      </c>
      <c r="H36" s="158">
        <f t="shared" si="0"/>
        <v>0</v>
      </c>
    </row>
    <row r="37" spans="1:8" ht="24" customHeight="1" thickBot="1">
      <c r="A37" s="41"/>
      <c r="B37" s="42" t="s">
        <v>10</v>
      </c>
      <c r="C37" s="43"/>
      <c r="D37" s="34" t="s">
        <v>46</v>
      </c>
      <c r="E37" s="98">
        <f>SUM(E38:E39)</f>
        <v>2332000</v>
      </c>
      <c r="F37" s="98">
        <f>SUM(F38:F39)</f>
        <v>2331889</v>
      </c>
      <c r="G37" s="189">
        <f>SUM(G38:G39)</f>
        <v>0</v>
      </c>
      <c r="H37" s="158">
        <f t="shared" si="0"/>
        <v>0</v>
      </c>
    </row>
    <row r="38" spans="1:8" ht="24" customHeight="1" thickBot="1">
      <c r="A38" s="41"/>
      <c r="B38" s="42"/>
      <c r="C38" s="43" t="s">
        <v>10</v>
      </c>
      <c r="D38" s="34" t="s">
        <v>47</v>
      </c>
      <c r="E38" s="182">
        <v>2332000</v>
      </c>
      <c r="F38" s="149">
        <v>2331889</v>
      </c>
      <c r="G38" s="183"/>
      <c r="H38" s="158">
        <f t="shared" si="0"/>
        <v>0</v>
      </c>
    </row>
    <row r="39" spans="1:8" ht="24" hidden="1" customHeight="1" thickBot="1">
      <c r="A39" s="41"/>
      <c r="B39" s="42"/>
      <c r="C39" s="43">
        <v>2</v>
      </c>
      <c r="D39" s="34" t="s">
        <v>48</v>
      </c>
      <c r="E39" s="182"/>
      <c r="F39" s="149"/>
      <c r="G39" s="183"/>
      <c r="H39" s="158" t="str">
        <f t="shared" si="0"/>
        <v/>
      </c>
    </row>
    <row r="40" spans="1:8" ht="24" hidden="1" customHeight="1" thickBot="1">
      <c r="A40" s="41"/>
      <c r="B40" s="42" t="s">
        <v>19</v>
      </c>
      <c r="C40" s="43"/>
      <c r="D40" s="34" t="s">
        <v>49</v>
      </c>
      <c r="E40" s="97"/>
      <c r="F40" s="98"/>
      <c r="G40" s="189"/>
      <c r="H40" s="158" t="str">
        <f t="shared" si="0"/>
        <v/>
      </c>
    </row>
    <row r="41" spans="1:8" ht="24" hidden="1" customHeight="1" thickBot="1">
      <c r="A41" s="65"/>
      <c r="B41" s="66"/>
      <c r="C41" s="72" t="s">
        <v>10</v>
      </c>
      <c r="D41" s="44" t="s">
        <v>50</v>
      </c>
      <c r="E41" s="182"/>
      <c r="F41" s="149"/>
      <c r="G41" s="183"/>
      <c r="H41" s="158" t="str">
        <f t="shared" si="0"/>
        <v/>
      </c>
    </row>
    <row r="42" spans="1:8" ht="24" hidden="1" customHeight="1" thickBot="1">
      <c r="A42" s="65"/>
      <c r="B42" s="66"/>
      <c r="C42" s="72">
        <v>2</v>
      </c>
      <c r="D42" s="73" t="s">
        <v>51</v>
      </c>
      <c r="E42" s="182"/>
      <c r="F42" s="149"/>
      <c r="G42" s="183"/>
      <c r="H42" s="158" t="str">
        <f t="shared" si="0"/>
        <v/>
      </c>
    </row>
    <row r="43" spans="1:8" ht="24" customHeight="1" thickBot="1">
      <c r="A43" s="41"/>
      <c r="B43" s="42" t="s">
        <v>21</v>
      </c>
      <c r="C43" s="43"/>
      <c r="D43" s="34" t="s">
        <v>52</v>
      </c>
      <c r="E43" s="211">
        <f>SUM(E44:E45)</f>
        <v>193005000</v>
      </c>
      <c r="F43" s="265">
        <f>SUM(F44:F45)</f>
        <v>182524000</v>
      </c>
      <c r="G43" s="266">
        <f>SUM(G44:G45)</f>
        <v>0</v>
      </c>
      <c r="H43" s="158">
        <f>IF(F43=0,"",G43/F43*100)</f>
        <v>0</v>
      </c>
    </row>
    <row r="44" spans="1:8" ht="24" customHeight="1" thickBot="1">
      <c r="A44" s="41"/>
      <c r="B44" s="42"/>
      <c r="C44" s="43" t="s">
        <v>10</v>
      </c>
      <c r="D44" s="34" t="s">
        <v>53</v>
      </c>
      <c r="E44" s="182"/>
      <c r="F44" s="149"/>
      <c r="G44" s="183"/>
      <c r="H44" s="158" t="str">
        <f>IF(F44=0,"",G44/F44*100)</f>
        <v/>
      </c>
    </row>
    <row r="45" spans="1:8" ht="24" customHeight="1" thickBot="1">
      <c r="A45" s="41"/>
      <c r="B45" s="42"/>
      <c r="C45" s="43" t="s">
        <v>19</v>
      </c>
      <c r="D45" s="34" t="s">
        <v>54</v>
      </c>
      <c r="E45" s="182">
        <v>193005000</v>
      </c>
      <c r="F45" s="149">
        <v>182524000</v>
      </c>
      <c r="G45" s="183"/>
      <c r="H45" s="158">
        <f>IF(F45=0,"",G45/F45*100)</f>
        <v>0</v>
      </c>
    </row>
    <row r="46" spans="1:8" ht="24" hidden="1" customHeight="1" thickBot="1">
      <c r="A46" s="20" t="s">
        <v>29</v>
      </c>
      <c r="B46" s="21"/>
      <c r="C46" s="22"/>
      <c r="D46" s="23" t="s">
        <v>55</v>
      </c>
      <c r="E46" s="194"/>
      <c r="F46" s="195"/>
      <c r="G46" s="196"/>
      <c r="H46" s="158" t="str">
        <f t="shared" si="0"/>
        <v/>
      </c>
    </row>
    <row r="47" spans="1:8" ht="24" customHeight="1" thickBot="1">
      <c r="A47" s="82" t="s">
        <v>56</v>
      </c>
      <c r="B47" s="21"/>
      <c r="C47" s="22"/>
      <c r="D47" s="23"/>
      <c r="E47" s="24">
        <f>E35+E36+E46</f>
        <v>207414000</v>
      </c>
      <c r="F47" s="25">
        <f>F35+F36+F46</f>
        <v>196932889</v>
      </c>
      <c r="G47" s="188">
        <f>G35+G36+G46</f>
        <v>0</v>
      </c>
      <c r="H47" s="158">
        <f t="shared" si="0"/>
        <v>0</v>
      </c>
    </row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spans="1:8" hidden="1"/>
    <row r="66" spans="1:8" hidden="1"/>
    <row r="67" spans="1:8" hidden="1"/>
    <row r="68" spans="1:8" hidden="1"/>
    <row r="69" spans="1:8" hidden="1"/>
    <row r="70" spans="1:8" hidden="1"/>
    <row r="71" spans="1:8" ht="30.75" customHeight="1" thickBot="1">
      <c r="D71" s="255" t="s">
        <v>139</v>
      </c>
      <c r="G71" s="2" t="s">
        <v>1</v>
      </c>
    </row>
    <row r="72" spans="1:8" ht="39" thickBot="1">
      <c r="A72" s="5" t="s">
        <v>2</v>
      </c>
      <c r="B72" s="6" t="s">
        <v>3</v>
      </c>
      <c r="C72" s="7" t="s">
        <v>4</v>
      </c>
      <c r="D72" s="8" t="s">
        <v>5</v>
      </c>
      <c r="E72" s="9" t="s">
        <v>510</v>
      </c>
      <c r="F72" s="10"/>
      <c r="G72" s="11"/>
      <c r="H72" s="11"/>
    </row>
    <row r="73" spans="1:8" ht="39" thickBot="1">
      <c r="A73" s="12"/>
      <c r="B73" s="13"/>
      <c r="C73" s="14"/>
      <c r="D73" s="15"/>
      <c r="E73" s="267" t="s">
        <v>6</v>
      </c>
      <c r="F73" s="17" t="s">
        <v>7</v>
      </c>
      <c r="G73" s="18" t="s">
        <v>8</v>
      </c>
      <c r="H73" s="19" t="s">
        <v>9</v>
      </c>
    </row>
    <row r="74" spans="1:8" ht="24" customHeight="1" thickBot="1">
      <c r="A74" s="20" t="s">
        <v>10</v>
      </c>
      <c r="B74" s="21"/>
      <c r="C74" s="21"/>
      <c r="D74" s="85" t="s">
        <v>58</v>
      </c>
      <c r="E74" s="24">
        <f>E75+E76+E77+E80+E91+E106+E107</f>
        <v>202864000</v>
      </c>
      <c r="F74" s="25">
        <f>F75+F76+F77+F80+F91+F106+F107</f>
        <v>194682889</v>
      </c>
      <c r="G74" s="26">
        <f>G75+G76+G77+G80+G91+G106+G107</f>
        <v>0</v>
      </c>
      <c r="H74" s="27">
        <f>IF(F74=0,"",G74/F74*100)</f>
        <v>0</v>
      </c>
    </row>
    <row r="75" spans="1:8" ht="24" customHeight="1" thickBot="1">
      <c r="A75" s="28"/>
      <c r="B75" s="29" t="s">
        <v>10</v>
      </c>
      <c r="C75" s="86"/>
      <c r="D75" s="87" t="s">
        <v>59</v>
      </c>
      <c r="E75" s="197">
        <v>158093000</v>
      </c>
      <c r="F75" s="198">
        <v>152941000</v>
      </c>
      <c r="G75" s="199"/>
      <c r="H75" s="27">
        <f t="shared" ref="H75:H126" si="1">IF(F75=0,"",G75/F75*100)</f>
        <v>0</v>
      </c>
    </row>
    <row r="76" spans="1:8" ht="24" customHeight="1" thickBot="1">
      <c r="A76" s="41"/>
      <c r="B76" s="42" t="s">
        <v>19</v>
      </c>
      <c r="C76" s="91"/>
      <c r="D76" s="92" t="s">
        <v>60</v>
      </c>
      <c r="E76" s="182">
        <v>28255000</v>
      </c>
      <c r="F76" s="190">
        <v>27326000</v>
      </c>
      <c r="G76" s="200"/>
      <c r="H76" s="27">
        <f t="shared" si="1"/>
        <v>0</v>
      </c>
    </row>
    <row r="77" spans="1:8" ht="24" customHeight="1" thickBot="1">
      <c r="A77" s="41"/>
      <c r="B77" s="42" t="s">
        <v>21</v>
      </c>
      <c r="C77" s="91"/>
      <c r="D77" s="92" t="s">
        <v>61</v>
      </c>
      <c r="E77" s="182">
        <v>16516000</v>
      </c>
      <c r="F77" s="190">
        <v>14415889</v>
      </c>
      <c r="G77" s="200"/>
      <c r="H77" s="27">
        <f t="shared" si="1"/>
        <v>0</v>
      </c>
    </row>
    <row r="78" spans="1:8" s="61" customFormat="1" ht="24" hidden="1" customHeight="1" thickBot="1">
      <c r="A78" s="94"/>
      <c r="B78" s="95"/>
      <c r="C78" s="56"/>
      <c r="D78" s="96" t="s">
        <v>62</v>
      </c>
      <c r="E78" s="175"/>
      <c r="F78" s="202"/>
      <c r="G78" s="203"/>
      <c r="H78" s="257"/>
    </row>
    <row r="79" spans="1:8" s="61" customFormat="1" ht="24" hidden="1" customHeight="1" thickBot="1">
      <c r="A79" s="94"/>
      <c r="B79" s="95"/>
      <c r="C79" s="56"/>
      <c r="D79" s="96" t="s">
        <v>63</v>
      </c>
      <c r="E79" s="175"/>
      <c r="F79" s="202"/>
      <c r="G79" s="203"/>
      <c r="H79" s="257"/>
    </row>
    <row r="80" spans="1:8" ht="24" hidden="1" customHeight="1" thickBot="1">
      <c r="A80" s="41"/>
      <c r="B80" s="42" t="s">
        <v>26</v>
      </c>
      <c r="C80" s="91"/>
      <c r="D80" s="92" t="s">
        <v>64</v>
      </c>
      <c r="E80" s="204">
        <f>SUM(E81:E90)</f>
        <v>0</v>
      </c>
      <c r="F80" s="205">
        <f>SUM(F81:F90)</f>
        <v>0</v>
      </c>
      <c r="G80" s="206">
        <f>SUM(G81:G90)</f>
        <v>0</v>
      </c>
      <c r="H80" s="27" t="str">
        <f t="shared" si="1"/>
        <v/>
      </c>
    </row>
    <row r="81" spans="1:8" ht="24" hidden="1" customHeight="1" thickBot="1">
      <c r="A81" s="41"/>
      <c r="B81" s="42"/>
      <c r="C81" s="91" t="s">
        <v>10</v>
      </c>
      <c r="D81" s="258" t="s">
        <v>65</v>
      </c>
      <c r="E81" s="182"/>
      <c r="F81" s="190"/>
      <c r="G81" s="200"/>
      <c r="H81" s="27" t="str">
        <f t="shared" si="1"/>
        <v/>
      </c>
    </row>
    <row r="82" spans="1:8" ht="24" hidden="1" customHeight="1" thickBot="1">
      <c r="A82" s="41"/>
      <c r="B82" s="42"/>
      <c r="C82" s="91" t="s">
        <v>19</v>
      </c>
      <c r="D82" s="258" t="s">
        <v>66</v>
      </c>
      <c r="E82" s="182"/>
      <c r="F82" s="190"/>
      <c r="G82" s="200"/>
      <c r="H82" s="27" t="str">
        <f t="shared" si="1"/>
        <v/>
      </c>
    </row>
    <row r="83" spans="1:8" ht="24" hidden="1" customHeight="1" thickBot="1">
      <c r="A83" s="41"/>
      <c r="B83" s="42"/>
      <c r="C83" s="91" t="s">
        <v>21</v>
      </c>
      <c r="D83" s="258" t="s">
        <v>67</v>
      </c>
      <c r="E83" s="182"/>
      <c r="F83" s="190"/>
      <c r="G83" s="200"/>
      <c r="H83" s="27"/>
    </row>
    <row r="84" spans="1:8" ht="24" hidden="1" customHeight="1" thickBot="1">
      <c r="A84" s="41"/>
      <c r="B84" s="42"/>
      <c r="C84" s="91" t="s">
        <v>26</v>
      </c>
      <c r="D84" s="258" t="s">
        <v>68</v>
      </c>
      <c r="E84" s="182"/>
      <c r="F84" s="190"/>
      <c r="G84" s="200"/>
      <c r="H84" s="27"/>
    </row>
    <row r="85" spans="1:8" ht="24" hidden="1" customHeight="1" thickBot="1">
      <c r="A85" s="41"/>
      <c r="B85" s="42"/>
      <c r="C85" s="91" t="s">
        <v>29</v>
      </c>
      <c r="D85" s="258" t="s">
        <v>550</v>
      </c>
      <c r="E85" s="182"/>
      <c r="F85" s="190"/>
      <c r="G85" s="200"/>
      <c r="H85" s="27"/>
    </row>
    <row r="86" spans="1:8" ht="24" hidden="1" customHeight="1" thickBot="1">
      <c r="A86" s="41"/>
      <c r="B86" s="42"/>
      <c r="C86" s="91" t="s">
        <v>70</v>
      </c>
      <c r="D86" s="258" t="s">
        <v>551</v>
      </c>
      <c r="E86" s="182"/>
      <c r="F86" s="190"/>
      <c r="G86" s="200"/>
      <c r="H86" s="27"/>
    </row>
    <row r="87" spans="1:8" ht="24" hidden="1" customHeight="1" thickBot="1">
      <c r="A87" s="41"/>
      <c r="B87" s="42"/>
      <c r="C87" s="91" t="s">
        <v>72</v>
      </c>
      <c r="D87" s="258" t="s">
        <v>552</v>
      </c>
      <c r="E87" s="182"/>
      <c r="F87" s="190"/>
      <c r="G87" s="200"/>
      <c r="H87" s="27"/>
    </row>
    <row r="88" spans="1:8" ht="24" hidden="1" customHeight="1" thickBot="1">
      <c r="A88" s="41"/>
      <c r="B88" s="42"/>
      <c r="C88" s="91" t="s">
        <v>74</v>
      </c>
      <c r="D88" s="258" t="s">
        <v>75</v>
      </c>
      <c r="E88" s="182"/>
      <c r="F88" s="190"/>
      <c r="G88" s="200"/>
      <c r="H88" s="27"/>
    </row>
    <row r="89" spans="1:8" ht="24" hidden="1" customHeight="1" thickBot="1">
      <c r="A89" s="41"/>
      <c r="B89" s="42"/>
      <c r="C89" s="91" t="s">
        <v>76</v>
      </c>
      <c r="D89" s="258" t="s">
        <v>670</v>
      </c>
      <c r="E89" s="182"/>
      <c r="F89" s="190"/>
      <c r="G89" s="200"/>
      <c r="H89" s="27"/>
    </row>
    <row r="90" spans="1:8" ht="24" hidden="1" customHeight="1" thickBot="1">
      <c r="A90" s="41"/>
      <c r="B90" s="42"/>
      <c r="C90" s="91" t="s">
        <v>88</v>
      </c>
      <c r="D90" s="258" t="s">
        <v>553</v>
      </c>
      <c r="E90" s="182"/>
      <c r="F90" s="190"/>
      <c r="G90" s="200"/>
      <c r="H90" s="27"/>
    </row>
    <row r="91" spans="1:8" ht="24" hidden="1" customHeight="1" thickBot="1">
      <c r="A91" s="41"/>
      <c r="B91" s="42" t="s">
        <v>29</v>
      </c>
      <c r="C91" s="91"/>
      <c r="D91" s="92" t="s">
        <v>78</v>
      </c>
      <c r="E91" s="97">
        <f>SUM(E92:E105)</f>
        <v>0</v>
      </c>
      <c r="F91" s="98">
        <f>SUM(F92:F105)</f>
        <v>0</v>
      </c>
      <c r="G91" s="99">
        <f>SUM(G92:G105)</f>
        <v>0</v>
      </c>
      <c r="H91" s="27" t="str">
        <f t="shared" si="1"/>
        <v/>
      </c>
    </row>
    <row r="92" spans="1:8" ht="24" hidden="1" customHeight="1" thickBot="1">
      <c r="A92" s="41"/>
      <c r="B92" s="42"/>
      <c r="C92" s="91" t="s">
        <v>10</v>
      </c>
      <c r="D92" s="92" t="s">
        <v>79</v>
      </c>
      <c r="E92" s="182"/>
      <c r="F92" s="190"/>
      <c r="G92" s="200"/>
      <c r="H92" s="27" t="str">
        <f t="shared" si="1"/>
        <v/>
      </c>
    </row>
    <row r="93" spans="1:8" ht="24" hidden="1" customHeight="1" thickBot="1">
      <c r="A93" s="41"/>
      <c r="B93" s="42"/>
      <c r="C93" s="91" t="s">
        <v>19</v>
      </c>
      <c r="D93" s="92" t="s">
        <v>134</v>
      </c>
      <c r="E93" s="182"/>
      <c r="F93" s="190"/>
      <c r="G93" s="200"/>
      <c r="H93" s="27" t="str">
        <f t="shared" si="1"/>
        <v/>
      </c>
    </row>
    <row r="94" spans="1:8" ht="24" hidden="1" customHeight="1" thickBot="1">
      <c r="A94" s="41"/>
      <c r="B94" s="42"/>
      <c r="C94" s="91" t="s">
        <v>21</v>
      </c>
      <c r="D94" s="92" t="s">
        <v>81</v>
      </c>
      <c r="E94" s="182"/>
      <c r="F94" s="190"/>
      <c r="G94" s="200"/>
      <c r="H94" s="27" t="str">
        <f t="shared" si="1"/>
        <v/>
      </c>
    </row>
    <row r="95" spans="1:8" ht="24" hidden="1" customHeight="1" thickBot="1">
      <c r="A95" s="41"/>
      <c r="B95" s="42"/>
      <c r="C95" s="91" t="s">
        <v>26</v>
      </c>
      <c r="D95" s="92" t="s">
        <v>82</v>
      </c>
      <c r="E95" s="182"/>
      <c r="F95" s="190"/>
      <c r="G95" s="200"/>
      <c r="H95" s="27" t="str">
        <f t="shared" si="1"/>
        <v/>
      </c>
    </row>
    <row r="96" spans="1:8" ht="24" hidden="1" customHeight="1" thickBot="1">
      <c r="A96" s="41"/>
      <c r="B96" s="42"/>
      <c r="C96" s="91" t="s">
        <v>29</v>
      </c>
      <c r="D96" s="92" t="s">
        <v>135</v>
      </c>
      <c r="E96" s="182"/>
      <c r="F96" s="190"/>
      <c r="G96" s="200"/>
      <c r="H96" s="27" t="str">
        <f t="shared" si="1"/>
        <v/>
      </c>
    </row>
    <row r="97" spans="1:8" ht="24" hidden="1" customHeight="1" thickBot="1">
      <c r="A97" s="41"/>
      <c r="B97" s="42"/>
      <c r="C97" s="91" t="s">
        <v>70</v>
      </c>
      <c r="D97" s="92" t="s">
        <v>84</v>
      </c>
      <c r="E97" s="182"/>
      <c r="F97" s="190"/>
      <c r="G97" s="200"/>
      <c r="H97" s="27" t="str">
        <f t="shared" si="1"/>
        <v/>
      </c>
    </row>
    <row r="98" spans="1:8" ht="24" hidden="1" customHeight="1" thickBot="1">
      <c r="A98" s="41"/>
      <c r="B98" s="42"/>
      <c r="C98" s="91" t="s">
        <v>72</v>
      </c>
      <c r="D98" s="92" t="s">
        <v>85</v>
      </c>
      <c r="E98" s="182"/>
      <c r="F98" s="190"/>
      <c r="G98" s="200"/>
      <c r="H98" s="27"/>
    </row>
    <row r="99" spans="1:8" ht="24" hidden="1" customHeight="1" thickBot="1">
      <c r="A99" s="41"/>
      <c r="B99" s="42"/>
      <c r="C99" s="91" t="s">
        <v>74</v>
      </c>
      <c r="D99" s="92" t="s">
        <v>86</v>
      </c>
      <c r="E99" s="182"/>
      <c r="F99" s="190"/>
      <c r="G99" s="200"/>
      <c r="H99" s="27"/>
    </row>
    <row r="100" spans="1:8" ht="24" hidden="1" customHeight="1" thickBot="1">
      <c r="A100" s="41"/>
      <c r="B100" s="42"/>
      <c r="C100" s="91" t="s">
        <v>76</v>
      </c>
      <c r="D100" s="92" t="s">
        <v>87</v>
      </c>
      <c r="E100" s="182"/>
      <c r="F100" s="190"/>
      <c r="G100" s="200"/>
      <c r="H100" s="27"/>
    </row>
    <row r="101" spans="1:8" ht="24" hidden="1" customHeight="1" thickBot="1">
      <c r="A101" s="41"/>
      <c r="B101" s="42"/>
      <c r="C101" s="91" t="s">
        <v>88</v>
      </c>
      <c r="D101" s="92" t="s">
        <v>89</v>
      </c>
      <c r="E101" s="182"/>
      <c r="F101" s="190"/>
      <c r="G101" s="200"/>
      <c r="H101" s="27" t="str">
        <f t="shared" si="1"/>
        <v/>
      </c>
    </row>
    <row r="102" spans="1:8" ht="24" hidden="1" customHeight="1" thickBot="1">
      <c r="A102" s="41"/>
      <c r="B102" s="42"/>
      <c r="C102" s="91" t="s">
        <v>90</v>
      </c>
      <c r="D102" s="92" t="s">
        <v>91</v>
      </c>
      <c r="E102" s="182"/>
      <c r="F102" s="190"/>
      <c r="G102" s="200"/>
      <c r="H102" s="27" t="str">
        <f t="shared" si="1"/>
        <v/>
      </c>
    </row>
    <row r="103" spans="1:8" ht="24" hidden="1" customHeight="1" thickBot="1">
      <c r="A103" s="41"/>
      <c r="B103" s="42"/>
      <c r="C103" s="91" t="s">
        <v>92</v>
      </c>
      <c r="D103" s="92" t="s">
        <v>93</v>
      </c>
      <c r="E103" s="182"/>
      <c r="F103" s="190"/>
      <c r="G103" s="200"/>
      <c r="H103" s="27" t="str">
        <f t="shared" si="1"/>
        <v/>
      </c>
    </row>
    <row r="104" spans="1:8" ht="24" hidden="1" customHeight="1" thickBot="1">
      <c r="A104" s="41"/>
      <c r="B104" s="42"/>
      <c r="C104" s="91" t="s">
        <v>94</v>
      </c>
      <c r="D104" s="92" t="s">
        <v>214</v>
      </c>
      <c r="E104" s="182"/>
      <c r="F104" s="190"/>
      <c r="G104" s="200"/>
      <c r="H104" s="27"/>
    </row>
    <row r="105" spans="1:8" ht="24" hidden="1" customHeight="1" thickBot="1">
      <c r="A105" s="41"/>
      <c r="B105" s="42"/>
      <c r="C105" s="91" t="s">
        <v>95</v>
      </c>
      <c r="D105" s="92" t="s">
        <v>96</v>
      </c>
      <c r="E105" s="182"/>
      <c r="F105" s="190"/>
      <c r="G105" s="200"/>
      <c r="H105" s="27"/>
    </row>
    <row r="106" spans="1:8" ht="24" hidden="1" customHeight="1" thickBot="1">
      <c r="A106" s="41"/>
      <c r="B106" s="42" t="s">
        <v>70</v>
      </c>
      <c r="C106" s="91"/>
      <c r="D106" s="92" t="s">
        <v>97</v>
      </c>
      <c r="E106" s="212"/>
      <c r="F106" s="190"/>
      <c r="G106" s="200"/>
      <c r="H106" s="27" t="str">
        <f t="shared" si="1"/>
        <v/>
      </c>
    </row>
    <row r="107" spans="1:8" ht="24" hidden="1" customHeight="1" thickBot="1">
      <c r="A107" s="41"/>
      <c r="B107" s="42" t="s">
        <v>72</v>
      </c>
      <c r="C107" s="91"/>
      <c r="D107" s="92" t="s">
        <v>98</v>
      </c>
      <c r="E107" s="97">
        <f>SUM(E108:E110)</f>
        <v>0</v>
      </c>
      <c r="F107" s="98">
        <f>SUM(F108:F110)</f>
        <v>0</v>
      </c>
      <c r="G107" s="99">
        <f>SUM(G108:G110)</f>
        <v>0</v>
      </c>
      <c r="H107" s="27" t="str">
        <f t="shared" si="1"/>
        <v/>
      </c>
    </row>
    <row r="108" spans="1:8" s="61" customFormat="1" ht="24" hidden="1" customHeight="1" thickBot="1">
      <c r="A108" s="94"/>
      <c r="B108" s="95"/>
      <c r="C108" s="56" t="s">
        <v>10</v>
      </c>
      <c r="D108" s="96" t="s">
        <v>99</v>
      </c>
      <c r="E108" s="175"/>
      <c r="F108" s="202"/>
      <c r="G108" s="203"/>
      <c r="H108" s="257"/>
    </row>
    <row r="109" spans="1:8" s="61" customFormat="1" ht="24" hidden="1" customHeight="1" thickBot="1">
      <c r="A109" s="94"/>
      <c r="B109" s="95"/>
      <c r="C109" s="56">
        <v>2</v>
      </c>
      <c r="D109" s="96" t="s">
        <v>100</v>
      </c>
      <c r="E109" s="175"/>
      <c r="F109" s="202"/>
      <c r="G109" s="203"/>
      <c r="H109" s="257"/>
    </row>
    <row r="110" spans="1:8" s="61" customFormat="1" ht="24" hidden="1" customHeight="1" thickBot="1">
      <c r="A110" s="94"/>
      <c r="B110" s="95"/>
      <c r="C110" s="56">
        <v>3</v>
      </c>
      <c r="D110" s="96" t="s">
        <v>669</v>
      </c>
      <c r="E110" s="175"/>
      <c r="F110" s="202"/>
      <c r="G110" s="203"/>
      <c r="H110" s="257"/>
    </row>
    <row r="111" spans="1:8" ht="24" customHeight="1" thickBot="1">
      <c r="A111" s="20" t="s">
        <v>19</v>
      </c>
      <c r="B111" s="21"/>
      <c r="C111" s="21"/>
      <c r="D111" s="85" t="s">
        <v>101</v>
      </c>
      <c r="E111" s="24">
        <f>SUM(E112:E115)</f>
        <v>4550000</v>
      </c>
      <c r="F111" s="25">
        <f>SUM(F112:F115)</f>
        <v>2250000</v>
      </c>
      <c r="G111" s="26">
        <f>SUM(G112:G115)</f>
        <v>0</v>
      </c>
      <c r="H111" s="27">
        <f t="shared" si="1"/>
        <v>0</v>
      </c>
    </row>
    <row r="112" spans="1:8" ht="24" customHeight="1" thickBot="1">
      <c r="A112" s="41"/>
      <c r="B112" s="42" t="s">
        <v>10</v>
      </c>
      <c r="C112" s="91"/>
      <c r="D112" s="92" t="s">
        <v>102</v>
      </c>
      <c r="E112" s="182">
        <v>2050000</v>
      </c>
      <c r="F112" s="149">
        <v>1750000</v>
      </c>
      <c r="G112" s="213"/>
      <c r="H112" s="27">
        <f t="shared" si="1"/>
        <v>0</v>
      </c>
    </row>
    <row r="113" spans="1:9" ht="24" customHeight="1" thickBot="1">
      <c r="A113" s="41"/>
      <c r="B113" s="42" t="s">
        <v>19</v>
      </c>
      <c r="C113" s="91"/>
      <c r="D113" s="92" t="s">
        <v>103</v>
      </c>
      <c r="E113" s="182">
        <v>2500000</v>
      </c>
      <c r="F113" s="149">
        <v>500000</v>
      </c>
      <c r="G113" s="200"/>
      <c r="H113" s="27">
        <f t="shared" si="1"/>
        <v>0</v>
      </c>
    </row>
    <row r="114" spans="1:9" ht="24" hidden="1" customHeight="1" thickBot="1">
      <c r="A114" s="41"/>
      <c r="B114" s="42" t="s">
        <v>21</v>
      </c>
      <c r="C114" s="91"/>
      <c r="D114" s="92" t="s">
        <v>104</v>
      </c>
      <c r="E114" s="182"/>
      <c r="F114" s="190"/>
      <c r="G114" s="213"/>
      <c r="H114" s="27" t="str">
        <f t="shared" si="1"/>
        <v/>
      </c>
    </row>
    <row r="115" spans="1:9" ht="24" hidden="1" customHeight="1" thickBot="1">
      <c r="A115" s="41"/>
      <c r="B115" s="42" t="s">
        <v>26</v>
      </c>
      <c r="C115" s="91"/>
      <c r="D115" s="92" t="s">
        <v>215</v>
      </c>
      <c r="E115" s="182"/>
      <c r="F115" s="190"/>
      <c r="G115" s="200"/>
      <c r="H115" s="27" t="str">
        <f t="shared" si="1"/>
        <v/>
      </c>
    </row>
    <row r="116" spans="1:9" ht="24" customHeight="1" thickBot="1">
      <c r="A116" s="750" t="s">
        <v>105</v>
      </c>
      <c r="B116" s="751"/>
      <c r="C116" s="751"/>
      <c r="D116" s="752"/>
      <c r="E116" s="24">
        <f>E74+E111</f>
        <v>207414000</v>
      </c>
      <c r="F116" s="25">
        <f>F74+F111</f>
        <v>196932889</v>
      </c>
      <c r="G116" s="26">
        <f>G74+G111</f>
        <v>0</v>
      </c>
      <c r="H116" s="27">
        <f>IF(F116=0,"",G116/F116*100)</f>
        <v>0</v>
      </c>
    </row>
    <row r="117" spans="1:9" ht="24" hidden="1" customHeight="1" thickBot="1">
      <c r="A117" s="750" t="s">
        <v>106</v>
      </c>
      <c r="B117" s="751"/>
      <c r="C117" s="751"/>
      <c r="D117" s="752" t="s">
        <v>106</v>
      </c>
      <c r="E117" s="24">
        <f>E118+E121</f>
        <v>0</v>
      </c>
      <c r="F117" s="25">
        <f>F118+F121</f>
        <v>0</v>
      </c>
      <c r="G117" s="26">
        <f>G118+G121</f>
        <v>0</v>
      </c>
      <c r="H117" s="27" t="str">
        <f>IF(F117=0,"",G117/F117*100)</f>
        <v/>
      </c>
    </row>
    <row r="118" spans="1:9" ht="24" hidden="1" customHeight="1" thickBot="1">
      <c r="A118" s="20" t="s">
        <v>21</v>
      </c>
      <c r="B118" s="21"/>
      <c r="C118" s="21"/>
      <c r="D118" s="85" t="s">
        <v>107</v>
      </c>
      <c r="E118" s="24">
        <f>SUM(E119:E120)</f>
        <v>0</v>
      </c>
      <c r="F118" s="25">
        <f>SUM(F119:F120)</f>
        <v>0</v>
      </c>
      <c r="G118" s="26">
        <f>SUM(G119:G120)</f>
        <v>0</v>
      </c>
      <c r="H118" s="27" t="str">
        <f t="shared" si="1"/>
        <v/>
      </c>
    </row>
    <row r="119" spans="1:9" ht="24" hidden="1" customHeight="1" thickBot="1">
      <c r="A119" s="41"/>
      <c r="B119" s="42" t="s">
        <v>10</v>
      </c>
      <c r="C119" s="91"/>
      <c r="D119" s="92" t="s">
        <v>108</v>
      </c>
      <c r="E119" s="182"/>
      <c r="F119" s="149"/>
      <c r="G119" s="213"/>
      <c r="H119" s="27" t="str">
        <f t="shared" si="1"/>
        <v/>
      </c>
    </row>
    <row r="120" spans="1:9" ht="24" hidden="1" customHeight="1" thickBot="1">
      <c r="A120" s="214"/>
      <c r="B120" s="215" t="s">
        <v>19</v>
      </c>
      <c r="C120" s="216"/>
      <c r="D120" s="217" t="s">
        <v>109</v>
      </c>
      <c r="E120" s="218"/>
      <c r="F120" s="219"/>
      <c r="G120" s="220"/>
      <c r="H120" s="27" t="str">
        <f t="shared" si="1"/>
        <v/>
      </c>
    </row>
    <row r="121" spans="1:9" ht="24" hidden="1" customHeight="1" thickBot="1">
      <c r="A121" s="20" t="s">
        <v>26</v>
      </c>
      <c r="B121" s="21"/>
      <c r="C121" s="21"/>
      <c r="D121" s="85" t="s">
        <v>110</v>
      </c>
      <c r="E121" s="24">
        <f>SUM(E122:E124)</f>
        <v>0</v>
      </c>
      <c r="F121" s="25">
        <f>SUM(F122:F124)</f>
        <v>0</v>
      </c>
      <c r="G121" s="26">
        <f>SUM(G122:G124)</f>
        <v>0</v>
      </c>
      <c r="H121" s="27"/>
    </row>
    <row r="122" spans="1:9" ht="24" hidden="1" customHeight="1" thickBot="1">
      <c r="A122" s="41"/>
      <c r="B122" s="42" t="s">
        <v>10</v>
      </c>
      <c r="C122" s="91"/>
      <c r="D122" s="125" t="s">
        <v>111</v>
      </c>
      <c r="E122" s="182"/>
      <c r="F122" s="149"/>
      <c r="G122" s="213"/>
      <c r="H122" s="27" t="str">
        <f t="shared" si="1"/>
        <v/>
      </c>
    </row>
    <row r="123" spans="1:9" ht="24" hidden="1" customHeight="1" thickBot="1">
      <c r="A123" s="41"/>
      <c r="B123" s="42" t="s">
        <v>19</v>
      </c>
      <c r="C123" s="91"/>
      <c r="D123" s="92" t="s">
        <v>131</v>
      </c>
      <c r="E123" s="182"/>
      <c r="F123" s="149"/>
      <c r="G123" s="213"/>
      <c r="H123" s="27" t="str">
        <f t="shared" si="1"/>
        <v/>
      </c>
    </row>
    <row r="124" spans="1:9" ht="24" hidden="1" customHeight="1" thickBot="1">
      <c r="A124" s="214"/>
      <c r="B124" s="215" t="s">
        <v>21</v>
      </c>
      <c r="C124" s="216"/>
      <c r="D124" s="92" t="s">
        <v>113</v>
      </c>
      <c r="E124" s="218"/>
      <c r="F124" s="219"/>
      <c r="G124" s="220"/>
      <c r="H124" s="27"/>
    </row>
    <row r="125" spans="1:9" ht="24" hidden="1" customHeight="1" thickBot="1">
      <c r="A125" s="20" t="s">
        <v>29</v>
      </c>
      <c r="B125" s="21"/>
      <c r="C125" s="21"/>
      <c r="D125" s="85" t="s">
        <v>114</v>
      </c>
      <c r="E125" s="194"/>
      <c r="F125" s="195"/>
      <c r="G125" s="221"/>
      <c r="H125" s="27" t="str">
        <f t="shared" si="1"/>
        <v/>
      </c>
    </row>
    <row r="126" spans="1:9" ht="24" customHeight="1" thickBot="1">
      <c r="A126" s="82" t="s">
        <v>115</v>
      </c>
      <c r="B126" s="20"/>
      <c r="C126" s="22"/>
      <c r="D126" s="23"/>
      <c r="E126" s="24">
        <f>E116+E117+E125</f>
        <v>207414000</v>
      </c>
      <c r="F126" s="25">
        <f>F116+F117+F125</f>
        <v>196932889</v>
      </c>
      <c r="G126" s="26">
        <f>G116+G117+G125</f>
        <v>0</v>
      </c>
      <c r="H126" s="27">
        <f t="shared" si="1"/>
        <v>0</v>
      </c>
    </row>
    <row r="128" spans="1:9">
      <c r="I128" s="268"/>
    </row>
    <row r="129" spans="1:9" ht="13.5" thickBot="1">
      <c r="I129" s="268"/>
    </row>
    <row r="130" spans="1:9" s="268" customFormat="1" ht="20.100000000000001" customHeight="1" thickTop="1" thickBot="1">
      <c r="A130" s="135" t="s">
        <v>116</v>
      </c>
      <c r="B130" s="223"/>
      <c r="C130" s="224"/>
      <c r="D130" s="225"/>
      <c r="E130" s="269">
        <f>SUM(E132:E133)</f>
        <v>40</v>
      </c>
      <c r="F130" s="269"/>
    </row>
    <row r="131" spans="1:9" s="268" customFormat="1" ht="20.100000000000001" customHeight="1" thickTop="1" thickBot="1">
      <c r="A131" s="270">
        <v>2020</v>
      </c>
      <c r="B131" s="271"/>
      <c r="C131" s="271"/>
      <c r="D131" s="272"/>
      <c r="E131" s="273">
        <v>37987</v>
      </c>
      <c r="F131" s="273"/>
      <c r="I131" s="2"/>
    </row>
    <row r="132" spans="1:9" s="268" customFormat="1" ht="20.100000000000001" customHeight="1" thickTop="1" thickBot="1">
      <c r="A132" s="274"/>
      <c r="B132" s="275" t="s">
        <v>119</v>
      </c>
      <c r="C132" s="276"/>
      <c r="D132" s="277"/>
      <c r="E132" s="278">
        <v>40</v>
      </c>
      <c r="F132" s="278"/>
      <c r="I132" s="2"/>
    </row>
    <row r="133" spans="1:9" s="268" customFormat="1" ht="20.100000000000001" customHeight="1" thickTop="1" thickBot="1">
      <c r="A133" s="274"/>
      <c r="B133" s="275" t="s">
        <v>487</v>
      </c>
      <c r="C133" s="276"/>
      <c r="D133" s="277"/>
      <c r="E133" s="278"/>
      <c r="F133" s="278"/>
      <c r="I133" s="2"/>
    </row>
    <row r="134" spans="1:9" ht="13.5" thickTop="1"/>
  </sheetData>
  <sheetProtection formatCells="0" formatColumns="0" formatRows="0"/>
  <mergeCells count="3">
    <mergeCell ref="A35:D35"/>
    <mergeCell ref="A116:D116"/>
    <mergeCell ref="A117:D117"/>
  </mergeCells>
  <printOptions horizontalCentered="1"/>
  <pageMargins left="0.74803149606299213" right="0.74803149606299213" top="1.1811023622047245" bottom="1.0629921259842521" header="0.51181102362204722" footer="0.51181102362204722"/>
  <pageSetup paperSize="9" scale="62" orientation="portrait" useFirstPageNumber="1" r:id="rId1"/>
  <headerFooter alignWithMargins="0">
    <oddHeader>&amp;CMezőkovácsházi Négy Évszak Óvoda és Bölcsőde költségvetése&amp;R&amp;"Times New Roman,Normál"&amp;11 2/3.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133"/>
  <sheetViews>
    <sheetView topLeftCell="A47" workbookViewId="0">
      <selection activeCell="J112" sqref="J112"/>
    </sheetView>
  </sheetViews>
  <sheetFormatPr defaultColWidth="9.140625"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5" width="14.7109375" style="2" bestFit="1" customWidth="1"/>
    <col min="6" max="7" width="14.7109375" style="2" customWidth="1"/>
    <col min="8" max="8" width="13.5703125" style="2" customWidth="1"/>
    <col min="9" max="16384" width="9.140625" style="2"/>
  </cols>
  <sheetData>
    <row r="1" spans="1:8" ht="15.75">
      <c r="A1" s="1" t="s">
        <v>140</v>
      </c>
    </row>
    <row r="2" spans="1:8" ht="20.25" customHeight="1" thickBot="1">
      <c r="D2" s="262" t="s">
        <v>137</v>
      </c>
      <c r="G2" s="4" t="s">
        <v>1</v>
      </c>
      <c r="H2" s="4"/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510</v>
      </c>
      <c r="F3" s="10"/>
      <c r="G3" s="11"/>
      <c r="H3" s="11"/>
    </row>
    <row r="4" spans="1:8" ht="39" thickBot="1">
      <c r="A4" s="12" t="s">
        <v>141</v>
      </c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E6+E13+E14+E22</f>
        <v>70501000</v>
      </c>
      <c r="F5" s="24">
        <f>F6+F13+F14+F22</f>
        <v>70501000</v>
      </c>
      <c r="G5" s="24">
        <f>G6+G13+G14+G22</f>
        <v>0</v>
      </c>
      <c r="H5" s="27">
        <f>IF(F5=0,"",G5/F5*100)</f>
        <v>0</v>
      </c>
    </row>
    <row r="6" spans="1:8" ht="24" hidden="1" customHeight="1" thickBot="1">
      <c r="A6" s="28"/>
      <c r="B6" s="29" t="s">
        <v>10</v>
      </c>
      <c r="C6" s="30"/>
      <c r="D6" s="31" t="s">
        <v>12</v>
      </c>
      <c r="E6" s="247">
        <f>SUM(E7:E12)</f>
        <v>0</v>
      </c>
      <c r="F6" s="156"/>
      <c r="G6" s="157">
        <f>SUM(G7:G12)</f>
        <v>0</v>
      </c>
      <c r="H6" s="158" t="str">
        <f t="shared" ref="H6:H47" si="0">IF(F6=0,"",G6/F6*100)</f>
        <v/>
      </c>
    </row>
    <row r="7" spans="1:8" ht="24" hidden="1" customHeight="1" thickBot="1">
      <c r="A7" s="28"/>
      <c r="B7" s="29"/>
      <c r="C7" s="30" t="s">
        <v>10</v>
      </c>
      <c r="D7" s="34" t="s">
        <v>13</v>
      </c>
      <c r="E7" s="159"/>
      <c r="F7" s="160"/>
      <c r="G7" s="161"/>
      <c r="H7" s="158" t="str">
        <f t="shared" si="0"/>
        <v/>
      </c>
    </row>
    <row r="8" spans="1:8" s="40" customFormat="1" ht="24" hidden="1" customHeight="1" thickBot="1">
      <c r="A8" s="36"/>
      <c r="B8" s="37"/>
      <c r="C8" s="38">
        <v>2</v>
      </c>
      <c r="D8" s="39" t="s">
        <v>14</v>
      </c>
      <c r="E8" s="162">
        <f>SUM(E9:E12)</f>
        <v>0</v>
      </c>
      <c r="F8" s="163"/>
      <c r="G8" s="164">
        <f>SUM(G9:G12)</f>
        <v>0</v>
      </c>
      <c r="H8" s="158" t="str">
        <f t="shared" si="0"/>
        <v/>
      </c>
    </row>
    <row r="9" spans="1:8" ht="24" hidden="1" customHeight="1" thickBot="1">
      <c r="A9" s="28"/>
      <c r="B9" s="29"/>
      <c r="C9" s="30">
        <v>3</v>
      </c>
      <c r="D9" s="34" t="s">
        <v>15</v>
      </c>
      <c r="E9" s="159"/>
      <c r="F9" s="160"/>
      <c r="G9" s="161"/>
      <c r="H9" s="158" t="str">
        <f t="shared" si="0"/>
        <v/>
      </c>
    </row>
    <row r="10" spans="1:8" ht="24" hidden="1" customHeight="1" thickBot="1">
      <c r="A10" s="28"/>
      <c r="B10" s="29"/>
      <c r="C10" s="30">
        <v>4</v>
      </c>
      <c r="D10" s="34" t="s">
        <v>16</v>
      </c>
      <c r="E10" s="159"/>
      <c r="F10" s="160"/>
      <c r="G10" s="161"/>
      <c r="H10" s="158" t="str">
        <f t="shared" si="0"/>
        <v/>
      </c>
    </row>
    <row r="11" spans="1:8" ht="24" hidden="1" customHeight="1" thickBot="1">
      <c r="A11" s="28"/>
      <c r="B11" s="29"/>
      <c r="C11" s="30">
        <v>5</v>
      </c>
      <c r="D11" s="34" t="s">
        <v>17</v>
      </c>
      <c r="E11" s="159"/>
      <c r="F11" s="160"/>
      <c r="G11" s="161"/>
      <c r="H11" s="158" t="str">
        <f t="shared" si="0"/>
        <v/>
      </c>
    </row>
    <row r="12" spans="1:8" ht="24" hidden="1" customHeight="1" thickBot="1">
      <c r="A12" s="28"/>
      <c r="B12" s="29"/>
      <c r="C12" s="30">
        <v>6</v>
      </c>
      <c r="D12" s="34" t="s">
        <v>18</v>
      </c>
      <c r="E12" s="159"/>
      <c r="F12" s="160"/>
      <c r="G12" s="161"/>
      <c r="H12" s="158" t="str">
        <f t="shared" si="0"/>
        <v/>
      </c>
    </row>
    <row r="13" spans="1:8" ht="24" customHeight="1" thickBot="1">
      <c r="A13" s="41"/>
      <c r="B13" s="42" t="s">
        <v>19</v>
      </c>
      <c r="C13" s="43"/>
      <c r="D13" s="44" t="s">
        <v>20</v>
      </c>
      <c r="E13" s="165">
        <v>58781000</v>
      </c>
      <c r="F13" s="166">
        <v>58781000</v>
      </c>
      <c r="G13" s="167"/>
      <c r="H13" s="158">
        <f t="shared" si="0"/>
        <v>0</v>
      </c>
    </row>
    <row r="14" spans="1:8" ht="24" customHeight="1" thickBot="1">
      <c r="A14" s="41"/>
      <c r="B14" s="42" t="s">
        <v>21</v>
      </c>
      <c r="C14" s="45"/>
      <c r="D14" s="39" t="s">
        <v>22</v>
      </c>
      <c r="E14" s="97">
        <f>SUM(E15:E19)+E21</f>
        <v>11720000</v>
      </c>
      <c r="F14" s="98">
        <f>SUM(F15:F19)+F21</f>
        <v>11720000</v>
      </c>
      <c r="G14" s="189">
        <f>SUM(G15:G19)+G21</f>
        <v>0</v>
      </c>
      <c r="H14" s="158">
        <f t="shared" si="0"/>
        <v>0</v>
      </c>
    </row>
    <row r="15" spans="1:8" ht="24" customHeight="1" thickBot="1">
      <c r="A15" s="41"/>
      <c r="B15" s="42"/>
      <c r="C15" s="45" t="s">
        <v>10</v>
      </c>
      <c r="D15" s="248" t="s">
        <v>23</v>
      </c>
      <c r="E15" s="182">
        <v>11720000</v>
      </c>
      <c r="F15" s="149">
        <v>11720000</v>
      </c>
      <c r="G15" s="183"/>
      <c r="H15" s="158">
        <f t="shared" si="0"/>
        <v>0</v>
      </c>
    </row>
    <row r="16" spans="1:8" ht="24" customHeight="1" thickBot="1">
      <c r="A16" s="41"/>
      <c r="B16" s="42"/>
      <c r="C16" s="45" t="s">
        <v>19</v>
      </c>
      <c r="D16" s="248" t="s">
        <v>24</v>
      </c>
      <c r="E16" s="182"/>
      <c r="F16" s="149"/>
      <c r="G16" s="183"/>
      <c r="H16" s="158" t="str">
        <f t="shared" si="0"/>
        <v/>
      </c>
    </row>
    <row r="17" spans="1:8" ht="24" hidden="1" customHeight="1" thickBot="1">
      <c r="A17" s="41"/>
      <c r="B17" s="42"/>
      <c r="C17" s="45" t="s">
        <v>21</v>
      </c>
      <c r="D17" s="248" t="s">
        <v>671</v>
      </c>
      <c r="E17" s="182"/>
      <c r="F17" s="149"/>
      <c r="G17" s="183"/>
      <c r="H17" s="158"/>
    </row>
    <row r="18" spans="1:8" ht="24" hidden="1" customHeight="1" thickBot="1">
      <c r="A18" s="41"/>
      <c r="B18" s="42"/>
      <c r="C18" s="45" t="s">
        <v>26</v>
      </c>
      <c r="D18" s="263" t="s">
        <v>25</v>
      </c>
      <c r="E18" s="182"/>
      <c r="F18" s="149"/>
      <c r="G18" s="183"/>
      <c r="H18" s="158" t="str">
        <f t="shared" si="0"/>
        <v/>
      </c>
    </row>
    <row r="19" spans="1:8" ht="24" hidden="1" customHeight="1" thickBot="1">
      <c r="A19" s="28"/>
      <c r="B19" s="29"/>
      <c r="C19" s="62" t="s">
        <v>29</v>
      </c>
      <c r="D19" s="264" t="s">
        <v>27</v>
      </c>
      <c r="E19" s="159"/>
      <c r="F19" s="160"/>
      <c r="G19" s="161"/>
      <c r="H19" s="158"/>
    </row>
    <row r="20" spans="1:8" ht="24" hidden="1" customHeight="1" thickBot="1">
      <c r="A20" s="41"/>
      <c r="B20" s="42"/>
      <c r="C20" s="43"/>
      <c r="D20" s="34" t="s">
        <v>28</v>
      </c>
      <c r="E20" s="182"/>
      <c r="F20" s="149"/>
      <c r="G20" s="183"/>
      <c r="H20" s="158" t="str">
        <f>IF(F20=0,"",G20/F20*100)</f>
        <v/>
      </c>
    </row>
    <row r="21" spans="1:8" ht="24" hidden="1" customHeight="1" thickBot="1">
      <c r="A21" s="28"/>
      <c r="B21" s="29"/>
      <c r="C21" s="62" t="s">
        <v>70</v>
      </c>
      <c r="D21" s="53" t="s">
        <v>30</v>
      </c>
      <c r="E21" s="159"/>
      <c r="F21" s="160"/>
      <c r="G21" s="161"/>
      <c r="H21" s="158" t="str">
        <f t="shared" si="0"/>
        <v/>
      </c>
    </row>
    <row r="22" spans="1:8" ht="24" hidden="1" customHeight="1" thickBot="1">
      <c r="A22" s="28"/>
      <c r="B22" s="29" t="s">
        <v>26</v>
      </c>
      <c r="C22" s="62"/>
      <c r="D22" s="63" t="s">
        <v>31</v>
      </c>
      <c r="E22" s="179"/>
      <c r="F22" s="180"/>
      <c r="G22" s="181"/>
      <c r="H22" s="158" t="str">
        <f t="shared" si="0"/>
        <v/>
      </c>
    </row>
    <row r="23" spans="1:8" ht="24" hidden="1" customHeight="1" thickBot="1">
      <c r="A23" s="20" t="s">
        <v>19</v>
      </c>
      <c r="B23" s="21"/>
      <c r="C23" s="64"/>
      <c r="D23" s="23" t="s">
        <v>129</v>
      </c>
      <c r="E23" s="24">
        <f>SUM(E24:E27)</f>
        <v>0</v>
      </c>
      <c r="F23" s="24">
        <f>SUM(F24:F27)</f>
        <v>0</v>
      </c>
      <c r="G23" s="24">
        <f>SUM(G24:G27)</f>
        <v>0</v>
      </c>
      <c r="H23" s="158" t="str">
        <f t="shared" si="0"/>
        <v/>
      </c>
    </row>
    <row r="24" spans="1:8" ht="24" hidden="1" customHeight="1" thickBot="1">
      <c r="A24" s="28"/>
      <c r="B24" s="29" t="s">
        <v>10</v>
      </c>
      <c r="C24" s="62"/>
      <c r="D24" s="31" t="s">
        <v>33</v>
      </c>
      <c r="E24" s="182"/>
      <c r="F24" s="149"/>
      <c r="G24" s="183"/>
      <c r="H24" s="158" t="str">
        <f t="shared" si="0"/>
        <v/>
      </c>
    </row>
    <row r="25" spans="1:8" ht="24" hidden="1" customHeight="1" thickBot="1">
      <c r="A25" s="41"/>
      <c r="B25" s="42" t="s">
        <v>19</v>
      </c>
      <c r="C25" s="45"/>
      <c r="D25" s="34" t="s">
        <v>34</v>
      </c>
      <c r="E25" s="182"/>
      <c r="F25" s="149"/>
      <c r="G25" s="183"/>
      <c r="H25" s="158" t="str">
        <f t="shared" si="0"/>
        <v/>
      </c>
    </row>
    <row r="26" spans="1:8" ht="24" hidden="1" customHeight="1" thickBot="1">
      <c r="A26" s="65"/>
      <c r="B26" s="66" t="s">
        <v>21</v>
      </c>
      <c r="C26" s="67"/>
      <c r="D26" s="73" t="s">
        <v>35</v>
      </c>
      <c r="E26" s="182"/>
      <c r="F26" s="149"/>
      <c r="G26" s="183"/>
      <c r="H26" s="158" t="str">
        <f t="shared" si="0"/>
        <v/>
      </c>
    </row>
    <row r="27" spans="1:8" ht="24" hidden="1" customHeight="1" thickBot="1">
      <c r="A27" s="65"/>
      <c r="B27" s="66" t="s">
        <v>26</v>
      </c>
      <c r="C27" s="67"/>
      <c r="D27" s="73" t="s">
        <v>36</v>
      </c>
      <c r="E27" s="97">
        <f>SUM(E28:E30)</f>
        <v>0</v>
      </c>
      <c r="F27" s="97">
        <f>SUM(F28:F30)</f>
        <v>0</v>
      </c>
      <c r="G27" s="97">
        <f>SUM(G28:G30)</f>
        <v>0</v>
      </c>
      <c r="H27" s="158" t="str">
        <f t="shared" si="0"/>
        <v/>
      </c>
    </row>
    <row r="28" spans="1:8" ht="24" hidden="1" customHeight="1" thickBot="1">
      <c r="A28" s="42"/>
      <c r="B28" s="42"/>
      <c r="C28" s="67" t="s">
        <v>10</v>
      </c>
      <c r="D28" s="73" t="s">
        <v>37</v>
      </c>
      <c r="E28" s="182"/>
      <c r="F28" s="149"/>
      <c r="G28" s="183"/>
      <c r="H28" s="158"/>
    </row>
    <row r="29" spans="1:8" ht="24" hidden="1" customHeight="1" thickBot="1">
      <c r="A29" s="42"/>
      <c r="B29" s="42"/>
      <c r="C29" s="67" t="s">
        <v>19</v>
      </c>
      <c r="D29" s="73" t="s">
        <v>38</v>
      </c>
      <c r="E29" s="182"/>
      <c r="F29" s="149"/>
      <c r="G29" s="183"/>
      <c r="H29" s="158" t="str">
        <f t="shared" si="0"/>
        <v/>
      </c>
    </row>
    <row r="30" spans="1:8" ht="24" hidden="1" customHeight="1" thickBot="1">
      <c r="A30" s="68"/>
      <c r="B30" s="69"/>
      <c r="C30" s="70" t="s">
        <v>21</v>
      </c>
      <c r="D30" s="184" t="s">
        <v>39</v>
      </c>
      <c r="E30" s="185"/>
      <c r="F30" s="186"/>
      <c r="G30" s="187"/>
      <c r="H30" s="158" t="str">
        <f t="shared" si="0"/>
        <v/>
      </c>
    </row>
    <row r="31" spans="1:8" ht="24" hidden="1" customHeight="1" thickBot="1">
      <c r="A31" s="20" t="s">
        <v>21</v>
      </c>
      <c r="B31" s="21"/>
      <c r="C31" s="64"/>
      <c r="D31" s="23" t="s">
        <v>40</v>
      </c>
      <c r="E31" s="24">
        <f>E32</f>
        <v>0</v>
      </c>
      <c r="F31" s="25">
        <f>F32</f>
        <v>0</v>
      </c>
      <c r="G31" s="188">
        <f>G32</f>
        <v>0</v>
      </c>
      <c r="H31" s="158" t="str">
        <f t="shared" si="0"/>
        <v/>
      </c>
    </row>
    <row r="32" spans="1:8" ht="24" hidden="1" customHeight="1" thickBot="1">
      <c r="A32" s="41"/>
      <c r="B32" s="42" t="s">
        <v>10</v>
      </c>
      <c r="C32" s="43"/>
      <c r="D32" s="34" t="s">
        <v>41</v>
      </c>
      <c r="E32" s="97">
        <f>E33+E34</f>
        <v>0</v>
      </c>
      <c r="F32" s="98">
        <f>F33+F34</f>
        <v>0</v>
      </c>
      <c r="G32" s="189">
        <f>G33+G34</f>
        <v>0</v>
      </c>
      <c r="H32" s="158" t="str">
        <f t="shared" si="0"/>
        <v/>
      </c>
    </row>
    <row r="33" spans="1:8" ht="24" hidden="1" customHeight="1" thickBot="1">
      <c r="A33" s="41"/>
      <c r="B33" s="42"/>
      <c r="C33" s="43" t="s">
        <v>10</v>
      </c>
      <c r="D33" s="34" t="s">
        <v>42</v>
      </c>
      <c r="E33" s="182"/>
      <c r="F33" s="149"/>
      <c r="G33" s="183"/>
      <c r="H33" s="158" t="str">
        <f t="shared" si="0"/>
        <v/>
      </c>
    </row>
    <row r="34" spans="1:8" ht="24" hidden="1" customHeight="1" thickBot="1">
      <c r="A34" s="41"/>
      <c r="B34" s="42"/>
      <c r="C34" s="43">
        <v>2</v>
      </c>
      <c r="D34" s="34" t="s">
        <v>43</v>
      </c>
      <c r="E34" s="182"/>
      <c r="F34" s="149"/>
      <c r="G34" s="183"/>
      <c r="H34" s="158" t="str">
        <f t="shared" si="0"/>
        <v/>
      </c>
    </row>
    <row r="35" spans="1:8" ht="24" customHeight="1" thickBot="1">
      <c r="A35" s="747" t="s">
        <v>44</v>
      </c>
      <c r="B35" s="748"/>
      <c r="C35" s="748"/>
      <c r="D35" s="749"/>
      <c r="E35" s="24">
        <f>E5+E23+E31</f>
        <v>70501000</v>
      </c>
      <c r="F35" s="25">
        <f>F5+F23+F31</f>
        <v>70501000</v>
      </c>
      <c r="G35" s="188">
        <f>G5+G23+G31</f>
        <v>0</v>
      </c>
      <c r="H35" s="158">
        <f t="shared" si="0"/>
        <v>0</v>
      </c>
    </row>
    <row r="36" spans="1:8" ht="24" customHeight="1" thickBot="1">
      <c r="A36" s="20" t="s">
        <v>26</v>
      </c>
      <c r="B36" s="21"/>
      <c r="C36" s="22"/>
      <c r="D36" s="23" t="s">
        <v>45</v>
      </c>
      <c r="E36" s="24">
        <f>E37+E40+E43</f>
        <v>212165000</v>
      </c>
      <c r="F36" s="25">
        <f>F37+F40+F43</f>
        <v>209539542</v>
      </c>
      <c r="G36" s="188">
        <f>G37+G40+G43</f>
        <v>0</v>
      </c>
      <c r="H36" s="158">
        <f t="shared" si="0"/>
        <v>0</v>
      </c>
    </row>
    <row r="37" spans="1:8" ht="24" customHeight="1" thickBot="1">
      <c r="A37" s="41"/>
      <c r="B37" s="42" t="s">
        <v>10</v>
      </c>
      <c r="C37" s="43"/>
      <c r="D37" s="34" t="s">
        <v>46</v>
      </c>
      <c r="E37" s="97">
        <f>SUM(E38:E39)</f>
        <v>5617000</v>
      </c>
      <c r="F37" s="98">
        <f>SUM(F38:F39)</f>
        <v>5616542</v>
      </c>
      <c r="G37" s="189">
        <f>SUM(G38:G39)</f>
        <v>0</v>
      </c>
      <c r="H37" s="158">
        <f t="shared" si="0"/>
        <v>0</v>
      </c>
    </row>
    <row r="38" spans="1:8" ht="24" customHeight="1" thickBot="1">
      <c r="A38" s="41"/>
      <c r="B38" s="42"/>
      <c r="C38" s="43" t="s">
        <v>10</v>
      </c>
      <c r="D38" s="34" t="s">
        <v>47</v>
      </c>
      <c r="E38" s="182">
        <v>5617000</v>
      </c>
      <c r="F38" s="149">
        <v>5616542</v>
      </c>
      <c r="G38" s="183"/>
      <c r="H38" s="158">
        <f t="shared" si="0"/>
        <v>0</v>
      </c>
    </row>
    <row r="39" spans="1:8" ht="24" hidden="1" customHeight="1" thickBot="1">
      <c r="A39" s="41"/>
      <c r="B39" s="42"/>
      <c r="C39" s="43">
        <v>2</v>
      </c>
      <c r="D39" s="34" t="s">
        <v>48</v>
      </c>
      <c r="E39" s="182"/>
      <c r="F39" s="149"/>
      <c r="G39" s="183"/>
      <c r="H39" s="158" t="str">
        <f t="shared" si="0"/>
        <v/>
      </c>
    </row>
    <row r="40" spans="1:8" ht="24" hidden="1" customHeight="1" thickBot="1">
      <c r="A40" s="41"/>
      <c r="B40" s="42" t="s">
        <v>19</v>
      </c>
      <c r="C40" s="43"/>
      <c r="D40" s="34" t="s">
        <v>49</v>
      </c>
      <c r="E40" s="97"/>
      <c r="F40" s="98"/>
      <c r="G40" s="189"/>
      <c r="H40" s="158" t="str">
        <f t="shared" si="0"/>
        <v/>
      </c>
    </row>
    <row r="41" spans="1:8" ht="24" hidden="1" customHeight="1" thickBot="1">
      <c r="A41" s="65"/>
      <c r="B41" s="66"/>
      <c r="C41" s="72" t="s">
        <v>10</v>
      </c>
      <c r="D41" s="44" t="s">
        <v>50</v>
      </c>
      <c r="E41" s="182"/>
      <c r="F41" s="149"/>
      <c r="G41" s="183"/>
      <c r="H41" s="158" t="str">
        <f t="shared" si="0"/>
        <v/>
      </c>
    </row>
    <row r="42" spans="1:8" ht="24" hidden="1" customHeight="1" thickBot="1">
      <c r="A42" s="65"/>
      <c r="B42" s="66"/>
      <c r="C42" s="72">
        <v>2</v>
      </c>
      <c r="D42" s="73" t="s">
        <v>51</v>
      </c>
      <c r="E42" s="182"/>
      <c r="F42" s="149"/>
      <c r="G42" s="183"/>
      <c r="H42" s="158" t="str">
        <f t="shared" si="0"/>
        <v/>
      </c>
    </row>
    <row r="43" spans="1:8" ht="24" customHeight="1" thickBot="1">
      <c r="A43" s="41"/>
      <c r="B43" s="42" t="s">
        <v>21</v>
      </c>
      <c r="C43" s="43"/>
      <c r="D43" s="34" t="s">
        <v>52</v>
      </c>
      <c r="E43" s="97">
        <f>SUM(E44:E45)</f>
        <v>206548000</v>
      </c>
      <c r="F43" s="98">
        <f>SUM(F44:F45)</f>
        <v>203923000</v>
      </c>
      <c r="G43" s="189">
        <f>SUM(G44:G45)</f>
        <v>0</v>
      </c>
      <c r="H43" s="158">
        <f>IF(F43=0,"",G43/F43*100)</f>
        <v>0</v>
      </c>
    </row>
    <row r="44" spans="1:8" ht="24" customHeight="1" thickBot="1">
      <c r="A44" s="41"/>
      <c r="B44" s="42"/>
      <c r="C44" s="43" t="s">
        <v>10</v>
      </c>
      <c r="D44" s="34" t="s">
        <v>53</v>
      </c>
      <c r="E44" s="182"/>
      <c r="F44" s="149"/>
      <c r="G44" s="183"/>
      <c r="H44" s="158" t="str">
        <f>IF(F44=0,"",G44/F44*100)</f>
        <v/>
      </c>
    </row>
    <row r="45" spans="1:8" ht="24" customHeight="1" thickBot="1">
      <c r="A45" s="41"/>
      <c r="B45" s="42"/>
      <c r="C45" s="43" t="s">
        <v>19</v>
      </c>
      <c r="D45" s="34" t="s">
        <v>54</v>
      </c>
      <c r="E45" s="182">
        <v>206548000</v>
      </c>
      <c r="F45" s="149">
        <v>203923000</v>
      </c>
      <c r="G45" s="183"/>
      <c r="H45" s="158">
        <f>IF(F45=0,"",G45/F45*100)</f>
        <v>0</v>
      </c>
    </row>
    <row r="46" spans="1:8" ht="24" hidden="1" customHeight="1" thickBot="1">
      <c r="A46" s="20" t="s">
        <v>29</v>
      </c>
      <c r="B46" s="21"/>
      <c r="C46" s="22"/>
      <c r="D46" s="23" t="s">
        <v>55</v>
      </c>
      <c r="E46" s="194"/>
      <c r="F46" s="195"/>
      <c r="G46" s="196"/>
      <c r="H46" s="158" t="str">
        <f t="shared" si="0"/>
        <v/>
      </c>
    </row>
    <row r="47" spans="1:8" ht="24" customHeight="1" thickBot="1">
      <c r="A47" s="82" t="s">
        <v>56</v>
      </c>
      <c r="B47" s="21"/>
      <c r="C47" s="22"/>
      <c r="D47" s="23"/>
      <c r="E47" s="24">
        <f>E35+E36+E46</f>
        <v>282666000</v>
      </c>
      <c r="F47" s="25">
        <f>F35+F36+F46</f>
        <v>280040542</v>
      </c>
      <c r="G47" s="188">
        <f>G35+G36+G46</f>
        <v>0</v>
      </c>
      <c r="H47" s="158">
        <f t="shared" si="0"/>
        <v>0</v>
      </c>
    </row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spans="1:8" hidden="1"/>
    <row r="66" spans="1:8" hidden="1"/>
    <row r="67" spans="1:8" hidden="1"/>
    <row r="68" spans="1:8" hidden="1"/>
    <row r="69" spans="1:8" hidden="1"/>
    <row r="70" spans="1:8" hidden="1"/>
    <row r="71" spans="1:8" ht="30.75" customHeight="1" thickBot="1">
      <c r="D71" s="255" t="s">
        <v>139</v>
      </c>
      <c r="G71" s="2" t="s">
        <v>1</v>
      </c>
    </row>
    <row r="72" spans="1:8" ht="39" thickBot="1">
      <c r="A72" s="5" t="s">
        <v>2</v>
      </c>
      <c r="B72" s="6" t="s">
        <v>3</v>
      </c>
      <c r="C72" s="7" t="s">
        <v>4</v>
      </c>
      <c r="D72" s="8" t="s">
        <v>5</v>
      </c>
      <c r="E72" s="9" t="s">
        <v>510</v>
      </c>
      <c r="F72" s="10"/>
      <c r="G72" s="11"/>
      <c r="H72" s="11"/>
    </row>
    <row r="73" spans="1:8" ht="39" thickBot="1">
      <c r="A73" s="12"/>
      <c r="B73" s="13"/>
      <c r="C73" s="14"/>
      <c r="D73" s="15"/>
      <c r="E73" s="267" t="s">
        <v>6</v>
      </c>
      <c r="F73" s="17" t="s">
        <v>7</v>
      </c>
      <c r="G73" s="18" t="s">
        <v>8</v>
      </c>
      <c r="H73" s="19" t="s">
        <v>9</v>
      </c>
    </row>
    <row r="74" spans="1:8" ht="24" customHeight="1" thickBot="1">
      <c r="A74" s="20" t="s">
        <v>10</v>
      </c>
      <c r="B74" s="21"/>
      <c r="C74" s="21"/>
      <c r="D74" s="85" t="s">
        <v>58</v>
      </c>
      <c r="E74" s="24">
        <f>E75+E76+E77+E80+E91+E106+E107</f>
        <v>281012000</v>
      </c>
      <c r="F74" s="25">
        <f>F75+F76+F77+F80+F91+F106+F107</f>
        <v>278086542</v>
      </c>
      <c r="G74" s="26">
        <f>G75+G76+G77+G80+G91+G106+G107</f>
        <v>0</v>
      </c>
      <c r="H74" s="27">
        <f>IF(F74=0,"",G74/F74*100)</f>
        <v>0</v>
      </c>
    </row>
    <row r="75" spans="1:8" ht="24" customHeight="1" thickBot="1">
      <c r="A75" s="28"/>
      <c r="B75" s="29" t="s">
        <v>10</v>
      </c>
      <c r="C75" s="86"/>
      <c r="D75" s="87" t="s">
        <v>59</v>
      </c>
      <c r="E75" s="197">
        <v>151300000</v>
      </c>
      <c r="F75" s="198">
        <v>149398000</v>
      </c>
      <c r="G75" s="199"/>
      <c r="H75" s="27">
        <f t="shared" ref="H75:H126" si="1">IF(F75=0,"",G75/F75*100)</f>
        <v>0</v>
      </c>
    </row>
    <row r="76" spans="1:8" ht="24" customHeight="1" thickBot="1">
      <c r="A76" s="41"/>
      <c r="B76" s="42" t="s">
        <v>19</v>
      </c>
      <c r="C76" s="91"/>
      <c r="D76" s="92" t="s">
        <v>60</v>
      </c>
      <c r="E76" s="182">
        <v>26168000</v>
      </c>
      <c r="F76" s="190">
        <v>25835000</v>
      </c>
      <c r="G76" s="200"/>
      <c r="H76" s="27">
        <f t="shared" si="1"/>
        <v>0</v>
      </c>
    </row>
    <row r="77" spans="1:8" ht="24" customHeight="1" thickBot="1">
      <c r="A77" s="41"/>
      <c r="B77" s="42" t="s">
        <v>21</v>
      </c>
      <c r="C77" s="91"/>
      <c r="D77" s="92" t="s">
        <v>61</v>
      </c>
      <c r="E77" s="182">
        <v>103544000</v>
      </c>
      <c r="F77" s="190">
        <v>102853542</v>
      </c>
      <c r="G77" s="200"/>
      <c r="H77" s="27">
        <f t="shared" si="1"/>
        <v>0</v>
      </c>
    </row>
    <row r="78" spans="1:8" s="61" customFormat="1" ht="24" hidden="1" customHeight="1" thickBot="1">
      <c r="A78" s="94"/>
      <c r="B78" s="95"/>
      <c r="C78" s="56"/>
      <c r="D78" s="96" t="s">
        <v>62</v>
      </c>
      <c r="E78" s="175"/>
      <c r="F78" s="202"/>
      <c r="G78" s="203"/>
      <c r="H78" s="257"/>
    </row>
    <row r="79" spans="1:8" s="61" customFormat="1" ht="24" hidden="1" customHeight="1" thickBot="1">
      <c r="A79" s="94"/>
      <c r="B79" s="95"/>
      <c r="C79" s="56"/>
      <c r="D79" s="96" t="s">
        <v>63</v>
      </c>
      <c r="E79" s="175"/>
      <c r="F79" s="202"/>
      <c r="G79" s="203"/>
      <c r="H79" s="257"/>
    </row>
    <row r="80" spans="1:8" ht="24" hidden="1" customHeight="1" thickBot="1">
      <c r="A80" s="41"/>
      <c r="B80" s="42" t="s">
        <v>26</v>
      </c>
      <c r="C80" s="91"/>
      <c r="D80" s="92" t="s">
        <v>64</v>
      </c>
      <c r="E80" s="204">
        <f>SUM(E81:E90)</f>
        <v>0</v>
      </c>
      <c r="F80" s="205">
        <f>SUM(F81:F90)</f>
        <v>0</v>
      </c>
      <c r="G80" s="206">
        <f>SUM(G81:G90)</f>
        <v>0</v>
      </c>
      <c r="H80" s="27" t="str">
        <f t="shared" si="1"/>
        <v/>
      </c>
    </row>
    <row r="81" spans="1:8" ht="24" hidden="1" customHeight="1" thickBot="1">
      <c r="A81" s="41"/>
      <c r="B81" s="42"/>
      <c r="C81" s="91" t="s">
        <v>10</v>
      </c>
      <c r="D81" s="258" t="s">
        <v>65</v>
      </c>
      <c r="E81" s="182"/>
      <c r="F81" s="190"/>
      <c r="G81" s="200"/>
      <c r="H81" s="27" t="str">
        <f t="shared" si="1"/>
        <v/>
      </c>
    </row>
    <row r="82" spans="1:8" ht="24" hidden="1" customHeight="1" thickBot="1">
      <c r="A82" s="41"/>
      <c r="B82" s="42"/>
      <c r="C82" s="91" t="s">
        <v>19</v>
      </c>
      <c r="D82" s="258" t="s">
        <v>66</v>
      </c>
      <c r="E82" s="182"/>
      <c r="F82" s="190"/>
      <c r="G82" s="200"/>
      <c r="H82" s="27" t="str">
        <f t="shared" si="1"/>
        <v/>
      </c>
    </row>
    <row r="83" spans="1:8" ht="24" hidden="1" customHeight="1" thickBot="1">
      <c r="A83" s="41"/>
      <c r="B83" s="42"/>
      <c r="C83" s="91" t="s">
        <v>21</v>
      </c>
      <c r="D83" s="258" t="s">
        <v>67</v>
      </c>
      <c r="E83" s="182"/>
      <c r="F83" s="190"/>
      <c r="G83" s="200"/>
      <c r="H83" s="27"/>
    </row>
    <row r="84" spans="1:8" ht="24" hidden="1" customHeight="1" thickBot="1">
      <c r="A84" s="41"/>
      <c r="B84" s="42"/>
      <c r="C84" s="91" t="s">
        <v>26</v>
      </c>
      <c r="D84" s="258" t="s">
        <v>68</v>
      </c>
      <c r="E84" s="182"/>
      <c r="F84" s="190"/>
      <c r="G84" s="200"/>
      <c r="H84" s="27"/>
    </row>
    <row r="85" spans="1:8" ht="24" hidden="1" customHeight="1" thickBot="1">
      <c r="A85" s="41"/>
      <c r="B85" s="42"/>
      <c r="C85" s="91" t="s">
        <v>29</v>
      </c>
      <c r="D85" s="258" t="s">
        <v>550</v>
      </c>
      <c r="E85" s="182"/>
      <c r="F85" s="190"/>
      <c r="G85" s="200"/>
      <c r="H85" s="27"/>
    </row>
    <row r="86" spans="1:8" ht="24" hidden="1" customHeight="1" thickBot="1">
      <c r="A86" s="41"/>
      <c r="B86" s="42"/>
      <c r="C86" s="91" t="s">
        <v>70</v>
      </c>
      <c r="D86" s="258" t="s">
        <v>551</v>
      </c>
      <c r="E86" s="182"/>
      <c r="F86" s="190"/>
      <c r="G86" s="200"/>
      <c r="H86" s="27"/>
    </row>
    <row r="87" spans="1:8" ht="24" hidden="1" customHeight="1" thickBot="1">
      <c r="A87" s="41"/>
      <c r="B87" s="42"/>
      <c r="C87" s="91" t="s">
        <v>72</v>
      </c>
      <c r="D87" s="258" t="s">
        <v>552</v>
      </c>
      <c r="E87" s="182"/>
      <c r="F87" s="190"/>
      <c r="G87" s="200"/>
      <c r="H87" s="27"/>
    </row>
    <row r="88" spans="1:8" ht="24" hidden="1" customHeight="1" thickBot="1">
      <c r="A88" s="41"/>
      <c r="B88" s="42"/>
      <c r="C88" s="91" t="s">
        <v>74</v>
      </c>
      <c r="D88" s="258" t="s">
        <v>75</v>
      </c>
      <c r="E88" s="182"/>
      <c r="F88" s="190"/>
      <c r="G88" s="200"/>
      <c r="H88" s="27"/>
    </row>
    <row r="89" spans="1:8" ht="24" hidden="1" customHeight="1" thickBot="1">
      <c r="A89" s="41"/>
      <c r="B89" s="42"/>
      <c r="C89" s="91" t="s">
        <v>76</v>
      </c>
      <c r="D89" s="258" t="s">
        <v>670</v>
      </c>
      <c r="E89" s="182"/>
      <c r="F89" s="190"/>
      <c r="G89" s="200"/>
      <c r="H89" s="27"/>
    </row>
    <row r="90" spans="1:8" ht="24" hidden="1" customHeight="1" thickBot="1">
      <c r="A90" s="41"/>
      <c r="B90" s="42"/>
      <c r="C90" s="91" t="s">
        <v>88</v>
      </c>
      <c r="D90" s="258" t="s">
        <v>553</v>
      </c>
      <c r="E90" s="182"/>
      <c r="F90" s="190"/>
      <c r="G90" s="200"/>
      <c r="H90" s="27"/>
    </row>
    <row r="91" spans="1:8" ht="24" hidden="1" customHeight="1" thickBot="1">
      <c r="A91" s="41"/>
      <c r="B91" s="42" t="s">
        <v>29</v>
      </c>
      <c r="C91" s="91"/>
      <c r="D91" s="92" t="s">
        <v>78</v>
      </c>
      <c r="E91" s="97">
        <f>SUM(E92:E105)</f>
        <v>0</v>
      </c>
      <c r="F91" s="98">
        <f>SUM(F92:F105)</f>
        <v>0</v>
      </c>
      <c r="G91" s="99">
        <f>SUM(G92:G105)</f>
        <v>0</v>
      </c>
      <c r="H91" s="27" t="str">
        <f t="shared" si="1"/>
        <v/>
      </c>
    </row>
    <row r="92" spans="1:8" ht="24" hidden="1" customHeight="1" thickBot="1">
      <c r="A92" s="41"/>
      <c r="B92" s="42"/>
      <c r="C92" s="91" t="s">
        <v>10</v>
      </c>
      <c r="D92" s="92" t="s">
        <v>79</v>
      </c>
      <c r="E92" s="182"/>
      <c r="F92" s="190"/>
      <c r="G92" s="200"/>
      <c r="H92" s="27" t="str">
        <f t="shared" si="1"/>
        <v/>
      </c>
    </row>
    <row r="93" spans="1:8" ht="24" hidden="1" customHeight="1" thickBot="1">
      <c r="A93" s="41"/>
      <c r="B93" s="42"/>
      <c r="C93" s="91" t="s">
        <v>19</v>
      </c>
      <c r="D93" s="92" t="s">
        <v>134</v>
      </c>
      <c r="E93" s="182"/>
      <c r="F93" s="190"/>
      <c r="G93" s="200"/>
      <c r="H93" s="27" t="str">
        <f t="shared" si="1"/>
        <v/>
      </c>
    </row>
    <row r="94" spans="1:8" ht="24" hidden="1" customHeight="1" thickBot="1">
      <c r="A94" s="41"/>
      <c r="B94" s="42"/>
      <c r="C94" s="91" t="s">
        <v>21</v>
      </c>
      <c r="D94" s="92" t="s">
        <v>81</v>
      </c>
      <c r="E94" s="182"/>
      <c r="F94" s="190"/>
      <c r="G94" s="200"/>
      <c r="H94" s="27" t="str">
        <f t="shared" si="1"/>
        <v/>
      </c>
    </row>
    <row r="95" spans="1:8" ht="24" hidden="1" customHeight="1" thickBot="1">
      <c r="A95" s="41"/>
      <c r="B95" s="42"/>
      <c r="C95" s="91" t="s">
        <v>26</v>
      </c>
      <c r="D95" s="92" t="s">
        <v>82</v>
      </c>
      <c r="E95" s="182"/>
      <c r="F95" s="190"/>
      <c r="G95" s="200"/>
      <c r="H95" s="27" t="str">
        <f t="shared" si="1"/>
        <v/>
      </c>
    </row>
    <row r="96" spans="1:8" ht="24" hidden="1" customHeight="1" thickBot="1">
      <c r="A96" s="41"/>
      <c r="B96" s="42"/>
      <c r="C96" s="91" t="s">
        <v>29</v>
      </c>
      <c r="D96" s="92" t="s">
        <v>135</v>
      </c>
      <c r="E96" s="182"/>
      <c r="F96" s="190"/>
      <c r="G96" s="200"/>
      <c r="H96" s="27" t="str">
        <f t="shared" si="1"/>
        <v/>
      </c>
    </row>
    <row r="97" spans="1:8" ht="24" hidden="1" customHeight="1" thickBot="1">
      <c r="A97" s="41"/>
      <c r="B97" s="42"/>
      <c r="C97" s="91" t="s">
        <v>70</v>
      </c>
      <c r="D97" s="92" t="s">
        <v>84</v>
      </c>
      <c r="E97" s="182"/>
      <c r="F97" s="190"/>
      <c r="G97" s="200"/>
      <c r="H97" s="27" t="str">
        <f t="shared" si="1"/>
        <v/>
      </c>
    </row>
    <row r="98" spans="1:8" ht="24" hidden="1" customHeight="1" thickBot="1">
      <c r="A98" s="41"/>
      <c r="B98" s="42"/>
      <c r="C98" s="91" t="s">
        <v>72</v>
      </c>
      <c r="D98" s="92" t="s">
        <v>85</v>
      </c>
      <c r="E98" s="182"/>
      <c r="F98" s="190"/>
      <c r="G98" s="200"/>
      <c r="H98" s="27"/>
    </row>
    <row r="99" spans="1:8" ht="24" hidden="1" customHeight="1" thickBot="1">
      <c r="A99" s="41"/>
      <c r="B99" s="42"/>
      <c r="C99" s="91" t="s">
        <v>74</v>
      </c>
      <c r="D99" s="92" t="s">
        <v>86</v>
      </c>
      <c r="E99" s="182"/>
      <c r="F99" s="190"/>
      <c r="G99" s="200"/>
      <c r="H99" s="27"/>
    </row>
    <row r="100" spans="1:8" ht="24" hidden="1" customHeight="1" thickBot="1">
      <c r="A100" s="41"/>
      <c r="B100" s="42"/>
      <c r="C100" s="91" t="s">
        <v>76</v>
      </c>
      <c r="D100" s="92" t="s">
        <v>87</v>
      </c>
      <c r="E100" s="182"/>
      <c r="F100" s="190"/>
      <c r="G100" s="200"/>
      <c r="H100" s="27"/>
    </row>
    <row r="101" spans="1:8" ht="24" hidden="1" customHeight="1" thickBot="1">
      <c r="A101" s="41"/>
      <c r="B101" s="42"/>
      <c r="C101" s="91" t="s">
        <v>88</v>
      </c>
      <c r="D101" s="92" t="s">
        <v>89</v>
      </c>
      <c r="E101" s="182"/>
      <c r="F101" s="190"/>
      <c r="G101" s="200"/>
      <c r="H101" s="27" t="str">
        <f t="shared" si="1"/>
        <v/>
      </c>
    </row>
    <row r="102" spans="1:8" ht="24" hidden="1" customHeight="1" thickBot="1">
      <c r="A102" s="41"/>
      <c r="B102" s="42"/>
      <c r="C102" s="91" t="s">
        <v>90</v>
      </c>
      <c r="D102" s="92" t="s">
        <v>91</v>
      </c>
      <c r="E102" s="182"/>
      <c r="F102" s="190"/>
      <c r="G102" s="200"/>
      <c r="H102" s="27" t="str">
        <f t="shared" si="1"/>
        <v/>
      </c>
    </row>
    <row r="103" spans="1:8" ht="24" hidden="1" customHeight="1" thickBot="1">
      <c r="A103" s="41"/>
      <c r="B103" s="42"/>
      <c r="C103" s="91" t="s">
        <v>92</v>
      </c>
      <c r="D103" s="92" t="s">
        <v>93</v>
      </c>
      <c r="E103" s="182"/>
      <c r="F103" s="190"/>
      <c r="G103" s="200"/>
      <c r="H103" s="27" t="str">
        <f t="shared" si="1"/>
        <v/>
      </c>
    </row>
    <row r="104" spans="1:8" ht="24" hidden="1" customHeight="1" thickBot="1">
      <c r="A104" s="41"/>
      <c r="B104" s="42"/>
      <c r="C104" s="91" t="s">
        <v>94</v>
      </c>
      <c r="D104" s="92" t="s">
        <v>214</v>
      </c>
      <c r="E104" s="182"/>
      <c r="F104" s="190"/>
      <c r="G104" s="200"/>
      <c r="H104" s="27"/>
    </row>
    <row r="105" spans="1:8" ht="24" hidden="1" customHeight="1" thickBot="1">
      <c r="A105" s="41"/>
      <c r="B105" s="42"/>
      <c r="C105" s="91" t="s">
        <v>95</v>
      </c>
      <c r="D105" s="92" t="s">
        <v>96</v>
      </c>
      <c r="E105" s="182"/>
      <c r="F105" s="190"/>
      <c r="G105" s="200"/>
      <c r="H105" s="27"/>
    </row>
    <row r="106" spans="1:8" ht="24" hidden="1" customHeight="1" thickBot="1">
      <c r="A106" s="41"/>
      <c r="B106" s="42" t="s">
        <v>70</v>
      </c>
      <c r="C106" s="91"/>
      <c r="D106" s="92" t="s">
        <v>97</v>
      </c>
      <c r="E106" s="212"/>
      <c r="F106" s="190"/>
      <c r="G106" s="200"/>
      <c r="H106" s="27" t="str">
        <f t="shared" si="1"/>
        <v/>
      </c>
    </row>
    <row r="107" spans="1:8" ht="24" hidden="1" customHeight="1" thickBot="1">
      <c r="A107" s="41"/>
      <c r="B107" s="42" t="s">
        <v>72</v>
      </c>
      <c r="C107" s="91"/>
      <c r="D107" s="92" t="s">
        <v>98</v>
      </c>
      <c r="E107" s="97">
        <f>SUM(E108:E110)</f>
        <v>0</v>
      </c>
      <c r="F107" s="98">
        <f>SUM(F108:F110)</f>
        <v>0</v>
      </c>
      <c r="G107" s="99">
        <f>SUM(G108:G110)</f>
        <v>0</v>
      </c>
      <c r="H107" s="27" t="str">
        <f t="shared" si="1"/>
        <v/>
      </c>
    </row>
    <row r="108" spans="1:8" s="61" customFormat="1" ht="24" hidden="1" customHeight="1" thickBot="1">
      <c r="A108" s="94"/>
      <c r="B108" s="95"/>
      <c r="C108" s="56" t="s">
        <v>10</v>
      </c>
      <c r="D108" s="96" t="s">
        <v>99</v>
      </c>
      <c r="E108" s="175"/>
      <c r="F108" s="202"/>
      <c r="G108" s="203"/>
      <c r="H108" s="257"/>
    </row>
    <row r="109" spans="1:8" s="61" customFormat="1" ht="24" hidden="1" customHeight="1" thickBot="1">
      <c r="A109" s="94"/>
      <c r="B109" s="95"/>
      <c r="C109" s="56">
        <v>2</v>
      </c>
      <c r="D109" s="96" t="s">
        <v>100</v>
      </c>
      <c r="E109" s="175"/>
      <c r="F109" s="202"/>
      <c r="G109" s="203"/>
      <c r="H109" s="257"/>
    </row>
    <row r="110" spans="1:8" s="61" customFormat="1" ht="24" hidden="1" customHeight="1" thickBot="1">
      <c r="A110" s="94"/>
      <c r="B110" s="95"/>
      <c r="C110" s="56">
        <v>3</v>
      </c>
      <c r="D110" s="96" t="s">
        <v>669</v>
      </c>
      <c r="E110" s="175"/>
      <c r="F110" s="202"/>
      <c r="G110" s="203"/>
      <c r="H110" s="257"/>
    </row>
    <row r="111" spans="1:8" ht="24" customHeight="1" thickBot="1">
      <c r="A111" s="20" t="s">
        <v>19</v>
      </c>
      <c r="B111" s="21"/>
      <c r="C111" s="21"/>
      <c r="D111" s="85" t="s">
        <v>101</v>
      </c>
      <c r="E111" s="24">
        <f>SUM(E112:E115)</f>
        <v>1654000</v>
      </c>
      <c r="F111" s="25">
        <f>SUM(F112:F115)</f>
        <v>1954000</v>
      </c>
      <c r="G111" s="26">
        <f>SUM(G112:G115)</f>
        <v>0</v>
      </c>
      <c r="H111" s="27">
        <f t="shared" si="1"/>
        <v>0</v>
      </c>
    </row>
    <row r="112" spans="1:8" ht="24" customHeight="1" thickBot="1">
      <c r="A112" s="41"/>
      <c r="B112" s="42" t="s">
        <v>10</v>
      </c>
      <c r="C112" s="91"/>
      <c r="D112" s="92" t="s">
        <v>102</v>
      </c>
      <c r="E112" s="182">
        <v>550000</v>
      </c>
      <c r="F112" s="149">
        <v>850000</v>
      </c>
      <c r="G112" s="213"/>
      <c r="H112" s="27">
        <f t="shared" si="1"/>
        <v>0</v>
      </c>
    </row>
    <row r="113" spans="1:8" ht="24" customHeight="1" thickBot="1">
      <c r="A113" s="41"/>
      <c r="B113" s="42" t="s">
        <v>19</v>
      </c>
      <c r="C113" s="91"/>
      <c r="D113" s="92" t="s">
        <v>103</v>
      </c>
      <c r="E113" s="182">
        <v>1104000</v>
      </c>
      <c r="F113" s="149">
        <v>1104000</v>
      </c>
      <c r="G113" s="200"/>
      <c r="H113" s="27">
        <f t="shared" si="1"/>
        <v>0</v>
      </c>
    </row>
    <row r="114" spans="1:8" ht="24" hidden="1" customHeight="1" thickBot="1">
      <c r="A114" s="41"/>
      <c r="B114" s="42" t="s">
        <v>21</v>
      </c>
      <c r="C114" s="91"/>
      <c r="D114" s="92" t="s">
        <v>104</v>
      </c>
      <c r="E114" s="182"/>
      <c r="F114" s="190"/>
      <c r="G114" s="213"/>
      <c r="H114" s="27" t="str">
        <f t="shared" si="1"/>
        <v/>
      </c>
    </row>
    <row r="115" spans="1:8" ht="24" hidden="1" customHeight="1" thickBot="1">
      <c r="A115" s="41"/>
      <c r="B115" s="42" t="s">
        <v>26</v>
      </c>
      <c r="C115" s="91"/>
      <c r="D115" s="92" t="s">
        <v>215</v>
      </c>
      <c r="E115" s="182"/>
      <c r="F115" s="190"/>
      <c r="G115" s="200"/>
      <c r="H115" s="27" t="str">
        <f t="shared" si="1"/>
        <v/>
      </c>
    </row>
    <row r="116" spans="1:8" ht="24" customHeight="1" thickBot="1">
      <c r="A116" s="750" t="s">
        <v>105</v>
      </c>
      <c r="B116" s="751"/>
      <c r="C116" s="751"/>
      <c r="D116" s="752"/>
      <c r="E116" s="24">
        <f>E74+E111</f>
        <v>282666000</v>
      </c>
      <c r="F116" s="25">
        <f>F74+F111</f>
        <v>280040542</v>
      </c>
      <c r="G116" s="26">
        <f>G74+G111</f>
        <v>0</v>
      </c>
      <c r="H116" s="27">
        <f>IF(F116=0,"",G116/F116*100)</f>
        <v>0</v>
      </c>
    </row>
    <row r="117" spans="1:8" ht="24" hidden="1" customHeight="1" thickBot="1">
      <c r="A117" s="750" t="s">
        <v>106</v>
      </c>
      <c r="B117" s="751"/>
      <c r="C117" s="751"/>
      <c r="D117" s="752" t="s">
        <v>106</v>
      </c>
      <c r="E117" s="24">
        <f>E118+E121</f>
        <v>0</v>
      </c>
      <c r="F117" s="25">
        <f>F118+F121</f>
        <v>0</v>
      </c>
      <c r="G117" s="26">
        <f>G118+G121</f>
        <v>0</v>
      </c>
      <c r="H117" s="27" t="str">
        <f>IF(F117=0,"",G117/F117*100)</f>
        <v/>
      </c>
    </row>
    <row r="118" spans="1:8" ht="24" hidden="1" customHeight="1" thickBot="1">
      <c r="A118" s="20" t="s">
        <v>21</v>
      </c>
      <c r="B118" s="21"/>
      <c r="C118" s="21"/>
      <c r="D118" s="85" t="s">
        <v>107</v>
      </c>
      <c r="E118" s="24">
        <f>SUM(E119:E120)</f>
        <v>0</v>
      </c>
      <c r="F118" s="25">
        <f>SUM(F119:F120)</f>
        <v>0</v>
      </c>
      <c r="G118" s="26">
        <f>SUM(G119:G120)</f>
        <v>0</v>
      </c>
      <c r="H118" s="27" t="str">
        <f t="shared" si="1"/>
        <v/>
      </c>
    </row>
    <row r="119" spans="1:8" ht="24" hidden="1" customHeight="1" thickBot="1">
      <c r="A119" s="41"/>
      <c r="B119" s="42" t="s">
        <v>10</v>
      </c>
      <c r="C119" s="91"/>
      <c r="D119" s="92" t="s">
        <v>108</v>
      </c>
      <c r="E119" s="182"/>
      <c r="F119" s="149"/>
      <c r="G119" s="213"/>
      <c r="H119" s="27" t="str">
        <f t="shared" si="1"/>
        <v/>
      </c>
    </row>
    <row r="120" spans="1:8" ht="24" hidden="1" customHeight="1" thickBot="1">
      <c r="A120" s="214"/>
      <c r="B120" s="215" t="s">
        <v>19</v>
      </c>
      <c r="C120" s="216"/>
      <c r="D120" s="217" t="s">
        <v>109</v>
      </c>
      <c r="E120" s="218"/>
      <c r="F120" s="219"/>
      <c r="G120" s="220"/>
      <c r="H120" s="27" t="str">
        <f t="shared" si="1"/>
        <v/>
      </c>
    </row>
    <row r="121" spans="1:8" ht="24" hidden="1" customHeight="1" thickBot="1">
      <c r="A121" s="20" t="s">
        <v>26</v>
      </c>
      <c r="B121" s="21"/>
      <c r="C121" s="21"/>
      <c r="D121" s="85" t="s">
        <v>110</v>
      </c>
      <c r="E121" s="24">
        <f>SUM(E122:E124)</f>
        <v>0</v>
      </c>
      <c r="F121" s="25">
        <f>SUM(F122:F124)</f>
        <v>0</v>
      </c>
      <c r="G121" s="26">
        <f>SUM(G122:G124)</f>
        <v>0</v>
      </c>
      <c r="H121" s="27"/>
    </row>
    <row r="122" spans="1:8" ht="24" hidden="1" customHeight="1" thickBot="1">
      <c r="A122" s="41"/>
      <c r="B122" s="42" t="s">
        <v>10</v>
      </c>
      <c r="C122" s="91"/>
      <c r="D122" s="125" t="s">
        <v>111</v>
      </c>
      <c r="E122" s="182"/>
      <c r="F122" s="149"/>
      <c r="G122" s="213"/>
      <c r="H122" s="27" t="str">
        <f t="shared" si="1"/>
        <v/>
      </c>
    </row>
    <row r="123" spans="1:8" ht="24" hidden="1" customHeight="1" thickBot="1">
      <c r="A123" s="41"/>
      <c r="B123" s="42" t="s">
        <v>19</v>
      </c>
      <c r="C123" s="91"/>
      <c r="D123" s="92" t="s">
        <v>131</v>
      </c>
      <c r="E123" s="182"/>
      <c r="F123" s="149"/>
      <c r="G123" s="213"/>
      <c r="H123" s="27" t="str">
        <f t="shared" si="1"/>
        <v/>
      </c>
    </row>
    <row r="124" spans="1:8" ht="24" hidden="1" customHeight="1" thickBot="1">
      <c r="A124" s="214"/>
      <c r="B124" s="215" t="s">
        <v>21</v>
      </c>
      <c r="C124" s="216"/>
      <c r="D124" s="92" t="s">
        <v>113</v>
      </c>
      <c r="E124" s="218"/>
      <c r="F124" s="219"/>
      <c r="G124" s="220"/>
      <c r="H124" s="27"/>
    </row>
    <row r="125" spans="1:8" ht="24" hidden="1" customHeight="1" thickBot="1">
      <c r="A125" s="20" t="s">
        <v>29</v>
      </c>
      <c r="B125" s="21"/>
      <c r="C125" s="21"/>
      <c r="D125" s="85" t="s">
        <v>114</v>
      </c>
      <c r="E125" s="194"/>
      <c r="F125" s="195"/>
      <c r="G125" s="221"/>
      <c r="H125" s="27" t="str">
        <f t="shared" si="1"/>
        <v/>
      </c>
    </row>
    <row r="126" spans="1:8" ht="24" customHeight="1" thickBot="1">
      <c r="A126" s="82" t="s">
        <v>115</v>
      </c>
      <c r="B126" s="20"/>
      <c r="C126" s="22"/>
      <c r="D126" s="23"/>
      <c r="E126" s="24">
        <f>E116+E117+E125</f>
        <v>282666000</v>
      </c>
      <c r="F126" s="25">
        <f>F116+F117+F125</f>
        <v>280040542</v>
      </c>
      <c r="G126" s="26">
        <f>G116+G117+G125</f>
        <v>0</v>
      </c>
      <c r="H126" s="27">
        <f t="shared" si="1"/>
        <v>0</v>
      </c>
    </row>
    <row r="129" spans="1:6" ht="13.5" thickBot="1"/>
    <row r="130" spans="1:6" s="268" customFormat="1" ht="20.100000000000001" customHeight="1" thickTop="1" thickBot="1">
      <c r="A130" s="135" t="s">
        <v>116</v>
      </c>
      <c r="B130" s="223"/>
      <c r="C130" s="224"/>
      <c r="D130" s="225"/>
      <c r="E130" s="279">
        <f>SUM(E132:E133)</f>
        <v>45.75</v>
      </c>
      <c r="F130" s="280"/>
    </row>
    <row r="131" spans="1:6" s="268" customFormat="1" ht="20.100000000000001" customHeight="1" thickTop="1" thickBot="1">
      <c r="A131" s="270">
        <v>2020</v>
      </c>
      <c r="B131" s="271"/>
      <c r="C131" s="271"/>
      <c r="D131" s="272"/>
      <c r="E131" s="281">
        <v>37987</v>
      </c>
      <c r="F131" s="281"/>
    </row>
    <row r="132" spans="1:6" s="268" customFormat="1" ht="20.100000000000001" customHeight="1" thickTop="1">
      <c r="A132" s="274"/>
      <c r="B132" s="282" t="s">
        <v>119</v>
      </c>
      <c r="C132" s="283"/>
      <c r="D132" s="284"/>
      <c r="E132" s="285">
        <v>45.75</v>
      </c>
      <c r="F132" s="280"/>
    </row>
    <row r="133" spans="1:6" s="268" customFormat="1" ht="20.100000000000001" customHeight="1">
      <c r="A133" s="274"/>
      <c r="B133" s="282" t="s">
        <v>487</v>
      </c>
      <c r="C133" s="283"/>
      <c r="D133" s="284"/>
      <c r="E133" s="285"/>
      <c r="F133" s="280"/>
    </row>
  </sheetData>
  <sheetProtection formatCells="0" formatColumns="0" formatRows="0"/>
  <mergeCells count="3">
    <mergeCell ref="A35:D35"/>
    <mergeCell ref="A116:D116"/>
    <mergeCell ref="A117:D117"/>
  </mergeCells>
  <printOptions horizontalCentered="1"/>
  <pageMargins left="0.74803149606299213" right="0.74803149606299213" top="1.1811023622047245" bottom="1.0629921259842521" header="0.51181102362204722" footer="0.51181102362204722"/>
  <pageSetup paperSize="9" scale="62" orientation="portrait" useFirstPageNumber="1" r:id="rId1"/>
  <headerFooter alignWithMargins="0">
    <oddHeader>&amp;CMezőkovácsházi Humán Szolgáltató Központ költségvetése&amp;R&amp;"Times New Roman,Normál"&amp;11 2/4. sz.melléklet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134"/>
  <sheetViews>
    <sheetView topLeftCell="A35" workbookViewId="0">
      <selection activeCell="L74" sqref="L74"/>
    </sheetView>
  </sheetViews>
  <sheetFormatPr defaultColWidth="9.140625"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7" width="14.7109375" style="2" customWidth="1"/>
    <col min="8" max="8" width="13.5703125" style="2" customWidth="1"/>
    <col min="9" max="16384" width="9.140625" style="2"/>
  </cols>
  <sheetData>
    <row r="1" spans="1:8" ht="15.75">
      <c r="A1" s="1" t="s">
        <v>142</v>
      </c>
    </row>
    <row r="2" spans="1:8" ht="20.25" customHeight="1" thickBot="1">
      <c r="D2" s="262" t="s">
        <v>137</v>
      </c>
      <c r="G2" s="4" t="s">
        <v>1</v>
      </c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510</v>
      </c>
      <c r="F3" s="10"/>
      <c r="G3" s="11"/>
      <c r="H3" s="11"/>
    </row>
    <row r="4" spans="1:8" ht="39" thickBot="1">
      <c r="A4" s="12" t="s">
        <v>143</v>
      </c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E6+E13+E14+E22</f>
        <v>9797000</v>
      </c>
      <c r="F5" s="25">
        <f>F6+F13+F14+F22</f>
        <v>10678000</v>
      </c>
      <c r="G5" s="26">
        <f>G6+G13+G14+G22</f>
        <v>0</v>
      </c>
      <c r="H5" s="27">
        <f>IF(F5=0,"",G5/F5*100)</f>
        <v>0</v>
      </c>
    </row>
    <row r="6" spans="1:8" ht="24" hidden="1" customHeight="1" thickBot="1">
      <c r="A6" s="28"/>
      <c r="B6" s="29" t="s">
        <v>10</v>
      </c>
      <c r="C6" s="30"/>
      <c r="D6" s="31" t="s">
        <v>12</v>
      </c>
      <c r="E6" s="247">
        <f>SUM(E7:E12)</f>
        <v>0</v>
      </c>
      <c r="F6" s="156">
        <f>SUM(F7:F12)</f>
        <v>0</v>
      </c>
      <c r="G6" s="157">
        <f>SUM(G7:G12)</f>
        <v>0</v>
      </c>
      <c r="H6" s="158" t="str">
        <f t="shared" ref="H6:H47" si="0">IF(F6=0,"",G6/F6*100)</f>
        <v/>
      </c>
    </row>
    <row r="7" spans="1:8" ht="24" hidden="1" customHeight="1" thickBot="1">
      <c r="A7" s="28"/>
      <c r="B7" s="29"/>
      <c r="C7" s="30" t="s">
        <v>10</v>
      </c>
      <c r="D7" s="34" t="s">
        <v>13</v>
      </c>
      <c r="E7" s="159"/>
      <c r="F7" s="160"/>
      <c r="G7" s="161"/>
      <c r="H7" s="158" t="str">
        <f t="shared" si="0"/>
        <v/>
      </c>
    </row>
    <row r="8" spans="1:8" s="40" customFormat="1" ht="24" hidden="1" customHeight="1" thickBot="1">
      <c r="A8" s="36"/>
      <c r="B8" s="37"/>
      <c r="C8" s="38">
        <v>2</v>
      </c>
      <c r="D8" s="39" t="s">
        <v>14</v>
      </c>
      <c r="E8" s="162">
        <f>SUM(E9:E12)</f>
        <v>0</v>
      </c>
      <c r="F8" s="163">
        <f>SUM(F9:F12)</f>
        <v>0</v>
      </c>
      <c r="G8" s="164">
        <f>SUM(G9:G12)</f>
        <v>0</v>
      </c>
      <c r="H8" s="158" t="str">
        <f t="shared" si="0"/>
        <v/>
      </c>
    </row>
    <row r="9" spans="1:8" ht="24" hidden="1" customHeight="1" thickBot="1">
      <c r="A9" s="28"/>
      <c r="B9" s="29"/>
      <c r="C9" s="30">
        <v>3</v>
      </c>
      <c r="D9" s="34" t="s">
        <v>15</v>
      </c>
      <c r="E9" s="159"/>
      <c r="F9" s="160"/>
      <c r="G9" s="161"/>
      <c r="H9" s="158" t="str">
        <f t="shared" si="0"/>
        <v/>
      </c>
    </row>
    <row r="10" spans="1:8" ht="24" hidden="1" customHeight="1" thickBot="1">
      <c r="A10" s="28"/>
      <c r="B10" s="29"/>
      <c r="C10" s="30">
        <v>4</v>
      </c>
      <c r="D10" s="34" t="s">
        <v>16</v>
      </c>
      <c r="E10" s="159"/>
      <c r="F10" s="160"/>
      <c r="G10" s="161"/>
      <c r="H10" s="158" t="str">
        <f t="shared" si="0"/>
        <v/>
      </c>
    </row>
    <row r="11" spans="1:8" ht="24" hidden="1" customHeight="1" thickBot="1">
      <c r="A11" s="28"/>
      <c r="B11" s="29"/>
      <c r="C11" s="30">
        <v>5</v>
      </c>
      <c r="D11" s="34" t="s">
        <v>17</v>
      </c>
      <c r="E11" s="159"/>
      <c r="F11" s="160"/>
      <c r="G11" s="161"/>
      <c r="H11" s="158" t="str">
        <f t="shared" si="0"/>
        <v/>
      </c>
    </row>
    <row r="12" spans="1:8" ht="24" hidden="1" customHeight="1" thickBot="1">
      <c r="A12" s="28"/>
      <c r="B12" s="29"/>
      <c r="C12" s="30">
        <v>6</v>
      </c>
      <c r="D12" s="34" t="s">
        <v>18</v>
      </c>
      <c r="E12" s="159"/>
      <c r="F12" s="160"/>
      <c r="G12" s="161"/>
      <c r="H12" s="158" t="str">
        <f t="shared" si="0"/>
        <v/>
      </c>
    </row>
    <row r="13" spans="1:8" ht="24" customHeight="1" thickBot="1">
      <c r="A13" s="41"/>
      <c r="B13" s="42" t="s">
        <v>19</v>
      </c>
      <c r="C13" s="43"/>
      <c r="D13" s="44" t="s">
        <v>20</v>
      </c>
      <c r="E13" s="165">
        <v>5214000</v>
      </c>
      <c r="F13" s="166">
        <v>5214000</v>
      </c>
      <c r="G13" s="167"/>
      <c r="H13" s="158">
        <f t="shared" si="0"/>
        <v>0</v>
      </c>
    </row>
    <row r="14" spans="1:8" ht="24" customHeight="1" thickBot="1">
      <c r="A14" s="41"/>
      <c r="B14" s="42" t="s">
        <v>21</v>
      </c>
      <c r="C14" s="45"/>
      <c r="D14" s="39" t="s">
        <v>22</v>
      </c>
      <c r="E14" s="97">
        <f>SUM(E15:E19)+E21</f>
        <v>4583000</v>
      </c>
      <c r="F14" s="97">
        <f>SUM(F15:F19)+F21</f>
        <v>5464000</v>
      </c>
      <c r="G14" s="97">
        <f>SUM(G15:G19)+G21</f>
        <v>0</v>
      </c>
      <c r="H14" s="158">
        <f t="shared" si="0"/>
        <v>0</v>
      </c>
    </row>
    <row r="15" spans="1:8" ht="24" customHeight="1" thickBot="1">
      <c r="A15" s="41"/>
      <c r="B15" s="42"/>
      <c r="C15" s="45" t="s">
        <v>10</v>
      </c>
      <c r="D15" s="248" t="s">
        <v>23</v>
      </c>
      <c r="E15" s="182">
        <v>3469000</v>
      </c>
      <c r="F15" s="149">
        <v>3469000</v>
      </c>
      <c r="G15" s="183"/>
      <c r="H15" s="158">
        <f t="shared" si="0"/>
        <v>0</v>
      </c>
    </row>
    <row r="16" spans="1:8" ht="24" customHeight="1" thickBot="1">
      <c r="A16" s="41"/>
      <c r="B16" s="42"/>
      <c r="C16" s="45" t="s">
        <v>19</v>
      </c>
      <c r="D16" s="248" t="s">
        <v>24</v>
      </c>
      <c r="E16" s="182"/>
      <c r="F16" s="149"/>
      <c r="G16" s="183"/>
      <c r="H16" s="158" t="str">
        <f t="shared" si="0"/>
        <v/>
      </c>
    </row>
    <row r="17" spans="1:8" ht="24" hidden="1" customHeight="1" thickBot="1">
      <c r="A17" s="41"/>
      <c r="B17" s="42"/>
      <c r="C17" s="45" t="s">
        <v>21</v>
      </c>
      <c r="D17" s="248"/>
      <c r="E17" s="182"/>
      <c r="F17" s="149"/>
      <c r="G17" s="183"/>
      <c r="H17" s="158"/>
    </row>
    <row r="18" spans="1:8" ht="24" customHeight="1" thickBot="1">
      <c r="A18" s="41"/>
      <c r="B18" s="42"/>
      <c r="C18" s="45" t="s">
        <v>26</v>
      </c>
      <c r="D18" s="263" t="s">
        <v>25</v>
      </c>
      <c r="E18" s="182">
        <v>1114000</v>
      </c>
      <c r="F18" s="149">
        <v>1995000</v>
      </c>
      <c r="G18" s="183"/>
      <c r="H18" s="158">
        <f t="shared" si="0"/>
        <v>0</v>
      </c>
    </row>
    <row r="19" spans="1:8" ht="24" hidden="1" customHeight="1" thickBot="1">
      <c r="A19" s="28"/>
      <c r="B19" s="29"/>
      <c r="C19" s="62" t="s">
        <v>29</v>
      </c>
      <c r="D19" s="264" t="s">
        <v>27</v>
      </c>
      <c r="E19" s="159"/>
      <c r="F19" s="160"/>
      <c r="G19" s="161"/>
      <c r="H19" s="158"/>
    </row>
    <row r="20" spans="1:8" ht="24" hidden="1" customHeight="1" thickBot="1">
      <c r="A20" s="41"/>
      <c r="B20" s="42"/>
      <c r="C20" s="43"/>
      <c r="D20" s="34" t="s">
        <v>28</v>
      </c>
      <c r="E20" s="182"/>
      <c r="F20" s="149"/>
      <c r="G20" s="183"/>
      <c r="H20" s="158" t="str">
        <f>IF(F20=0,"",G20/F20*100)</f>
        <v/>
      </c>
    </row>
    <row r="21" spans="1:8" ht="24" hidden="1" customHeight="1" thickBot="1">
      <c r="A21" s="28"/>
      <c r="B21" s="29"/>
      <c r="C21" s="62" t="s">
        <v>70</v>
      </c>
      <c r="D21" s="53" t="s">
        <v>30</v>
      </c>
      <c r="E21" s="159"/>
      <c r="F21" s="160"/>
      <c r="G21" s="161"/>
      <c r="H21" s="158" t="str">
        <f t="shared" si="0"/>
        <v/>
      </c>
    </row>
    <row r="22" spans="1:8" ht="24" hidden="1" customHeight="1" thickBot="1">
      <c r="A22" s="28"/>
      <c r="B22" s="29" t="s">
        <v>26</v>
      </c>
      <c r="C22" s="62"/>
      <c r="D22" s="63" t="s">
        <v>31</v>
      </c>
      <c r="E22" s="179"/>
      <c r="F22" s="180"/>
      <c r="G22" s="181"/>
      <c r="H22" s="158" t="str">
        <f t="shared" si="0"/>
        <v/>
      </c>
    </row>
    <row r="23" spans="1:8" ht="24" hidden="1" customHeight="1" thickBot="1">
      <c r="A23" s="20" t="s">
        <v>19</v>
      </c>
      <c r="B23" s="21"/>
      <c r="C23" s="64"/>
      <c r="D23" s="23" t="s">
        <v>129</v>
      </c>
      <c r="E23" s="24">
        <f>SUM(E24:E27)</f>
        <v>0</v>
      </c>
      <c r="F23" s="25">
        <f>SUM(F24:F27)</f>
        <v>0</v>
      </c>
      <c r="G23" s="188">
        <f>SUM(G24:G27)</f>
        <v>0</v>
      </c>
      <c r="H23" s="158" t="str">
        <f t="shared" si="0"/>
        <v/>
      </c>
    </row>
    <row r="24" spans="1:8" ht="24" hidden="1" customHeight="1" thickBot="1">
      <c r="A24" s="28"/>
      <c r="B24" s="29" t="s">
        <v>10</v>
      </c>
      <c r="C24" s="62"/>
      <c r="D24" s="31" t="s">
        <v>33</v>
      </c>
      <c r="E24" s="182"/>
      <c r="F24" s="149"/>
      <c r="G24" s="183"/>
      <c r="H24" s="158" t="str">
        <f t="shared" si="0"/>
        <v/>
      </c>
    </row>
    <row r="25" spans="1:8" ht="24" hidden="1" customHeight="1" thickBot="1">
      <c r="A25" s="41"/>
      <c r="B25" s="42" t="s">
        <v>19</v>
      </c>
      <c r="C25" s="45"/>
      <c r="D25" s="34" t="s">
        <v>34</v>
      </c>
      <c r="E25" s="182"/>
      <c r="F25" s="149"/>
      <c r="G25" s="183"/>
      <c r="H25" s="158" t="str">
        <f t="shared" si="0"/>
        <v/>
      </c>
    </row>
    <row r="26" spans="1:8" ht="24" hidden="1" customHeight="1" thickBot="1">
      <c r="A26" s="65"/>
      <c r="B26" s="66" t="s">
        <v>21</v>
      </c>
      <c r="C26" s="67"/>
      <c r="D26" s="73" t="s">
        <v>35</v>
      </c>
      <c r="E26" s="182"/>
      <c r="F26" s="149"/>
      <c r="G26" s="183"/>
      <c r="H26" s="158" t="str">
        <f t="shared" si="0"/>
        <v/>
      </c>
    </row>
    <row r="27" spans="1:8" ht="24" hidden="1" customHeight="1" thickBot="1">
      <c r="A27" s="65"/>
      <c r="B27" s="66" t="s">
        <v>26</v>
      </c>
      <c r="C27" s="67"/>
      <c r="D27" s="73" t="s">
        <v>36</v>
      </c>
      <c r="E27" s="97">
        <f>SUM(E28:E30)</f>
        <v>0</v>
      </c>
      <c r="F27" s="97">
        <f>SUM(F28:F30)</f>
        <v>0</v>
      </c>
      <c r="G27" s="97">
        <f>SUM(G28:G30)</f>
        <v>0</v>
      </c>
      <c r="H27" s="158" t="str">
        <f t="shared" si="0"/>
        <v/>
      </c>
    </row>
    <row r="28" spans="1:8" ht="24" hidden="1" customHeight="1" thickBot="1">
      <c r="A28" s="42"/>
      <c r="B28" s="42"/>
      <c r="C28" s="67" t="s">
        <v>10</v>
      </c>
      <c r="D28" s="73" t="s">
        <v>37</v>
      </c>
      <c r="E28" s="182"/>
      <c r="F28" s="149"/>
      <c r="G28" s="183"/>
      <c r="H28" s="158"/>
    </row>
    <row r="29" spans="1:8" ht="24" hidden="1" customHeight="1" thickBot="1">
      <c r="A29" s="42"/>
      <c r="B29" s="42"/>
      <c r="C29" s="67" t="s">
        <v>19</v>
      </c>
      <c r="D29" s="73" t="s">
        <v>38</v>
      </c>
      <c r="E29" s="182"/>
      <c r="F29" s="149"/>
      <c r="G29" s="183"/>
      <c r="H29" s="158" t="str">
        <f t="shared" si="0"/>
        <v/>
      </c>
    </row>
    <row r="30" spans="1:8" ht="24" hidden="1" customHeight="1" thickBot="1">
      <c r="A30" s="68"/>
      <c r="B30" s="69"/>
      <c r="C30" s="70" t="s">
        <v>21</v>
      </c>
      <c r="D30" s="184" t="s">
        <v>39</v>
      </c>
      <c r="E30" s="185"/>
      <c r="F30" s="186"/>
      <c r="G30" s="187"/>
      <c r="H30" s="158" t="str">
        <f t="shared" si="0"/>
        <v/>
      </c>
    </row>
    <row r="31" spans="1:8" ht="24" hidden="1" customHeight="1" thickBot="1">
      <c r="A31" s="20" t="s">
        <v>21</v>
      </c>
      <c r="B31" s="21"/>
      <c r="C31" s="64"/>
      <c r="D31" s="23" t="s">
        <v>40</v>
      </c>
      <c r="E31" s="24">
        <f>E32</f>
        <v>0</v>
      </c>
      <c r="F31" s="25">
        <f>F32</f>
        <v>0</v>
      </c>
      <c r="G31" s="188">
        <f>G32</f>
        <v>0</v>
      </c>
      <c r="H31" s="158" t="str">
        <f t="shared" si="0"/>
        <v/>
      </c>
    </row>
    <row r="32" spans="1:8" ht="24" hidden="1" customHeight="1" thickBot="1">
      <c r="A32" s="41"/>
      <c r="B32" s="42" t="s">
        <v>10</v>
      </c>
      <c r="C32" s="43"/>
      <c r="D32" s="34" t="s">
        <v>41</v>
      </c>
      <c r="E32" s="97">
        <f>E33+E34</f>
        <v>0</v>
      </c>
      <c r="F32" s="98">
        <f>F33+F34</f>
        <v>0</v>
      </c>
      <c r="G32" s="189">
        <f>G33+G34</f>
        <v>0</v>
      </c>
      <c r="H32" s="158" t="str">
        <f t="shared" si="0"/>
        <v/>
      </c>
    </row>
    <row r="33" spans="1:8" ht="24" hidden="1" customHeight="1" thickBot="1">
      <c r="A33" s="41"/>
      <c r="B33" s="42"/>
      <c r="C33" s="43" t="s">
        <v>10</v>
      </c>
      <c r="D33" s="34" t="s">
        <v>42</v>
      </c>
      <c r="E33" s="182"/>
      <c r="F33" s="149"/>
      <c r="G33" s="183"/>
      <c r="H33" s="158" t="str">
        <f t="shared" si="0"/>
        <v/>
      </c>
    </row>
    <row r="34" spans="1:8" ht="24" hidden="1" customHeight="1" thickBot="1">
      <c r="A34" s="41"/>
      <c r="B34" s="42"/>
      <c r="C34" s="43">
        <v>2</v>
      </c>
      <c r="D34" s="34" t="s">
        <v>43</v>
      </c>
      <c r="E34" s="182"/>
      <c r="F34" s="149"/>
      <c r="G34" s="183"/>
      <c r="H34" s="158" t="str">
        <f t="shared" si="0"/>
        <v/>
      </c>
    </row>
    <row r="35" spans="1:8" ht="24" customHeight="1" thickBot="1">
      <c r="A35" s="747" t="s">
        <v>44</v>
      </c>
      <c r="B35" s="748"/>
      <c r="C35" s="748"/>
      <c r="D35" s="749"/>
      <c r="E35" s="24">
        <f>E5+E23+E31</f>
        <v>9797000</v>
      </c>
      <c r="F35" s="25">
        <f>F5+F23+F31</f>
        <v>10678000</v>
      </c>
      <c r="G35" s="188">
        <f>G5+G23+G31</f>
        <v>0</v>
      </c>
      <c r="H35" s="158">
        <f t="shared" si="0"/>
        <v>0</v>
      </c>
    </row>
    <row r="36" spans="1:8" ht="24" customHeight="1" thickBot="1">
      <c r="A36" s="20" t="s">
        <v>26</v>
      </c>
      <c r="B36" s="21"/>
      <c r="C36" s="22"/>
      <c r="D36" s="23" t="s">
        <v>45</v>
      </c>
      <c r="E36" s="24">
        <f>E37+E40+E43</f>
        <v>39595000</v>
      </c>
      <c r="F36" s="25">
        <f>F37+F40+F43</f>
        <v>38689804</v>
      </c>
      <c r="G36" s="188">
        <f>G37+G40+G43</f>
        <v>0</v>
      </c>
      <c r="H36" s="158">
        <f t="shared" si="0"/>
        <v>0</v>
      </c>
    </row>
    <row r="37" spans="1:8" ht="24" customHeight="1" thickBot="1">
      <c r="A37" s="41"/>
      <c r="B37" s="42" t="s">
        <v>10</v>
      </c>
      <c r="C37" s="43"/>
      <c r="D37" s="34" t="s">
        <v>46</v>
      </c>
      <c r="E37" s="97">
        <f>SUM(E38:E39)</f>
        <v>13715000</v>
      </c>
      <c r="F37" s="98">
        <f>SUM(F38:F39)</f>
        <v>13714804</v>
      </c>
      <c r="G37" s="726">
        <f>SUM(G38:G39)</f>
        <v>0</v>
      </c>
      <c r="H37" s="27">
        <f t="shared" si="0"/>
        <v>0</v>
      </c>
    </row>
    <row r="38" spans="1:8" ht="24" customHeight="1" thickBot="1">
      <c r="A38" s="41"/>
      <c r="B38" s="42"/>
      <c r="C38" s="43" t="s">
        <v>10</v>
      </c>
      <c r="D38" s="34" t="s">
        <v>47</v>
      </c>
      <c r="E38" s="182">
        <v>13715000</v>
      </c>
      <c r="F38" s="149">
        <v>13714804</v>
      </c>
      <c r="G38" s="183"/>
      <c r="H38" s="158">
        <f t="shared" si="0"/>
        <v>0</v>
      </c>
    </row>
    <row r="39" spans="1:8" ht="24" hidden="1" customHeight="1" thickBot="1">
      <c r="A39" s="41"/>
      <c r="B39" s="42"/>
      <c r="C39" s="43">
        <v>2</v>
      </c>
      <c r="D39" s="34" t="s">
        <v>48</v>
      </c>
      <c r="E39" s="182"/>
      <c r="F39" s="149"/>
      <c r="G39" s="183"/>
      <c r="H39" s="158" t="str">
        <f t="shared" si="0"/>
        <v/>
      </c>
    </row>
    <row r="40" spans="1:8" ht="24" hidden="1" customHeight="1" thickBot="1">
      <c r="A40" s="41"/>
      <c r="B40" s="42" t="s">
        <v>19</v>
      </c>
      <c r="C40" s="43"/>
      <c r="D40" s="34" t="s">
        <v>49</v>
      </c>
      <c r="E40" s="97">
        <f>SUM(E41:E42)</f>
        <v>0</v>
      </c>
      <c r="F40" s="98">
        <f>SUM(F41:F42)</f>
        <v>0</v>
      </c>
      <c r="G40" s="189">
        <f>SUM(G41:G42)</f>
        <v>0</v>
      </c>
      <c r="H40" s="158" t="str">
        <f t="shared" si="0"/>
        <v/>
      </c>
    </row>
    <row r="41" spans="1:8" ht="24" hidden="1" customHeight="1" thickBot="1">
      <c r="A41" s="65"/>
      <c r="B41" s="66"/>
      <c r="C41" s="72" t="s">
        <v>10</v>
      </c>
      <c r="D41" s="44" t="s">
        <v>50</v>
      </c>
      <c r="E41" s="182"/>
      <c r="F41" s="149"/>
      <c r="G41" s="183"/>
      <c r="H41" s="158" t="str">
        <f t="shared" si="0"/>
        <v/>
      </c>
    </row>
    <row r="42" spans="1:8" ht="24" hidden="1" customHeight="1" thickBot="1">
      <c r="A42" s="65"/>
      <c r="B42" s="66"/>
      <c r="C42" s="72">
        <v>2</v>
      </c>
      <c r="D42" s="73" t="s">
        <v>51</v>
      </c>
      <c r="E42" s="182"/>
      <c r="F42" s="149"/>
      <c r="G42" s="183"/>
      <c r="H42" s="158" t="str">
        <f t="shared" si="0"/>
        <v/>
      </c>
    </row>
    <row r="43" spans="1:8" ht="24" customHeight="1" thickBot="1">
      <c r="A43" s="41"/>
      <c r="B43" s="42" t="s">
        <v>21</v>
      </c>
      <c r="C43" s="43"/>
      <c r="D43" s="34" t="s">
        <v>52</v>
      </c>
      <c r="E43" s="97">
        <f>SUM(E44:E45)</f>
        <v>25880000</v>
      </c>
      <c r="F43" s="98">
        <f>SUM(F44:F45)</f>
        <v>24975000</v>
      </c>
      <c r="G43" s="189">
        <f>SUM(G44:G45)</f>
        <v>0</v>
      </c>
      <c r="H43" s="158">
        <f>IF(F43=0,"",G43/F43*100)</f>
        <v>0</v>
      </c>
    </row>
    <row r="44" spans="1:8" ht="24" customHeight="1" thickBot="1">
      <c r="A44" s="41"/>
      <c r="B44" s="42"/>
      <c r="C44" s="43" t="s">
        <v>10</v>
      </c>
      <c r="D44" s="34" t="s">
        <v>53</v>
      </c>
      <c r="E44" s="182"/>
      <c r="F44" s="149"/>
      <c r="G44" s="183"/>
      <c r="H44" s="158" t="str">
        <f>IF(F44=0,"",G44/F44*100)</f>
        <v/>
      </c>
    </row>
    <row r="45" spans="1:8" ht="24" customHeight="1" thickBot="1">
      <c r="A45" s="41"/>
      <c r="B45" s="42"/>
      <c r="C45" s="43" t="s">
        <v>19</v>
      </c>
      <c r="D45" s="34" t="s">
        <v>54</v>
      </c>
      <c r="E45" s="182">
        <v>25880000</v>
      </c>
      <c r="F45" s="149">
        <v>24975000</v>
      </c>
      <c r="G45" s="183"/>
      <c r="H45" s="158">
        <f>IF(F45=0,"",G45/F45*100)</f>
        <v>0</v>
      </c>
    </row>
    <row r="46" spans="1:8" ht="24" hidden="1" customHeight="1" thickBot="1">
      <c r="A46" s="20" t="s">
        <v>29</v>
      </c>
      <c r="B46" s="21"/>
      <c r="C46" s="22"/>
      <c r="D46" s="23" t="s">
        <v>55</v>
      </c>
      <c r="E46" s="194"/>
      <c r="F46" s="195"/>
      <c r="G46" s="196"/>
      <c r="H46" s="158" t="str">
        <f t="shared" si="0"/>
        <v/>
      </c>
    </row>
    <row r="47" spans="1:8" ht="24" customHeight="1" thickBot="1">
      <c r="A47" s="82" t="s">
        <v>56</v>
      </c>
      <c r="B47" s="21"/>
      <c r="C47" s="22"/>
      <c r="D47" s="23"/>
      <c r="E47" s="24">
        <f>E35+E36+E46</f>
        <v>49392000</v>
      </c>
      <c r="F47" s="25">
        <f>F35+F36+F46</f>
        <v>49367804</v>
      </c>
      <c r="G47" s="188">
        <f>G35+G36+G46</f>
        <v>0</v>
      </c>
      <c r="H47" s="158">
        <f t="shared" si="0"/>
        <v>0</v>
      </c>
    </row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spans="1:8" hidden="1"/>
    <row r="66" spans="1:8" hidden="1"/>
    <row r="67" spans="1:8" hidden="1"/>
    <row r="68" spans="1:8" hidden="1"/>
    <row r="69" spans="1:8" hidden="1"/>
    <row r="70" spans="1:8" hidden="1"/>
    <row r="71" spans="1:8" ht="30.75" customHeight="1" thickBot="1">
      <c r="D71" s="255" t="s">
        <v>139</v>
      </c>
      <c r="G71" s="4" t="s">
        <v>1</v>
      </c>
    </row>
    <row r="72" spans="1:8" ht="39" thickBot="1">
      <c r="A72" s="5" t="s">
        <v>2</v>
      </c>
      <c r="B72" s="6" t="s">
        <v>3</v>
      </c>
      <c r="C72" s="7" t="s">
        <v>4</v>
      </c>
      <c r="D72" s="8" t="s">
        <v>5</v>
      </c>
      <c r="E72" s="9" t="s">
        <v>510</v>
      </c>
      <c r="F72" s="10"/>
      <c r="G72" s="11"/>
      <c r="H72" s="11"/>
    </row>
    <row r="73" spans="1:8" ht="39" thickBot="1">
      <c r="A73" s="12"/>
      <c r="B73" s="13"/>
      <c r="C73" s="14"/>
      <c r="D73" s="15"/>
      <c r="E73" s="267" t="s">
        <v>6</v>
      </c>
      <c r="F73" s="17" t="s">
        <v>7</v>
      </c>
      <c r="G73" s="18" t="s">
        <v>8</v>
      </c>
      <c r="H73" s="19" t="s">
        <v>9</v>
      </c>
    </row>
    <row r="74" spans="1:8" ht="24" customHeight="1" thickBot="1">
      <c r="A74" s="20" t="s">
        <v>10</v>
      </c>
      <c r="B74" s="21"/>
      <c r="C74" s="21"/>
      <c r="D74" s="85" t="s">
        <v>58</v>
      </c>
      <c r="E74" s="24">
        <f>E75+E76+E77+E80+E91+E106+E107</f>
        <v>45262000</v>
      </c>
      <c r="F74" s="25">
        <f>F75+F76+F77+F80+F91+F106+F107</f>
        <v>45137804</v>
      </c>
      <c r="G74" s="26">
        <f>G75+G76+G77+G80+G91+G106+G107</f>
        <v>0</v>
      </c>
      <c r="H74" s="27">
        <f>IF(F74=0,"",G74/F74*100)</f>
        <v>0</v>
      </c>
    </row>
    <row r="75" spans="1:8" ht="24" customHeight="1" thickBot="1">
      <c r="A75" s="28"/>
      <c r="B75" s="29" t="s">
        <v>10</v>
      </c>
      <c r="C75" s="86"/>
      <c r="D75" s="87" t="s">
        <v>59</v>
      </c>
      <c r="E75" s="197">
        <v>21889000</v>
      </c>
      <c r="F75" s="198">
        <v>23648000</v>
      </c>
      <c r="G75" s="199"/>
      <c r="H75" s="27">
        <f t="shared" ref="H75:H126" si="1">IF(F75=0,"",G75/F75*100)</f>
        <v>0</v>
      </c>
    </row>
    <row r="76" spans="1:8" ht="24" customHeight="1" thickBot="1">
      <c r="A76" s="41"/>
      <c r="B76" s="42" t="s">
        <v>19</v>
      </c>
      <c r="C76" s="91"/>
      <c r="D76" s="92" t="s">
        <v>60</v>
      </c>
      <c r="E76" s="182">
        <v>3560000</v>
      </c>
      <c r="F76" s="190">
        <v>3818000</v>
      </c>
      <c r="G76" s="200"/>
      <c r="H76" s="27">
        <f t="shared" si="1"/>
        <v>0</v>
      </c>
    </row>
    <row r="77" spans="1:8" ht="24" customHeight="1" thickBot="1">
      <c r="A77" s="41"/>
      <c r="B77" s="42" t="s">
        <v>21</v>
      </c>
      <c r="C77" s="91"/>
      <c r="D77" s="92" t="s">
        <v>61</v>
      </c>
      <c r="E77" s="182">
        <v>19813000</v>
      </c>
      <c r="F77" s="190">
        <v>17671804</v>
      </c>
      <c r="G77" s="200"/>
      <c r="H77" s="27">
        <f t="shared" si="1"/>
        <v>0</v>
      </c>
    </row>
    <row r="78" spans="1:8" s="61" customFormat="1" ht="24" hidden="1" customHeight="1" thickBot="1">
      <c r="A78" s="94"/>
      <c r="B78" s="95"/>
      <c r="C78" s="56"/>
      <c r="D78" s="96" t="s">
        <v>62</v>
      </c>
      <c r="E78" s="175"/>
      <c r="F78" s="202"/>
      <c r="G78" s="203"/>
      <c r="H78" s="257"/>
    </row>
    <row r="79" spans="1:8" s="61" customFormat="1" ht="24" hidden="1" customHeight="1" thickBot="1">
      <c r="A79" s="94"/>
      <c r="B79" s="95"/>
      <c r="C79" s="56"/>
      <c r="D79" s="96" t="s">
        <v>63</v>
      </c>
      <c r="E79" s="175"/>
      <c r="F79" s="202"/>
      <c r="G79" s="203"/>
      <c r="H79" s="257"/>
    </row>
    <row r="80" spans="1:8" ht="24" hidden="1" customHeight="1" thickBot="1">
      <c r="A80" s="41"/>
      <c r="B80" s="42" t="s">
        <v>26</v>
      </c>
      <c r="C80" s="91"/>
      <c r="D80" s="92" t="s">
        <v>64</v>
      </c>
      <c r="E80" s="204">
        <f>SUM(E81:E90)</f>
        <v>0</v>
      </c>
      <c r="F80" s="205">
        <f>SUM(F81:F90)</f>
        <v>0</v>
      </c>
      <c r="G80" s="206">
        <f>SUM(G81:G90)</f>
        <v>0</v>
      </c>
      <c r="H80" s="27" t="str">
        <f t="shared" si="1"/>
        <v/>
      </c>
    </row>
    <row r="81" spans="1:8" ht="24" hidden="1" customHeight="1" thickBot="1">
      <c r="A81" s="41"/>
      <c r="B81" s="42"/>
      <c r="C81" s="91" t="s">
        <v>10</v>
      </c>
      <c r="D81" s="258" t="s">
        <v>65</v>
      </c>
      <c r="E81" s="182"/>
      <c r="F81" s="190"/>
      <c r="G81" s="200"/>
      <c r="H81" s="27" t="str">
        <f t="shared" si="1"/>
        <v/>
      </c>
    </row>
    <row r="82" spans="1:8" ht="24" hidden="1" customHeight="1" thickBot="1">
      <c r="A82" s="41"/>
      <c r="B82" s="42"/>
      <c r="C82" s="91" t="s">
        <v>19</v>
      </c>
      <c r="D82" s="258" t="s">
        <v>66</v>
      </c>
      <c r="E82" s="182"/>
      <c r="F82" s="190"/>
      <c r="G82" s="200"/>
      <c r="H82" s="27" t="str">
        <f t="shared" si="1"/>
        <v/>
      </c>
    </row>
    <row r="83" spans="1:8" ht="24" hidden="1" customHeight="1" thickBot="1">
      <c r="A83" s="41"/>
      <c r="B83" s="42"/>
      <c r="C83" s="91" t="s">
        <v>21</v>
      </c>
      <c r="D83" s="258" t="s">
        <v>67</v>
      </c>
      <c r="E83" s="182"/>
      <c r="F83" s="190"/>
      <c r="G83" s="200"/>
      <c r="H83" s="27"/>
    </row>
    <row r="84" spans="1:8" ht="24" hidden="1" customHeight="1" thickBot="1">
      <c r="A84" s="41"/>
      <c r="B84" s="42"/>
      <c r="C84" s="91" t="s">
        <v>26</v>
      </c>
      <c r="D84" s="258" t="s">
        <v>68</v>
      </c>
      <c r="E84" s="182"/>
      <c r="F84" s="190"/>
      <c r="G84" s="200"/>
      <c r="H84" s="27"/>
    </row>
    <row r="85" spans="1:8" ht="24" hidden="1" customHeight="1" thickBot="1">
      <c r="A85" s="41"/>
      <c r="B85" s="42"/>
      <c r="C85" s="91" t="s">
        <v>29</v>
      </c>
      <c r="D85" s="258" t="s">
        <v>550</v>
      </c>
      <c r="E85" s="182"/>
      <c r="F85" s="190"/>
      <c r="G85" s="200"/>
      <c r="H85" s="27"/>
    </row>
    <row r="86" spans="1:8" ht="24" hidden="1" customHeight="1" thickBot="1">
      <c r="A86" s="41"/>
      <c r="B86" s="42"/>
      <c r="C86" s="91" t="s">
        <v>70</v>
      </c>
      <c r="D86" s="258" t="s">
        <v>551</v>
      </c>
      <c r="E86" s="182"/>
      <c r="F86" s="190"/>
      <c r="G86" s="200"/>
      <c r="H86" s="27"/>
    </row>
    <row r="87" spans="1:8" ht="24" hidden="1" customHeight="1" thickBot="1">
      <c r="A87" s="41"/>
      <c r="B87" s="42"/>
      <c r="C87" s="91" t="s">
        <v>72</v>
      </c>
      <c r="D87" s="258" t="s">
        <v>552</v>
      </c>
      <c r="E87" s="182"/>
      <c r="F87" s="190"/>
      <c r="G87" s="200"/>
      <c r="H87" s="27"/>
    </row>
    <row r="88" spans="1:8" ht="24" hidden="1" customHeight="1" thickBot="1">
      <c r="A88" s="41"/>
      <c r="B88" s="42"/>
      <c r="C88" s="91" t="s">
        <v>74</v>
      </c>
      <c r="D88" s="258" t="s">
        <v>75</v>
      </c>
      <c r="E88" s="182"/>
      <c r="F88" s="190"/>
      <c r="G88" s="200"/>
      <c r="H88" s="27"/>
    </row>
    <row r="89" spans="1:8" ht="24" hidden="1" customHeight="1" thickBot="1">
      <c r="A89" s="41"/>
      <c r="B89" s="42"/>
      <c r="C89" s="91" t="s">
        <v>76</v>
      </c>
      <c r="D89" s="258" t="s">
        <v>670</v>
      </c>
      <c r="E89" s="182"/>
      <c r="F89" s="190"/>
      <c r="G89" s="200"/>
      <c r="H89" s="27"/>
    </row>
    <row r="90" spans="1:8" ht="24" hidden="1" customHeight="1" thickBot="1">
      <c r="A90" s="41"/>
      <c r="B90" s="42"/>
      <c r="C90" s="91" t="s">
        <v>88</v>
      </c>
      <c r="D90" s="258" t="s">
        <v>553</v>
      </c>
      <c r="E90" s="182"/>
      <c r="F90" s="190"/>
      <c r="G90" s="200"/>
      <c r="H90" s="27"/>
    </row>
    <row r="91" spans="1:8" ht="24" hidden="1" customHeight="1" thickBot="1">
      <c r="A91" s="41"/>
      <c r="B91" s="42" t="s">
        <v>29</v>
      </c>
      <c r="C91" s="91"/>
      <c r="D91" s="92" t="s">
        <v>78</v>
      </c>
      <c r="E91" s="97">
        <f>SUM(E92:E105)</f>
        <v>0</v>
      </c>
      <c r="F91" s="98">
        <f>SUM(F92:F105)</f>
        <v>0</v>
      </c>
      <c r="G91" s="99">
        <f>SUM(G92:G105)</f>
        <v>0</v>
      </c>
      <c r="H91" s="27" t="str">
        <f t="shared" si="1"/>
        <v/>
      </c>
    </row>
    <row r="92" spans="1:8" ht="24" hidden="1" customHeight="1" thickBot="1">
      <c r="A92" s="41"/>
      <c r="B92" s="42"/>
      <c r="C92" s="91" t="s">
        <v>10</v>
      </c>
      <c r="D92" s="92" t="s">
        <v>79</v>
      </c>
      <c r="E92" s="182"/>
      <c r="F92" s="190"/>
      <c r="G92" s="200"/>
      <c r="H92" s="27" t="str">
        <f t="shared" si="1"/>
        <v/>
      </c>
    </row>
    <row r="93" spans="1:8" ht="24" hidden="1" customHeight="1" thickBot="1">
      <c r="A93" s="41"/>
      <c r="B93" s="42"/>
      <c r="C93" s="91" t="s">
        <v>19</v>
      </c>
      <c r="D93" s="92" t="s">
        <v>134</v>
      </c>
      <c r="E93" s="182"/>
      <c r="F93" s="190"/>
      <c r="G93" s="200"/>
      <c r="H93" s="27" t="str">
        <f t="shared" si="1"/>
        <v/>
      </c>
    </row>
    <row r="94" spans="1:8" ht="24" hidden="1" customHeight="1" thickBot="1">
      <c r="A94" s="41"/>
      <c r="B94" s="42"/>
      <c r="C94" s="91" t="s">
        <v>21</v>
      </c>
      <c r="D94" s="92" t="s">
        <v>81</v>
      </c>
      <c r="E94" s="182"/>
      <c r="F94" s="190"/>
      <c r="G94" s="200"/>
      <c r="H94" s="27" t="str">
        <f t="shared" si="1"/>
        <v/>
      </c>
    </row>
    <row r="95" spans="1:8" ht="24" hidden="1" customHeight="1" thickBot="1">
      <c r="A95" s="41"/>
      <c r="B95" s="42"/>
      <c r="C95" s="91" t="s">
        <v>26</v>
      </c>
      <c r="D95" s="92" t="s">
        <v>82</v>
      </c>
      <c r="E95" s="182"/>
      <c r="F95" s="190"/>
      <c r="G95" s="200"/>
      <c r="H95" s="27" t="str">
        <f t="shared" si="1"/>
        <v/>
      </c>
    </row>
    <row r="96" spans="1:8" ht="24" hidden="1" customHeight="1" thickBot="1">
      <c r="A96" s="41"/>
      <c r="B96" s="42"/>
      <c r="C96" s="91" t="s">
        <v>29</v>
      </c>
      <c r="D96" s="92" t="s">
        <v>135</v>
      </c>
      <c r="E96" s="182"/>
      <c r="F96" s="190"/>
      <c r="G96" s="200"/>
      <c r="H96" s="27" t="str">
        <f t="shared" si="1"/>
        <v/>
      </c>
    </row>
    <row r="97" spans="1:8" ht="24" hidden="1" customHeight="1" thickBot="1">
      <c r="A97" s="41"/>
      <c r="B97" s="42"/>
      <c r="C97" s="91" t="s">
        <v>70</v>
      </c>
      <c r="D97" s="92" t="s">
        <v>84</v>
      </c>
      <c r="E97" s="182"/>
      <c r="F97" s="190"/>
      <c r="G97" s="200"/>
      <c r="H97" s="27" t="str">
        <f t="shared" si="1"/>
        <v/>
      </c>
    </row>
    <row r="98" spans="1:8" ht="24" hidden="1" customHeight="1" thickBot="1">
      <c r="A98" s="41"/>
      <c r="B98" s="42"/>
      <c r="C98" s="91" t="s">
        <v>72</v>
      </c>
      <c r="D98" s="92" t="s">
        <v>85</v>
      </c>
      <c r="E98" s="182"/>
      <c r="F98" s="190"/>
      <c r="G98" s="200"/>
      <c r="H98" s="27"/>
    </row>
    <row r="99" spans="1:8" ht="24" hidden="1" customHeight="1" thickBot="1">
      <c r="A99" s="41"/>
      <c r="B99" s="42"/>
      <c r="C99" s="91" t="s">
        <v>74</v>
      </c>
      <c r="D99" s="92" t="s">
        <v>86</v>
      </c>
      <c r="E99" s="182"/>
      <c r="F99" s="190"/>
      <c r="G99" s="200"/>
      <c r="H99" s="27"/>
    </row>
    <row r="100" spans="1:8" ht="24" hidden="1" customHeight="1" thickBot="1">
      <c r="A100" s="41"/>
      <c r="B100" s="42"/>
      <c r="C100" s="91" t="s">
        <v>76</v>
      </c>
      <c r="D100" s="92" t="s">
        <v>87</v>
      </c>
      <c r="E100" s="182"/>
      <c r="F100" s="190"/>
      <c r="G100" s="200"/>
      <c r="H100" s="27"/>
    </row>
    <row r="101" spans="1:8" ht="24" hidden="1" customHeight="1" thickBot="1">
      <c r="A101" s="41"/>
      <c r="B101" s="42"/>
      <c r="C101" s="91" t="s">
        <v>88</v>
      </c>
      <c r="D101" s="92" t="s">
        <v>89</v>
      </c>
      <c r="E101" s="182"/>
      <c r="F101" s="190"/>
      <c r="G101" s="200"/>
      <c r="H101" s="27" t="str">
        <f t="shared" si="1"/>
        <v/>
      </c>
    </row>
    <row r="102" spans="1:8" ht="24" hidden="1" customHeight="1" thickBot="1">
      <c r="A102" s="41"/>
      <c r="B102" s="42"/>
      <c r="C102" s="91" t="s">
        <v>90</v>
      </c>
      <c r="D102" s="92" t="s">
        <v>91</v>
      </c>
      <c r="E102" s="182"/>
      <c r="F102" s="190"/>
      <c r="G102" s="200"/>
      <c r="H102" s="27" t="str">
        <f t="shared" si="1"/>
        <v/>
      </c>
    </row>
    <row r="103" spans="1:8" ht="24" hidden="1" customHeight="1" thickBot="1">
      <c r="A103" s="41"/>
      <c r="B103" s="42"/>
      <c r="C103" s="91" t="s">
        <v>92</v>
      </c>
      <c r="D103" s="92" t="s">
        <v>93</v>
      </c>
      <c r="E103" s="182"/>
      <c r="F103" s="190"/>
      <c r="G103" s="200"/>
      <c r="H103" s="27" t="str">
        <f t="shared" si="1"/>
        <v/>
      </c>
    </row>
    <row r="104" spans="1:8" ht="24" hidden="1" customHeight="1" thickBot="1">
      <c r="A104" s="41"/>
      <c r="B104" s="42"/>
      <c r="C104" s="91" t="s">
        <v>94</v>
      </c>
      <c r="D104" s="92" t="s">
        <v>214</v>
      </c>
      <c r="E104" s="182"/>
      <c r="F104" s="190"/>
      <c r="G104" s="200"/>
      <c r="H104" s="27"/>
    </row>
    <row r="105" spans="1:8" ht="24" hidden="1" customHeight="1" thickBot="1">
      <c r="A105" s="41"/>
      <c r="B105" s="42"/>
      <c r="C105" s="91" t="s">
        <v>95</v>
      </c>
      <c r="D105" s="92" t="s">
        <v>96</v>
      </c>
      <c r="E105" s="182"/>
      <c r="F105" s="190"/>
      <c r="G105" s="200"/>
      <c r="H105" s="27"/>
    </row>
    <row r="106" spans="1:8" ht="24" hidden="1" customHeight="1" thickBot="1">
      <c r="A106" s="41"/>
      <c r="B106" s="42" t="s">
        <v>70</v>
      </c>
      <c r="C106" s="91"/>
      <c r="D106" s="92" t="s">
        <v>97</v>
      </c>
      <c r="E106" s="212"/>
      <c r="F106" s="190"/>
      <c r="G106" s="200"/>
      <c r="H106" s="27" t="str">
        <f t="shared" si="1"/>
        <v/>
      </c>
    </row>
    <row r="107" spans="1:8" ht="24" hidden="1" customHeight="1" thickBot="1">
      <c r="A107" s="41"/>
      <c r="B107" s="42" t="s">
        <v>72</v>
      </c>
      <c r="C107" s="91"/>
      <c r="D107" s="92" t="s">
        <v>98</v>
      </c>
      <c r="E107" s="97">
        <f>SUM(E108:E110)</f>
        <v>0</v>
      </c>
      <c r="F107" s="98">
        <f>SUM(F108:F110)</f>
        <v>0</v>
      </c>
      <c r="G107" s="99">
        <f>SUM(G108:G110)</f>
        <v>0</v>
      </c>
      <c r="H107" s="27" t="str">
        <f t="shared" si="1"/>
        <v/>
      </c>
    </row>
    <row r="108" spans="1:8" s="61" customFormat="1" ht="24" hidden="1" customHeight="1" thickBot="1">
      <c r="A108" s="94"/>
      <c r="B108" s="95"/>
      <c r="C108" s="56" t="s">
        <v>10</v>
      </c>
      <c r="D108" s="96" t="s">
        <v>99</v>
      </c>
      <c r="E108" s="175"/>
      <c r="F108" s="202"/>
      <c r="G108" s="203"/>
      <c r="H108" s="257"/>
    </row>
    <row r="109" spans="1:8" s="61" customFormat="1" ht="24" hidden="1" customHeight="1" thickBot="1">
      <c r="A109" s="94"/>
      <c r="B109" s="95"/>
      <c r="C109" s="56">
        <v>2</v>
      </c>
      <c r="D109" s="96" t="s">
        <v>100</v>
      </c>
      <c r="E109" s="175"/>
      <c r="F109" s="202"/>
      <c r="G109" s="203"/>
      <c r="H109" s="257"/>
    </row>
    <row r="110" spans="1:8" s="61" customFormat="1" ht="24" hidden="1" customHeight="1" thickBot="1">
      <c r="A110" s="94"/>
      <c r="B110" s="95"/>
      <c r="C110" s="56">
        <v>3</v>
      </c>
      <c r="D110" s="96" t="s">
        <v>669</v>
      </c>
      <c r="E110" s="175"/>
      <c r="F110" s="202"/>
      <c r="G110" s="203"/>
      <c r="H110" s="257"/>
    </row>
    <row r="111" spans="1:8" ht="24" customHeight="1" thickBot="1">
      <c r="A111" s="20" t="s">
        <v>19</v>
      </c>
      <c r="B111" s="21"/>
      <c r="C111" s="21"/>
      <c r="D111" s="85" t="s">
        <v>101</v>
      </c>
      <c r="E111" s="24">
        <f>SUM(E112:E115)</f>
        <v>4130000</v>
      </c>
      <c r="F111" s="25">
        <f>SUM(F112:F115)</f>
        <v>4230000</v>
      </c>
      <c r="G111" s="26">
        <f>SUM(G112:G115)</f>
        <v>0</v>
      </c>
      <c r="H111" s="27">
        <f t="shared" si="1"/>
        <v>0</v>
      </c>
    </row>
    <row r="112" spans="1:8" ht="24" customHeight="1" thickBot="1">
      <c r="A112" s="41"/>
      <c r="B112" s="42" t="s">
        <v>10</v>
      </c>
      <c r="C112" s="91"/>
      <c r="D112" s="92" t="s">
        <v>102</v>
      </c>
      <c r="E112" s="182"/>
      <c r="F112" s="149">
        <v>400000</v>
      </c>
      <c r="G112" s="213"/>
      <c r="H112" s="27">
        <f t="shared" si="1"/>
        <v>0</v>
      </c>
    </row>
    <row r="113" spans="1:8" ht="24" customHeight="1" thickBot="1">
      <c r="A113" s="41"/>
      <c r="B113" s="42" t="s">
        <v>19</v>
      </c>
      <c r="C113" s="91"/>
      <c r="D113" s="92" t="s">
        <v>103</v>
      </c>
      <c r="E113" s="182">
        <v>4130000</v>
      </c>
      <c r="F113" s="149">
        <v>3830000</v>
      </c>
      <c r="G113" s="200"/>
      <c r="H113" s="27">
        <f t="shared" si="1"/>
        <v>0</v>
      </c>
    </row>
    <row r="114" spans="1:8" ht="24" hidden="1" customHeight="1" thickBot="1">
      <c r="A114" s="41"/>
      <c r="B114" s="42" t="s">
        <v>21</v>
      </c>
      <c r="C114" s="91"/>
      <c r="D114" s="92" t="s">
        <v>104</v>
      </c>
      <c r="E114" s="182"/>
      <c r="F114" s="190"/>
      <c r="G114" s="213"/>
      <c r="H114" s="27" t="str">
        <f t="shared" si="1"/>
        <v/>
      </c>
    </row>
    <row r="115" spans="1:8" ht="24" hidden="1" customHeight="1" thickBot="1">
      <c r="A115" s="41"/>
      <c r="B115" s="42" t="s">
        <v>26</v>
      </c>
      <c r="C115" s="91"/>
      <c r="D115" s="92" t="s">
        <v>215</v>
      </c>
      <c r="E115" s="182"/>
      <c r="F115" s="190"/>
      <c r="G115" s="200"/>
      <c r="H115" s="27" t="str">
        <f t="shared" si="1"/>
        <v/>
      </c>
    </row>
    <row r="116" spans="1:8" ht="24" customHeight="1" thickBot="1">
      <c r="A116" s="750" t="s">
        <v>105</v>
      </c>
      <c r="B116" s="751"/>
      <c r="C116" s="751"/>
      <c r="D116" s="752"/>
      <c r="E116" s="24">
        <f>E74+E111</f>
        <v>49392000</v>
      </c>
      <c r="F116" s="25">
        <f>F74+F111</f>
        <v>49367804</v>
      </c>
      <c r="G116" s="26">
        <f>G74+G111</f>
        <v>0</v>
      </c>
      <c r="H116" s="27">
        <f>IF(F116=0,"",G116/F116*100)</f>
        <v>0</v>
      </c>
    </row>
    <row r="117" spans="1:8" ht="24" hidden="1" customHeight="1" thickBot="1">
      <c r="A117" s="750" t="s">
        <v>106</v>
      </c>
      <c r="B117" s="751"/>
      <c r="C117" s="751"/>
      <c r="D117" s="752" t="s">
        <v>106</v>
      </c>
      <c r="E117" s="24">
        <f>E118+E121</f>
        <v>0</v>
      </c>
      <c r="F117" s="25">
        <f>F118+F121</f>
        <v>0</v>
      </c>
      <c r="G117" s="26">
        <f>G118+G121</f>
        <v>0</v>
      </c>
      <c r="H117" s="27" t="str">
        <f>IF(F117=0,"",G117/F117*100)</f>
        <v/>
      </c>
    </row>
    <row r="118" spans="1:8" ht="24" hidden="1" customHeight="1" thickBot="1">
      <c r="A118" s="20" t="s">
        <v>21</v>
      </c>
      <c r="B118" s="21"/>
      <c r="C118" s="21"/>
      <c r="D118" s="85" t="s">
        <v>107</v>
      </c>
      <c r="E118" s="24">
        <f>SUM(E119:E120)</f>
        <v>0</v>
      </c>
      <c r="F118" s="25">
        <f>SUM(F119:F120)</f>
        <v>0</v>
      </c>
      <c r="G118" s="26">
        <f>SUM(G119:G120)</f>
        <v>0</v>
      </c>
      <c r="H118" s="27" t="str">
        <f t="shared" si="1"/>
        <v/>
      </c>
    </row>
    <row r="119" spans="1:8" ht="24" hidden="1" customHeight="1" thickBot="1">
      <c r="A119" s="41"/>
      <c r="B119" s="42" t="s">
        <v>10</v>
      </c>
      <c r="C119" s="91"/>
      <c r="D119" s="92" t="s">
        <v>108</v>
      </c>
      <c r="E119" s="182"/>
      <c r="F119" s="149"/>
      <c r="G119" s="213"/>
      <c r="H119" s="27" t="str">
        <f t="shared" si="1"/>
        <v/>
      </c>
    </row>
    <row r="120" spans="1:8" ht="24" hidden="1" customHeight="1" thickBot="1">
      <c r="A120" s="214"/>
      <c r="B120" s="215" t="s">
        <v>19</v>
      </c>
      <c r="C120" s="216"/>
      <c r="D120" s="217" t="s">
        <v>109</v>
      </c>
      <c r="E120" s="218"/>
      <c r="F120" s="219"/>
      <c r="G120" s="220"/>
      <c r="H120" s="27" t="str">
        <f t="shared" si="1"/>
        <v/>
      </c>
    </row>
    <row r="121" spans="1:8" ht="24" hidden="1" customHeight="1" thickBot="1">
      <c r="A121" s="20" t="s">
        <v>26</v>
      </c>
      <c r="B121" s="21"/>
      <c r="C121" s="21"/>
      <c r="D121" s="85" t="s">
        <v>110</v>
      </c>
      <c r="E121" s="24">
        <f>SUM(E122:E124)</f>
        <v>0</v>
      </c>
      <c r="F121" s="25">
        <f>SUM(F122:F124)</f>
        <v>0</v>
      </c>
      <c r="G121" s="26">
        <f>SUM(G122:G124)</f>
        <v>0</v>
      </c>
      <c r="H121" s="27"/>
    </row>
    <row r="122" spans="1:8" ht="24" hidden="1" customHeight="1" thickBot="1">
      <c r="A122" s="41"/>
      <c r="B122" s="42" t="s">
        <v>10</v>
      </c>
      <c r="C122" s="91"/>
      <c r="D122" s="125" t="s">
        <v>111</v>
      </c>
      <c r="E122" s="182"/>
      <c r="F122" s="149"/>
      <c r="G122" s="213"/>
      <c r="H122" s="27" t="str">
        <f t="shared" si="1"/>
        <v/>
      </c>
    </row>
    <row r="123" spans="1:8" ht="24" hidden="1" customHeight="1" thickBot="1">
      <c r="A123" s="41"/>
      <c r="B123" s="42" t="s">
        <v>19</v>
      </c>
      <c r="C123" s="91"/>
      <c r="D123" s="92" t="s">
        <v>131</v>
      </c>
      <c r="E123" s="182"/>
      <c r="F123" s="149"/>
      <c r="G123" s="213"/>
      <c r="H123" s="27" t="str">
        <f t="shared" si="1"/>
        <v/>
      </c>
    </row>
    <row r="124" spans="1:8" ht="24" hidden="1" customHeight="1" thickBot="1">
      <c r="A124" s="214"/>
      <c r="B124" s="215" t="s">
        <v>21</v>
      </c>
      <c r="C124" s="216"/>
      <c r="D124" s="92" t="s">
        <v>113</v>
      </c>
      <c r="E124" s="218"/>
      <c r="F124" s="219"/>
      <c r="G124" s="220"/>
      <c r="H124" s="27"/>
    </row>
    <row r="125" spans="1:8" ht="24" hidden="1" customHeight="1" thickBot="1">
      <c r="A125" s="20" t="s">
        <v>29</v>
      </c>
      <c r="B125" s="21"/>
      <c r="C125" s="21"/>
      <c r="D125" s="85" t="s">
        <v>114</v>
      </c>
      <c r="E125" s="194"/>
      <c r="F125" s="195"/>
      <c r="G125" s="221"/>
      <c r="H125" s="27" t="str">
        <f t="shared" si="1"/>
        <v/>
      </c>
    </row>
    <row r="126" spans="1:8" ht="24" customHeight="1" thickBot="1">
      <c r="A126" s="82" t="s">
        <v>115</v>
      </c>
      <c r="B126" s="20"/>
      <c r="C126" s="22"/>
      <c r="D126" s="23"/>
      <c r="E126" s="24">
        <f>E116+E117+E125</f>
        <v>49392000</v>
      </c>
      <c r="F126" s="25">
        <f>F116+F117+F125</f>
        <v>49367804</v>
      </c>
      <c r="G126" s="26">
        <f>G116+G117+G125</f>
        <v>0</v>
      </c>
      <c r="H126" s="27">
        <f t="shared" si="1"/>
        <v>0</v>
      </c>
    </row>
    <row r="129" spans="1:7" ht="13.5" thickBot="1"/>
    <row r="130" spans="1:7" s="268" customFormat="1" ht="20.100000000000001" customHeight="1" thickTop="1" thickBot="1">
      <c r="A130" s="135" t="s">
        <v>116</v>
      </c>
      <c r="B130" s="223"/>
      <c r="C130" s="224"/>
      <c r="D130" s="225"/>
      <c r="E130" s="279">
        <f>SUM(E132:E133)</f>
        <v>5</v>
      </c>
      <c r="F130" s="286"/>
    </row>
    <row r="131" spans="1:7" s="268" customFormat="1" ht="20.100000000000001" customHeight="1" thickTop="1" thickBot="1">
      <c r="A131" s="270">
        <v>2020</v>
      </c>
      <c r="B131" s="271"/>
      <c r="C131" s="271"/>
      <c r="D131" s="272"/>
      <c r="E131" s="281">
        <v>40909</v>
      </c>
      <c r="F131" s="287"/>
      <c r="G131" s="288"/>
    </row>
    <row r="132" spans="1:7" s="268" customFormat="1" ht="20.100000000000001" customHeight="1" thickTop="1" thickBot="1">
      <c r="A132" s="274"/>
      <c r="B132" s="275" t="s">
        <v>119</v>
      </c>
      <c r="C132" s="276"/>
      <c r="D132" s="277"/>
      <c r="E132" s="289">
        <v>5</v>
      </c>
      <c r="F132" s="290"/>
    </row>
    <row r="133" spans="1:7" s="268" customFormat="1" ht="20.100000000000001" customHeight="1" thickTop="1" thickBot="1">
      <c r="A133" s="274"/>
      <c r="B133" s="275" t="s">
        <v>487</v>
      </c>
      <c r="C133" s="276"/>
      <c r="D133" s="277"/>
      <c r="E133" s="289"/>
      <c r="F133" s="290"/>
    </row>
    <row r="134" spans="1:7" ht="13.5" thickTop="1"/>
  </sheetData>
  <sheetProtection formatCells="0" formatColumns="0" formatRows="0"/>
  <mergeCells count="3">
    <mergeCell ref="A35:D35"/>
    <mergeCell ref="A116:D116"/>
    <mergeCell ref="A117:D117"/>
  </mergeCells>
  <printOptions horizontalCentered="1"/>
  <pageMargins left="0.74803149606299213" right="0.74803149606299213" top="1.1811023622047245" bottom="1.0629921259842521" header="0.51181102362204722" footer="0.51181102362204722"/>
  <pageSetup paperSize="9" scale="62" orientation="portrait" useFirstPageNumber="1" r:id="rId1"/>
  <headerFooter alignWithMargins="0">
    <oddHeader>&amp;CMezőkovácsházi Városi Könyvtár költségvetése&amp;R&amp;"Times New Roman,Normál"&amp;11 2/5. sz.melléklet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28"/>
  <sheetViews>
    <sheetView workbookViewId="0">
      <selection activeCell="B50" sqref="B50"/>
    </sheetView>
  </sheetViews>
  <sheetFormatPr defaultColWidth="9.140625" defaultRowHeight="12.75"/>
  <cols>
    <col min="1" max="1" width="90.42578125" style="291" customWidth="1"/>
    <col min="2" max="2" width="25" style="291" bestFit="1" customWidth="1"/>
    <col min="3" max="16384" width="9.140625" style="291"/>
  </cols>
  <sheetData>
    <row r="1" spans="1:2" ht="13.5" thickBot="1">
      <c r="B1" s="292" t="s">
        <v>1</v>
      </c>
    </row>
    <row r="2" spans="1:2" ht="21.75" customHeight="1">
      <c r="A2" s="293" t="s">
        <v>144</v>
      </c>
      <c r="B2" s="294" t="s">
        <v>145</v>
      </c>
    </row>
    <row r="3" spans="1:2" ht="15.75" customHeight="1">
      <c r="A3" s="295" t="s">
        <v>526</v>
      </c>
      <c r="B3" s="296" t="s">
        <v>511</v>
      </c>
    </row>
    <row r="4" spans="1:2" ht="18" customHeight="1">
      <c r="A4" s="297" t="s">
        <v>146</v>
      </c>
      <c r="B4" s="298">
        <v>120881000</v>
      </c>
    </row>
    <row r="5" spans="1:2" ht="18" customHeight="1">
      <c r="A5" s="299" t="s">
        <v>147</v>
      </c>
      <c r="B5" s="298">
        <v>55821170</v>
      </c>
    </row>
    <row r="6" spans="1:2" ht="18" customHeight="1">
      <c r="A6" s="299" t="s">
        <v>148</v>
      </c>
      <c r="B6" s="298">
        <v>-35191185</v>
      </c>
    </row>
    <row r="7" spans="1:2" ht="18" customHeight="1">
      <c r="A7" s="299" t="s">
        <v>149</v>
      </c>
      <c r="B7" s="298">
        <v>323850</v>
      </c>
    </row>
    <row r="8" spans="1:2" ht="18" customHeight="1">
      <c r="A8" s="299" t="s">
        <v>150</v>
      </c>
      <c r="B8" s="298">
        <v>294400</v>
      </c>
    </row>
    <row r="9" spans="1:2" ht="18" customHeight="1">
      <c r="A9" s="299" t="s">
        <v>208</v>
      </c>
      <c r="B9" s="298">
        <v>384500</v>
      </c>
    </row>
    <row r="10" spans="1:2" ht="18" customHeight="1">
      <c r="A10" s="299" t="s">
        <v>151</v>
      </c>
      <c r="B10" s="298">
        <v>15786900</v>
      </c>
    </row>
    <row r="11" spans="1:2" s="302" customFormat="1" ht="18" customHeight="1">
      <c r="A11" s="300" t="s">
        <v>152</v>
      </c>
      <c r="B11" s="301">
        <f>SUM(B4:B10)</f>
        <v>158300635</v>
      </c>
    </row>
    <row r="12" spans="1:2" ht="18" customHeight="1">
      <c r="A12" s="299" t="s">
        <v>153</v>
      </c>
      <c r="B12" s="298">
        <f>70818300+28800000+4371500</f>
        <v>103989800</v>
      </c>
    </row>
    <row r="13" spans="1:2" ht="18" customHeight="1">
      <c r="A13" s="299" t="s">
        <v>154</v>
      </c>
      <c r="B13" s="298">
        <f>17726800</f>
        <v>17726800</v>
      </c>
    </row>
    <row r="14" spans="1:2" ht="18" customHeight="1">
      <c r="A14" s="303" t="s">
        <v>155</v>
      </c>
      <c r="B14" s="298">
        <v>0</v>
      </c>
    </row>
    <row r="15" spans="1:2" ht="18" customHeight="1">
      <c r="A15" s="303" t="s">
        <v>156</v>
      </c>
      <c r="B15" s="298">
        <v>4760400</v>
      </c>
    </row>
    <row r="16" spans="1:2" s="302" customFormat="1" ht="18" customHeight="1">
      <c r="A16" s="300" t="s">
        <v>157</v>
      </c>
      <c r="B16" s="301">
        <f>SUM(B12:B15)</f>
        <v>126477000</v>
      </c>
    </row>
    <row r="17" spans="1:2" ht="18" customHeight="1">
      <c r="A17" s="299" t="s">
        <v>158</v>
      </c>
      <c r="B17" s="304">
        <v>20739059</v>
      </c>
    </row>
    <row r="18" spans="1:2" ht="18" customHeight="1">
      <c r="A18" s="299" t="s">
        <v>159</v>
      </c>
      <c r="B18" s="304">
        <f>29832000+27499311+2217420</f>
        <v>59548731</v>
      </c>
    </row>
    <row r="19" spans="1:2" ht="18" customHeight="1">
      <c r="A19" s="299" t="s">
        <v>217</v>
      </c>
      <c r="B19" s="304">
        <f>11047500+14366400+5071000</f>
        <v>30484900</v>
      </c>
    </row>
    <row r="20" spans="1:2" ht="18" customHeight="1">
      <c r="A20" s="299" t="s">
        <v>525</v>
      </c>
      <c r="B20" s="304">
        <v>14670149</v>
      </c>
    </row>
    <row r="21" spans="1:2" ht="18" customHeight="1">
      <c r="A21" s="299" t="s">
        <v>524</v>
      </c>
      <c r="B21" s="304">
        <f>12717500</f>
        <v>12717500</v>
      </c>
    </row>
    <row r="22" spans="1:2" ht="18" customHeight="1">
      <c r="A22" s="299" t="s">
        <v>523</v>
      </c>
      <c r="B22" s="304">
        <v>5700000</v>
      </c>
    </row>
    <row r="23" spans="1:2" ht="18" customHeight="1">
      <c r="A23" s="299" t="s">
        <v>160</v>
      </c>
      <c r="B23" s="304">
        <f>9804000+300000+19800000+3780000+30690000</f>
        <v>64374000</v>
      </c>
    </row>
    <row r="24" spans="1:2" s="302" customFormat="1" ht="18" customHeight="1">
      <c r="A24" s="300" t="s">
        <v>161</v>
      </c>
      <c r="B24" s="301">
        <f>SUM(B17:B23)</f>
        <v>208234339</v>
      </c>
    </row>
    <row r="25" spans="1:2" s="302" customFormat="1" ht="18" customHeight="1">
      <c r="A25" s="762" t="s">
        <v>162</v>
      </c>
      <c r="B25" s="763"/>
    </row>
    <row r="26" spans="1:2" s="306" customFormat="1" ht="18" customHeight="1">
      <c r="A26" s="305" t="s">
        <v>163</v>
      </c>
      <c r="B26" s="304">
        <v>7314597</v>
      </c>
    </row>
    <row r="27" spans="1:2" s="302" customFormat="1" ht="18" customHeight="1">
      <c r="A27" s="300" t="s">
        <v>164</v>
      </c>
      <c r="B27" s="301">
        <f>SUM(B26)</f>
        <v>7314597</v>
      </c>
    </row>
    <row r="28" spans="1:2" s="302" customFormat="1" ht="18" customHeight="1" thickBot="1">
      <c r="A28" s="307" t="s">
        <v>165</v>
      </c>
      <c r="B28" s="308">
        <f>B11+B16+B24+B27</f>
        <v>500326571</v>
      </c>
    </row>
  </sheetData>
  <sheetProtection formatCells="0" formatColumns="0" formatRows="0" insertColumns="0" insertRows="0"/>
  <mergeCells count="1">
    <mergeCell ref="A25:B25"/>
  </mergeCells>
  <printOptions horizontalCentered="1"/>
  <pageMargins left="0.74803149606299213" right="0.74803149606299213" top="1.1811023622047245" bottom="1.0629921259842521" header="0.51181102362204722" footer="0.51181102362204722"/>
  <pageSetup paperSize="9" scale="76" orientation="portrait" useFirstPageNumber="1" horizontalDpi="300" r:id="rId1"/>
  <headerFooter alignWithMargins="0">
    <oddHeader>&amp;CNormatív állami hozzájárulások&amp;R&amp;12 3.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5</vt:i4>
      </vt:variant>
    </vt:vector>
  </HeadingPairs>
  <TitlesOfParts>
    <vt:vector size="30" baseType="lpstr">
      <vt:lpstr>Bevételek Össz.</vt:lpstr>
      <vt:lpstr>Kiadások Össz.</vt:lpstr>
      <vt:lpstr>Önk bev.</vt:lpstr>
      <vt:lpstr>Önk kiad.</vt:lpstr>
      <vt:lpstr>PH</vt:lpstr>
      <vt:lpstr>Óvoda</vt:lpstr>
      <vt:lpstr>Humán Szolgáltató</vt:lpstr>
      <vt:lpstr>Könyvtár</vt:lpstr>
      <vt:lpstr>Áll.tám.</vt:lpstr>
      <vt:lpstr>Felújítások</vt:lpstr>
      <vt:lpstr>Felhalm.kiad.</vt:lpstr>
      <vt:lpstr>Áht 23§f</vt:lpstr>
      <vt:lpstr>7)Pénzben és term.</vt:lpstr>
      <vt:lpstr>Működési mérleg</vt:lpstr>
      <vt:lpstr>Felhalmozási mérleg</vt:lpstr>
      <vt:lpstr>Többéves kihat.j.köt.</vt:lpstr>
      <vt:lpstr>Hitelállomány</vt:lpstr>
      <vt:lpstr>Várható 2 év ei.</vt:lpstr>
      <vt:lpstr>előir.felh.ütemterv</vt:lpstr>
      <vt:lpstr>Unió</vt:lpstr>
      <vt:lpstr>Közvetett támogatás</vt:lpstr>
      <vt:lpstr>létszám</vt:lpstr>
      <vt:lpstr>köt-nemköt</vt:lpstr>
      <vt:lpstr>likviditás</vt:lpstr>
      <vt:lpstr>hitelkorlát</vt:lpstr>
      <vt:lpstr>Felhalm.kiad.!Nyomtatási_cím</vt:lpstr>
      <vt:lpstr>'köt-nemköt'!Nyomtatási_terület</vt:lpstr>
      <vt:lpstr>létszám!Nyomtatási_terület</vt:lpstr>
      <vt:lpstr>'Többéves kihat.j.köt.'!Nyomtatási_terület</vt:lpstr>
      <vt:lpstr>'Várható 2 év ei.'!Nyomtatási_terület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Szitás Zoltán</dc:creator>
  <cp:lastModifiedBy>Szitás Zoltán</cp:lastModifiedBy>
  <cp:lastPrinted>2020-10-15T13:58:03Z</cp:lastPrinted>
  <dcterms:created xsi:type="dcterms:W3CDTF">2018-01-16T07:48:01Z</dcterms:created>
  <dcterms:modified xsi:type="dcterms:W3CDTF">2020-10-15T14:05:36Z</dcterms:modified>
</cp:coreProperties>
</file>