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C41" i="1"/>
  <c r="F40" i="1"/>
  <c r="E40" i="1"/>
  <c r="D40" i="1"/>
  <c r="C40" i="1"/>
  <c r="F39" i="1"/>
  <c r="C39" i="1"/>
  <c r="D38" i="1"/>
  <c r="C38" i="1"/>
  <c r="F37" i="1"/>
  <c r="D37" i="1"/>
  <c r="C37" i="1" s="1"/>
  <c r="F36" i="1"/>
  <c r="E36" i="1"/>
  <c r="D36" i="1"/>
  <c r="C36" i="1" s="1"/>
  <c r="D35" i="1"/>
  <c r="C35" i="1" s="1"/>
  <c r="F34" i="1"/>
  <c r="E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F27" i="1"/>
  <c r="E27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D18" i="1"/>
  <c r="C18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D6" i="1"/>
  <c r="C6" i="1" s="1"/>
  <c r="F5" i="1"/>
  <c r="F62" i="1" s="1"/>
  <c r="F87" i="1" s="1"/>
  <c r="E5" i="1"/>
  <c r="E62" i="1" s="1"/>
  <c r="E87" i="1" s="1"/>
  <c r="D5" i="1"/>
  <c r="C5" i="1" l="1"/>
  <c r="D26" i="1"/>
  <c r="C26" i="1" s="1"/>
  <c r="D46" i="1"/>
  <c r="C46" i="1" s="1"/>
  <c r="D52" i="1"/>
  <c r="C52" i="1" s="1"/>
  <c r="D98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<sst xmlns="http://schemas.openxmlformats.org/spreadsheetml/2006/main" count="319" uniqueCount="274">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</sst>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C4" sqref="C4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1237694676</v>
      </c>
      <c r="D5" s="16">
        <f>+D6+D7+D8+D9+D10+D11</f>
        <v>1237694676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211161846</v>
      </c>
      <c r="D6" s="21">
        <f>211161846</f>
        <v>211161846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235351616</v>
      </c>
      <c r="D7" s="26">
        <f>235351616</f>
        <v>235351616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519783615</v>
      </c>
      <c r="D8" s="26">
        <f>132342947+82528441+191583306+50232560+61299400+1796961</f>
        <v>519783615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8">
        <f t="shared" si="0"/>
        <v>34641861</v>
      </c>
      <c r="D9" s="26">
        <f>4617241+15998620+12622000+1404000</f>
        <v>34641861</v>
      </c>
      <c r="E9" s="27"/>
      <c r="F9" s="27"/>
    </row>
    <row r="10" spans="1:6" s="17" customFormat="1" ht="12" customHeight="1" x14ac:dyDescent="0.2">
      <c r="A10" s="23" t="s">
        <v>22</v>
      </c>
      <c r="B10" s="29" t="s">
        <v>23</v>
      </c>
      <c r="C10" s="28">
        <f t="shared" si="0"/>
        <v>236755738</v>
      </c>
      <c r="D10" s="26">
        <f>234730936-2600335-5000000+9625137</f>
        <v>236755738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110212868</v>
      </c>
      <c r="D12" s="16">
        <f>+D13+D14+D15+D16+D17</f>
        <v>110212868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20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25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8">
        <f t="shared" si="0"/>
        <v>110212868</v>
      </c>
      <c r="D17" s="26">
        <f>24250000+5670000+67037993+2885193+2125000+699075+2984246+3262350+1398150-99139</f>
        <v>110212868</v>
      </c>
      <c r="E17" s="38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9">
        <f t="shared" si="0"/>
        <v>74522568</v>
      </c>
      <c r="D18" s="40">
        <f>67037993+2125000+699075+3262350+1398150</f>
        <v>74522568</v>
      </c>
      <c r="E18" s="41"/>
      <c r="F18" s="41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165284566</v>
      </c>
      <c r="D19" s="16">
        <f>+D20+D21+D22+D23+D24</f>
        <v>165284566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0</v>
      </c>
      <c r="D20" s="21"/>
      <c r="E20" s="42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2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44">
        <f t="shared" si="0"/>
        <v>165284566</v>
      </c>
      <c r="D24" s="26">
        <f>5596040+25377271+3487179+47949076+82875000</f>
        <v>165284566</v>
      </c>
      <c r="E24" s="27"/>
      <c r="F24" s="27"/>
    </row>
    <row r="25" spans="1:6" s="17" customFormat="1" ht="12" customHeight="1" thickBot="1" x14ac:dyDescent="0.25">
      <c r="A25" s="30" t="s">
        <v>52</v>
      </c>
      <c r="B25" s="45" t="s">
        <v>53</v>
      </c>
      <c r="C25" s="39">
        <f t="shared" si="0"/>
        <v>165284566</v>
      </c>
      <c r="D25" s="46">
        <f>30973311+3487179+47949076+82875000</f>
        <v>165284566</v>
      </c>
      <c r="E25" s="41"/>
      <c r="F25" s="41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7">
        <f>+D27+D31+D32+D33</f>
        <v>482500000</v>
      </c>
      <c r="E26" s="48">
        <f>+E27+E31+E32+E33</f>
        <v>0</v>
      </c>
      <c r="F26" s="48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20">
        <f t="shared" si="0"/>
        <v>430000000</v>
      </c>
      <c r="D27" s="49">
        <f>SUM(D28:D29)</f>
        <v>430000000</v>
      </c>
      <c r="E27" s="49">
        <f t="shared" ref="E27:F27" si="1">SUM(E28:E29)</f>
        <v>0</v>
      </c>
      <c r="F27" s="49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44">
        <f t="shared" si="0"/>
        <v>89000000</v>
      </c>
      <c r="D28" s="33">
        <f>80000000+9000000</f>
        <v>89000000</v>
      </c>
      <c r="E28" s="34"/>
      <c r="F28" s="34"/>
    </row>
    <row r="29" spans="1:6" s="17" customFormat="1" ht="12" customHeight="1" x14ac:dyDescent="0.2">
      <c r="A29" s="23" t="s">
        <v>60</v>
      </c>
      <c r="B29" s="50" t="s">
        <v>61</v>
      </c>
      <c r="C29" s="44">
        <f t="shared" si="0"/>
        <v>341000000</v>
      </c>
      <c r="D29" s="33">
        <f>341000000</f>
        <v>341000000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44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44">
        <f t="shared" si="0"/>
        <v>35000000</v>
      </c>
      <c r="D31" s="33">
        <f>35000000</f>
        <v>35000000</v>
      </c>
      <c r="E31" s="34"/>
      <c r="F31" s="34"/>
    </row>
    <row r="32" spans="1:6" s="17" customFormat="1" ht="12" customHeight="1" x14ac:dyDescent="0.2">
      <c r="A32" s="23" t="s">
        <v>66</v>
      </c>
      <c r="B32" s="24" t="s">
        <v>67</v>
      </c>
      <c r="C32" s="44">
        <f t="shared" si="0"/>
        <v>1000000</v>
      </c>
      <c r="D32" s="33">
        <f>1000000</f>
        <v>1000000</v>
      </c>
      <c r="E32" s="34"/>
      <c r="F32" s="34"/>
    </row>
    <row r="33" spans="1:6" s="17" customFormat="1" ht="12" customHeight="1" thickBot="1" x14ac:dyDescent="0.25">
      <c r="A33" s="30" t="s">
        <v>68</v>
      </c>
      <c r="B33" s="45" t="s">
        <v>69</v>
      </c>
      <c r="C33" s="32">
        <f t="shared" si="0"/>
        <v>16500000</v>
      </c>
      <c r="D33" s="46">
        <f>6000000+4500000+2500000+3500000</f>
        <v>16500000</v>
      </c>
      <c r="E33" s="41"/>
      <c r="F33" s="41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147243618</v>
      </c>
      <c r="D34" s="16">
        <f>SUM(D35:D45)</f>
        <v>54047156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8">
        <f t="shared" si="0"/>
        <v>67242298</v>
      </c>
      <c r="D36" s="26">
        <f>15901900+1334000</f>
        <v>17235900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8">
        <f t="shared" si="0"/>
        <v>15115911</v>
      </c>
      <c r="D37" s="26">
        <f>20000+6000000+700000+1000000+1109692+340000+6350-1350+105219</f>
        <v>9279911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740000</v>
      </c>
      <c r="D38" s="26">
        <f>440000+300000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8">
        <f t="shared" si="0"/>
        <v>24383831</v>
      </c>
      <c r="D40" s="26">
        <f>5400+1993957+12052638+189000+333450+1350+14693</f>
        <v>14590488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5" t="s">
        <v>91</v>
      </c>
      <c r="C44" s="25">
        <f t="shared" si="0"/>
        <v>500000</v>
      </c>
      <c r="D44" s="46">
        <f>500000</f>
        <v>500000</v>
      </c>
      <c r="E44" s="41"/>
      <c r="F44" s="22"/>
    </row>
    <row r="45" spans="1:6" s="17" customFormat="1" ht="12" customHeight="1" thickBot="1" x14ac:dyDescent="0.25">
      <c r="A45" s="30" t="s">
        <v>92</v>
      </c>
      <c r="B45" s="31" t="s">
        <v>93</v>
      </c>
      <c r="C45" s="51">
        <f t="shared" si="0"/>
        <v>4306831</v>
      </c>
      <c r="D45" s="46">
        <f>507601+700000+2935064+146990+16176</f>
        <v>4305831</v>
      </c>
      <c r="E45" s="41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21787500</v>
      </c>
      <c r="D46" s="16">
        <f>SUM(D47:D51)</f>
        <v>21787500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20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25">
        <f>SUM(D48:F48)</f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25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25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32">
        <f t="shared" si="0"/>
        <v>0</v>
      </c>
      <c r="D51" s="46"/>
      <c r="E51" s="41"/>
      <c r="F51" s="41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1480000</v>
      </c>
      <c r="D52" s="16">
        <f>SUM(D53:D55)</f>
        <v>1480000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20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44">
        <f t="shared" si="0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8">
        <f t="shared" si="0"/>
        <v>1080000</v>
      </c>
      <c r="D55" s="26">
        <f>950000+130000</f>
        <v>1080000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0"/>
      <c r="E56" s="52"/>
      <c r="F56" s="52"/>
    </row>
    <row r="57" spans="1:6" s="17" customFormat="1" ht="12" customHeight="1" thickBot="1" x14ac:dyDescent="0.25">
      <c r="A57" s="13" t="s">
        <v>116</v>
      </c>
      <c r="B57" s="35" t="s">
        <v>117</v>
      </c>
      <c r="C57" s="53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20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4" t="s">
        <v>126</v>
      </c>
      <c r="B62" s="14" t="s">
        <v>127</v>
      </c>
      <c r="C62" s="15">
        <f t="shared" si="0"/>
        <v>2166203228</v>
      </c>
      <c r="D62" s="47">
        <f>+D5+D12+D19+D26+D34+D46+D52+D57</f>
        <v>2073006766</v>
      </c>
      <c r="E62" s="48">
        <f>+E5+E12+E19+E26+E34+E46+E52+E57</f>
        <v>2049828</v>
      </c>
      <c r="F62" s="48">
        <f>+F5+F12+F19+F26+F34+F46+F52+F57</f>
        <v>91146634</v>
      </c>
    </row>
    <row r="63" spans="1:6" s="17" customFormat="1" ht="12" customHeight="1" thickBot="1" x14ac:dyDescent="0.25">
      <c r="A63" s="55" t="s">
        <v>128</v>
      </c>
      <c r="B63" s="35" t="s">
        <v>129</v>
      </c>
      <c r="C63" s="53">
        <f t="shared" si="0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20">
        <f t="shared" si="0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25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6" t="s">
        <v>135</v>
      </c>
      <c r="C66" s="32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5" t="s">
        <v>136</v>
      </c>
      <c r="B67" s="35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20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25">
        <f t="shared" ref="C69:C87" si="2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25">
        <f t="shared" si="2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2"/>
        <v>0</v>
      </c>
      <c r="D71" s="26"/>
      <c r="E71" s="27"/>
      <c r="F71" s="27"/>
    </row>
    <row r="72" spans="1:6" s="17" customFormat="1" ht="12" customHeight="1" thickBot="1" x14ac:dyDescent="0.25">
      <c r="A72" s="55" t="s">
        <v>146</v>
      </c>
      <c r="B72" s="35" t="s">
        <v>147</v>
      </c>
      <c r="C72" s="15">
        <f t="shared" si="2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7">
        <f t="shared" si="2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2"/>
        <v>0</v>
      </c>
      <c r="D74" s="26"/>
      <c r="E74" s="27"/>
      <c r="F74" s="27"/>
    </row>
    <row r="75" spans="1:6" s="17" customFormat="1" ht="12" customHeight="1" thickBot="1" x14ac:dyDescent="0.25">
      <c r="A75" s="55" t="s">
        <v>152</v>
      </c>
      <c r="B75" s="35" t="s">
        <v>153</v>
      </c>
      <c r="C75" s="53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20">
        <f t="shared" si="2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25">
        <f t="shared" si="2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2"/>
        <v>0</v>
      </c>
      <c r="D78" s="26"/>
      <c r="E78" s="27"/>
      <c r="F78" s="27"/>
    </row>
    <row r="79" spans="1:6" s="17" customFormat="1" ht="12" customHeight="1" thickBot="1" x14ac:dyDescent="0.25">
      <c r="A79" s="55" t="s">
        <v>160</v>
      </c>
      <c r="B79" s="35" t="s">
        <v>161</v>
      </c>
      <c r="C79" s="53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20">
        <f t="shared" si="2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25">
        <f t="shared" si="2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25">
        <f t="shared" si="2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1" t="s">
        <v>169</v>
      </c>
      <c r="C83" s="32">
        <f t="shared" si="2"/>
        <v>0</v>
      </c>
      <c r="D83" s="26"/>
      <c r="E83" s="27"/>
      <c r="F83" s="27"/>
    </row>
    <row r="84" spans="1:6" s="17" customFormat="1" ht="12" customHeight="1" thickBot="1" x14ac:dyDescent="0.25">
      <c r="A84" s="55" t="s">
        <v>170</v>
      </c>
      <c r="B84" s="35" t="s">
        <v>171</v>
      </c>
      <c r="C84" s="61">
        <f t="shared" si="2"/>
        <v>0</v>
      </c>
      <c r="D84" s="62"/>
      <c r="E84" s="63"/>
      <c r="F84" s="63"/>
    </row>
    <row r="85" spans="1:6" s="17" customFormat="1" ht="13.5" customHeight="1" thickBot="1" x14ac:dyDescent="0.25">
      <c r="A85" s="55" t="s">
        <v>172</v>
      </c>
      <c r="B85" s="35" t="s">
        <v>173</v>
      </c>
      <c r="C85" s="53">
        <f t="shared" si="2"/>
        <v>0</v>
      </c>
      <c r="D85" s="62"/>
      <c r="E85" s="63"/>
      <c r="F85" s="63"/>
    </row>
    <row r="86" spans="1:6" s="17" customFormat="1" ht="15.75" customHeight="1" thickBot="1" x14ac:dyDescent="0.25">
      <c r="A86" s="55" t="s">
        <v>174</v>
      </c>
      <c r="B86" s="64" t="s">
        <v>175</v>
      </c>
      <c r="C86" s="15">
        <f t="shared" si="2"/>
        <v>527090391</v>
      </c>
      <c r="D86" s="47">
        <f>+D63+D67+D72+D75+D79+D85+D84</f>
        <v>518360928</v>
      </c>
      <c r="E86" s="48">
        <f>+E63+E67+E72+E75+E79+E85+E84</f>
        <v>921746</v>
      </c>
      <c r="F86" s="48">
        <f>+F63+F67+F72+F75+F79+F85+F84</f>
        <v>7807717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2"/>
        <v>2693293619</v>
      </c>
      <c r="D87" s="47">
        <f>+D62+D86</f>
        <v>2591367694</v>
      </c>
      <c r="E87" s="48">
        <f>+E62+E86</f>
        <v>2971574</v>
      </c>
      <c r="F87" s="48">
        <f>+F62+F86</f>
        <v>98954351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4" customFormat="1" ht="16.5" customHeight="1" thickBot="1" x14ac:dyDescent="0.3">
      <c r="A90" s="71" t="s">
        <v>179</v>
      </c>
      <c r="B90" s="71"/>
      <c r="C90" s="72" t="s">
        <v>2</v>
      </c>
      <c r="D90" s="73"/>
      <c r="E90" s="73"/>
      <c r="F90" s="73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5" t="s">
        <v>9</v>
      </c>
      <c r="B92" s="76" t="s">
        <v>10</v>
      </c>
      <c r="C92" s="11" t="s">
        <v>11</v>
      </c>
    </row>
    <row r="93" spans="1:6" ht="12" customHeight="1" thickBot="1" x14ac:dyDescent="0.3">
      <c r="A93" s="77" t="s">
        <v>12</v>
      </c>
      <c r="B93" s="78" t="s">
        <v>181</v>
      </c>
      <c r="C93" s="15">
        <f t="shared" ref="C93:C154" si="3">SUM(D93:F93)</f>
        <v>1678689348</v>
      </c>
      <c r="D93" s="79">
        <f>+D94+D95+D96+D97+D98+D111</f>
        <v>653512038</v>
      </c>
      <c r="E93" s="80">
        <f>+E94+E95+E96+E97+E98+E111</f>
        <v>7107898</v>
      </c>
      <c r="F93" s="81">
        <f>F94+F95+F96+F97+F98+F111</f>
        <v>1018069412</v>
      </c>
    </row>
    <row r="94" spans="1:6" ht="12" customHeight="1" x14ac:dyDescent="0.25">
      <c r="A94" s="82" t="s">
        <v>14</v>
      </c>
      <c r="B94" s="83" t="s">
        <v>182</v>
      </c>
      <c r="C94" s="84">
        <f t="shared" si="3"/>
        <v>568273005</v>
      </c>
      <c r="D94" s="85">
        <f>23173251+1407675+14384916+5742073+2081772+3199848+1778250+505000+720000+77916-1778250+2751255+5006284-1389000-2226342</f>
        <v>55434648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28">
        <f t="shared" si="3"/>
        <v>117489349</v>
      </c>
      <c r="D95" s="26">
        <f>4364055+2684650+1007723+436333+561576+346750+98475+126360+15194-346750+536495+976228-270858-383720</f>
        <v>10152511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28">
        <f t="shared" si="3"/>
        <v>630346704</v>
      </c>
      <c r="D96" s="46">
        <f>415496+34588831+889000+313996+698500+16688593+835000+27068590+825500+43854655+20525292+7125983+1438017+300000+49047304+2354100+10000+4070204+8850000+91201+367088+8849+400000+2984246-1099400+7332000+200000+380321-7393166+2174389</f>
        <v>225344589</v>
      </c>
      <c r="E96" s="41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44">
        <f t="shared" si="3"/>
        <v>75850000</v>
      </c>
      <c r="D97" s="46">
        <f>24250000+48100000+3500000</f>
        <v>75850000</v>
      </c>
      <c r="E97" s="41"/>
      <c r="F97" s="41"/>
    </row>
    <row r="98" spans="1:6" ht="12" customHeight="1" x14ac:dyDescent="0.25">
      <c r="A98" s="23" t="s">
        <v>186</v>
      </c>
      <c r="B98" s="88" t="s">
        <v>187</v>
      </c>
      <c r="C98" s="44">
        <f t="shared" si="3"/>
        <v>217019640</v>
      </c>
      <c r="D98" s="46">
        <f>SUM(D99:D110)</f>
        <v>217019640</v>
      </c>
      <c r="E98" s="41"/>
      <c r="F98" s="41"/>
    </row>
    <row r="99" spans="1:6" ht="12" customHeight="1" x14ac:dyDescent="0.25">
      <c r="A99" s="23" t="s">
        <v>24</v>
      </c>
      <c r="B99" s="87" t="s">
        <v>188</v>
      </c>
      <c r="C99" s="44">
        <f t="shared" si="3"/>
        <v>100000</v>
      </c>
      <c r="D99" s="46">
        <f>100000</f>
        <v>100000</v>
      </c>
      <c r="E99" s="41"/>
      <c r="F99" s="41"/>
    </row>
    <row r="100" spans="1:6" ht="12" customHeight="1" x14ac:dyDescent="0.25">
      <c r="A100" s="23" t="s">
        <v>189</v>
      </c>
      <c r="B100" s="89" t="s">
        <v>190</v>
      </c>
      <c r="C100" s="44">
        <f t="shared" si="3"/>
        <v>0</v>
      </c>
      <c r="D100" s="46"/>
      <c r="E100" s="41"/>
      <c r="F100" s="41"/>
    </row>
    <row r="101" spans="1:6" ht="12" customHeight="1" x14ac:dyDescent="0.25">
      <c r="A101" s="23" t="s">
        <v>191</v>
      </c>
      <c r="B101" s="89" t="s">
        <v>192</v>
      </c>
      <c r="C101" s="44">
        <f t="shared" si="3"/>
        <v>0</v>
      </c>
      <c r="D101" s="46"/>
      <c r="E101" s="41"/>
      <c r="F101" s="41"/>
    </row>
    <row r="102" spans="1:6" ht="12" customHeight="1" x14ac:dyDescent="0.25">
      <c r="A102" s="23" t="s">
        <v>193</v>
      </c>
      <c r="B102" s="90" t="s">
        <v>194</v>
      </c>
      <c r="C102" s="25">
        <f t="shared" si="3"/>
        <v>0</v>
      </c>
      <c r="D102" s="46"/>
      <c r="E102" s="41"/>
      <c r="F102" s="41"/>
    </row>
    <row r="103" spans="1:6" ht="12" customHeight="1" x14ac:dyDescent="0.25">
      <c r="A103" s="23" t="s">
        <v>195</v>
      </c>
      <c r="B103" s="91" t="s">
        <v>196</v>
      </c>
      <c r="C103" s="25">
        <f t="shared" si="3"/>
        <v>0</v>
      </c>
      <c r="D103" s="46"/>
      <c r="E103" s="41"/>
      <c r="F103" s="41"/>
    </row>
    <row r="104" spans="1:6" ht="12" customHeight="1" x14ac:dyDescent="0.25">
      <c r="A104" s="23" t="s">
        <v>197</v>
      </c>
      <c r="B104" s="91" t="s">
        <v>198</v>
      </c>
      <c r="C104" s="25">
        <f t="shared" si="3"/>
        <v>0</v>
      </c>
      <c r="D104" s="46"/>
      <c r="E104" s="41"/>
      <c r="F104" s="41"/>
    </row>
    <row r="105" spans="1:6" ht="12" customHeight="1" x14ac:dyDescent="0.25">
      <c r="A105" s="23" t="s">
        <v>199</v>
      </c>
      <c r="B105" s="90" t="s">
        <v>200</v>
      </c>
      <c r="C105" s="44">
        <f t="shared" si="3"/>
        <v>590500</v>
      </c>
      <c r="D105" s="46">
        <f>523000+67500</f>
        <v>590500</v>
      </c>
      <c r="E105" s="41"/>
      <c r="F105" s="41"/>
    </row>
    <row r="106" spans="1:6" ht="12" customHeight="1" x14ac:dyDescent="0.25">
      <c r="A106" s="23" t="s">
        <v>201</v>
      </c>
      <c r="B106" s="90" t="s">
        <v>202</v>
      </c>
      <c r="C106" s="25">
        <f t="shared" si="3"/>
        <v>0</v>
      </c>
      <c r="D106" s="92"/>
      <c r="E106" s="41"/>
      <c r="F106" s="41"/>
    </row>
    <row r="107" spans="1:6" ht="12" customHeight="1" x14ac:dyDescent="0.25">
      <c r="A107" s="23" t="s">
        <v>203</v>
      </c>
      <c r="B107" s="91" t="s">
        <v>204</v>
      </c>
      <c r="C107" s="25">
        <f t="shared" si="3"/>
        <v>0</v>
      </c>
      <c r="D107" s="46"/>
      <c r="E107" s="41"/>
      <c r="F107" s="41"/>
    </row>
    <row r="108" spans="1:6" ht="12" customHeight="1" x14ac:dyDescent="0.25">
      <c r="A108" s="93" t="s">
        <v>205</v>
      </c>
      <c r="B108" s="89" t="s">
        <v>206</v>
      </c>
      <c r="C108" s="25">
        <f t="shared" si="3"/>
        <v>0</v>
      </c>
      <c r="D108" s="46"/>
      <c r="E108" s="41"/>
      <c r="F108" s="41"/>
    </row>
    <row r="109" spans="1:6" ht="12" customHeight="1" x14ac:dyDescent="0.25">
      <c r="A109" s="23" t="s">
        <v>207</v>
      </c>
      <c r="B109" s="89" t="s">
        <v>208</v>
      </c>
      <c r="C109" s="25">
        <f t="shared" si="3"/>
        <v>0</v>
      </c>
      <c r="D109" s="46"/>
      <c r="E109" s="41"/>
      <c r="F109" s="41"/>
    </row>
    <row r="110" spans="1:6" ht="12" customHeight="1" x14ac:dyDescent="0.25">
      <c r="A110" s="30" t="s">
        <v>209</v>
      </c>
      <c r="B110" s="89" t="s">
        <v>210</v>
      </c>
      <c r="C110" s="28">
        <f t="shared" si="3"/>
        <v>216329140</v>
      </c>
      <c r="D110" s="26">
        <f>1000000+47869145+6604733+15489215+46984511+1500000+500000+6000000+200000+150000+9076783+69312000+7332000+1437616+580000-7332000+9625137</f>
        <v>216329140</v>
      </c>
      <c r="E110" s="27"/>
      <c r="F110" s="41"/>
    </row>
    <row r="111" spans="1:6" ht="12" customHeight="1" x14ac:dyDescent="0.25">
      <c r="A111" s="23" t="s">
        <v>211</v>
      </c>
      <c r="B111" s="87" t="s">
        <v>212</v>
      </c>
      <c r="C111" s="44">
        <f t="shared" si="3"/>
        <v>69710650</v>
      </c>
      <c r="D111" s="26">
        <f>SUM(D112:D113)</f>
        <v>69710650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8">
        <f t="shared" si="3"/>
        <v>10048190</v>
      </c>
      <c r="D112" s="46">
        <f>15000000-580000+1410503+2373731-7043400-3015664+1903020</f>
        <v>10048190</v>
      </c>
      <c r="E112" s="41"/>
      <c r="F112" s="27"/>
    </row>
    <row r="113" spans="1:6" ht="12" customHeight="1" thickBot="1" x14ac:dyDescent="0.3">
      <c r="A113" s="94" t="s">
        <v>215</v>
      </c>
      <c r="B113" s="95" t="s">
        <v>216</v>
      </c>
      <c r="C113" s="28">
        <f t="shared" si="3"/>
        <v>59662460</v>
      </c>
      <c r="D113" s="96">
        <f>63390965+131495-200000-100000-3560000</f>
        <v>59662460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3"/>
        <v>492092762</v>
      </c>
      <c r="D114" s="16">
        <f>+D115+D117+D119</f>
        <v>485174127</v>
      </c>
      <c r="E114" s="15">
        <f>+E115+E117+E119</f>
        <v>230000</v>
      </c>
      <c r="F114" s="67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84">
        <f t="shared" si="3"/>
        <v>358935755</v>
      </c>
      <c r="D115" s="21">
        <f>229989520+13809000+835610+1270000+359410+4508500+2505001+6704583+82307980+1074000+74000+7815116+1654000</f>
        <v>352906720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57">
        <f t="shared" si="3"/>
        <v>287896573</v>
      </c>
      <c r="D116" s="21">
        <f>156693000+42191010+6704583+82307980</f>
        <v>287896573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57">
        <f t="shared" si="3"/>
        <v>106237901</v>
      </c>
      <c r="D117" s="26">
        <f>9517731+51474577+42450993+1905000</f>
        <v>105348301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57">
        <f t="shared" si="3"/>
        <v>69859070</v>
      </c>
      <c r="D118" s="26">
        <f>28614577+41244493</f>
        <v>69859070</v>
      </c>
      <c r="E118" s="101"/>
      <c r="F118" s="26"/>
    </row>
    <row r="119" spans="1:6" ht="12" customHeight="1" x14ac:dyDescent="0.25">
      <c r="A119" s="18" t="s">
        <v>36</v>
      </c>
      <c r="B119" s="31" t="s">
        <v>222</v>
      </c>
      <c r="C119" s="20">
        <f t="shared" si="3"/>
        <v>26919106</v>
      </c>
      <c r="D119" s="46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9" t="s">
        <v>223</v>
      </c>
      <c r="C120" s="20">
        <f t="shared" si="3"/>
        <v>0</v>
      </c>
      <c r="D120" s="33"/>
      <c r="E120" s="33"/>
      <c r="F120" s="26"/>
    </row>
    <row r="121" spans="1:6" ht="12" customHeight="1" x14ac:dyDescent="0.25">
      <c r="A121" s="18" t="s">
        <v>224</v>
      </c>
      <c r="B121" s="102" t="s">
        <v>225</v>
      </c>
      <c r="C121" s="20">
        <f t="shared" si="3"/>
        <v>0</v>
      </c>
      <c r="D121" s="33"/>
      <c r="E121" s="33"/>
      <c r="F121" s="26"/>
    </row>
    <row r="122" spans="1:6" x14ac:dyDescent="0.25">
      <c r="A122" s="18" t="s">
        <v>226</v>
      </c>
      <c r="B122" s="91" t="s">
        <v>198</v>
      </c>
      <c r="C122" s="20">
        <f t="shared" si="3"/>
        <v>0</v>
      </c>
      <c r="D122" s="33"/>
      <c r="E122" s="33"/>
      <c r="F122" s="26"/>
    </row>
    <row r="123" spans="1:6" ht="12" customHeight="1" x14ac:dyDescent="0.25">
      <c r="A123" s="18" t="s">
        <v>227</v>
      </c>
      <c r="B123" s="91" t="s">
        <v>228</v>
      </c>
      <c r="C123" s="20">
        <f t="shared" si="3"/>
        <v>0</v>
      </c>
      <c r="D123" s="33"/>
      <c r="E123" s="33"/>
      <c r="F123" s="26"/>
    </row>
    <row r="124" spans="1:6" ht="12" customHeight="1" x14ac:dyDescent="0.25">
      <c r="A124" s="18" t="s">
        <v>229</v>
      </c>
      <c r="B124" s="91" t="s">
        <v>230</v>
      </c>
      <c r="C124" s="20">
        <f t="shared" si="3"/>
        <v>0</v>
      </c>
      <c r="D124" s="33"/>
      <c r="E124" s="33"/>
      <c r="F124" s="26"/>
    </row>
    <row r="125" spans="1:6" ht="12" customHeight="1" x14ac:dyDescent="0.25">
      <c r="A125" s="18" t="s">
        <v>231</v>
      </c>
      <c r="B125" s="91" t="s">
        <v>204</v>
      </c>
      <c r="C125" s="20">
        <f t="shared" si="3"/>
        <v>0</v>
      </c>
      <c r="D125" s="33"/>
      <c r="E125" s="33"/>
      <c r="F125" s="26"/>
    </row>
    <row r="126" spans="1:6" ht="12" customHeight="1" x14ac:dyDescent="0.25">
      <c r="A126" s="18" t="s">
        <v>232</v>
      </c>
      <c r="B126" s="91" t="s">
        <v>233</v>
      </c>
      <c r="C126" s="20">
        <f t="shared" si="3"/>
        <v>0</v>
      </c>
      <c r="D126" s="33"/>
      <c r="E126" s="33"/>
      <c r="F126" s="26"/>
    </row>
    <row r="127" spans="1:6" ht="16.5" thickBot="1" x14ac:dyDescent="0.3">
      <c r="A127" s="93" t="s">
        <v>234</v>
      </c>
      <c r="B127" s="91" t="s">
        <v>235</v>
      </c>
      <c r="C127" s="20">
        <f t="shared" si="3"/>
        <v>26919106</v>
      </c>
      <c r="D127" s="40">
        <f>650000+26269106</f>
        <v>26919106</v>
      </c>
      <c r="E127" s="46"/>
      <c r="F127" s="46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3"/>
        <v>2170782110</v>
      </c>
      <c r="D128" s="16">
        <f>+D93+D114</f>
        <v>1138686165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3">
        <f t="shared" si="3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20">
        <f t="shared" si="3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25">
        <f t="shared" si="3"/>
        <v>100000000</v>
      </c>
      <c r="D131" s="33">
        <f>100000000</f>
        <v>100000000</v>
      </c>
      <c r="E131" s="33"/>
      <c r="F131" s="33"/>
    </row>
    <row r="132" spans="1:6" ht="12" customHeight="1" thickBot="1" x14ac:dyDescent="0.3">
      <c r="A132" s="93" t="s">
        <v>241</v>
      </c>
      <c r="B132" s="100" t="s">
        <v>242</v>
      </c>
      <c r="C132" s="32">
        <f t="shared" si="3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243</v>
      </c>
      <c r="C133" s="53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20">
        <f t="shared" si="3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245</v>
      </c>
      <c r="C135" s="25">
        <f t="shared" si="3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246</v>
      </c>
      <c r="C136" s="25">
        <f t="shared" si="3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247</v>
      </c>
      <c r="C137" s="25">
        <f t="shared" si="3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248</v>
      </c>
      <c r="C138" s="25">
        <f t="shared" si="3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249</v>
      </c>
      <c r="C139" s="32">
        <f t="shared" si="3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3"/>
        <v>41904332</v>
      </c>
      <c r="D140" s="47">
        <f>+D141+D142+D143+D144</f>
        <v>41904332</v>
      </c>
      <c r="E140" s="48">
        <f>+E141+E142+E143+E144</f>
        <v>0</v>
      </c>
      <c r="F140" s="48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20">
        <f t="shared" si="3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252</v>
      </c>
      <c r="C142" s="25">
        <f t="shared" si="3"/>
        <v>41904332</v>
      </c>
      <c r="D142" s="33">
        <f>41904332</f>
        <v>41904332</v>
      </c>
      <c r="E142" s="33"/>
      <c r="F142" s="33"/>
    </row>
    <row r="143" spans="1:6" ht="12" customHeight="1" x14ac:dyDescent="0.25">
      <c r="A143" s="18" t="s">
        <v>100</v>
      </c>
      <c r="B143" s="104" t="s">
        <v>253</v>
      </c>
      <c r="C143" s="25">
        <f t="shared" si="3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254</v>
      </c>
      <c r="C144" s="32">
        <f t="shared" si="3"/>
        <v>0</v>
      </c>
      <c r="D144" s="33"/>
      <c r="E144" s="33"/>
      <c r="F144" s="33"/>
    </row>
    <row r="145" spans="1:9" ht="12" customHeight="1" thickBot="1" x14ac:dyDescent="0.3">
      <c r="A145" s="13" t="s">
        <v>255</v>
      </c>
      <c r="B145" s="103" t="s">
        <v>256</v>
      </c>
      <c r="C145" s="53">
        <f t="shared" si="3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20">
        <f t="shared" si="3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258</v>
      </c>
      <c r="C147" s="25">
        <f t="shared" si="3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259</v>
      </c>
      <c r="C148" s="25">
        <f t="shared" si="3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260</v>
      </c>
      <c r="C149" s="25">
        <f t="shared" si="3"/>
        <v>0</v>
      </c>
      <c r="D149" s="33"/>
      <c r="E149" s="33"/>
      <c r="F149" s="33"/>
    </row>
    <row r="150" spans="1:9" ht="12" customHeight="1" thickBot="1" x14ac:dyDescent="0.3">
      <c r="A150" s="18" t="s">
        <v>261</v>
      </c>
      <c r="B150" s="104" t="s">
        <v>262</v>
      </c>
      <c r="C150" s="32">
        <f t="shared" si="3"/>
        <v>0</v>
      </c>
      <c r="D150" s="40"/>
      <c r="E150" s="40"/>
      <c r="F150" s="33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3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0">
        <f t="shared" si="3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0">
        <f t="shared" si="3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3"/>
        <v>2324360942</v>
      </c>
      <c r="D154" s="108">
        <f>+D128+D153</f>
        <v>1292264997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-4578882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22/2019.(VI.26.)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2019-06-27T14:34:18Z</dcterms:created>
  <dcterms:modified xsi:type="dcterms:W3CDTF">2019-06-27T14:34:19Z</dcterms:modified>
</cp:coreProperties>
</file>