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2020.I.Félévi rendelet\"/>
    </mc:Choice>
  </mc:AlternateContent>
  <bookViews>
    <workbookView xWindow="0" yWindow="0" windowWidth="28770" windowHeight="10545" tabRatio="944"/>
  </bookViews>
  <sheets>
    <sheet name="Ktvetési mérleg" sheetId="1" r:id="rId1"/>
    <sheet name="Műk-felh.mérleg" sheetId="2" r:id="rId2"/>
    <sheet name="Bevétel össz." sheetId="3" r:id="rId3"/>
    <sheet name="Kiadás ktgvszervenként" sheetId="4" r:id="rId4"/>
    <sheet name="Állami" sheetId="5" r:id="rId5"/>
    <sheet name="Ber.-felú." sheetId="6" r:id="rId6"/>
    <sheet name="Pénze.átadás" sheetId="7" r:id="rId7"/>
    <sheet name="Szoc.jutt." sheetId="8" r:id="rId8"/>
    <sheet name="Önkormányzat" sheetId="9" r:id="rId9"/>
    <sheet name="Óvoda" sheetId="12" r:id="rId10"/>
    <sheet name="Ei. felh.terv" sheetId="33" r:id="rId11"/>
    <sheet name="Élelm." sheetId="34" r:id="rId12"/>
    <sheet name="Címrend" sheetId="35" r:id="rId13"/>
    <sheet name="Létszám" sheetId="36" r:id="rId14"/>
    <sheet name="gördülő" sheetId="38" r:id="rId15"/>
    <sheet name="Stab.Tv." sheetId="39" r:id="rId16"/>
    <sheet name="KÖH" sheetId="20" r:id="rId17"/>
    <sheet name="Áth.köt." sheetId="13" state="hidden" r:id="rId18"/>
    <sheet name="Könyvtár" sheetId="26" r:id="rId19"/>
  </sheets>
  <definedNames>
    <definedName name="__xlnm.Print_Area" localSheetId="4">Állami!$A$1:$E$35</definedName>
    <definedName name="__xlnm.Print_Area" localSheetId="5">'Ber.-felú.'!$A$2:$D$39</definedName>
    <definedName name="__xlnm.Print_Area" localSheetId="2">'Bevétel össz.'!$A$1:$G$58</definedName>
    <definedName name="__xlnm.Print_Area" localSheetId="10">'Ei. felh.terv'!$B$1:$O$31</definedName>
    <definedName name="__xlnm.Print_Area" localSheetId="3">'Kiadás ktgvszervenként'!$A$3:$G$26</definedName>
    <definedName name="__xlnm.Print_Area" localSheetId="16">KÖH!$A$1:$C$135</definedName>
    <definedName name="__xlnm.Print_Area" localSheetId="9">Óvoda!$A$1:$C$138</definedName>
    <definedName name="__xlnm.Print_Area" localSheetId="6">Pénze.átadás!$A$1:$C$16</definedName>
    <definedName name="__xlnm.Print_Area" localSheetId="7">Szoc.jutt.!$A$1:$C$10</definedName>
    <definedName name="_xlnm._FilterDatabase" localSheetId="4" hidden="1">Állami!$A$1:$G$39</definedName>
    <definedName name="_xlnm._FilterDatabase" localSheetId="5" hidden="1">'Ber.-felú.'!$A$2:$D$87</definedName>
    <definedName name="_xlnm._FilterDatabase" localSheetId="2" hidden="1">'Bevétel össz.'!$A$1:$R$58</definedName>
    <definedName name="_xlnm._FilterDatabase" localSheetId="3" hidden="1">'Kiadás ktgvszervenként'!$A$1:$Q$30</definedName>
    <definedName name="_xlnm._FilterDatabase" localSheetId="16" hidden="1">KÖH!$A$1:$E$135</definedName>
    <definedName name="_xlnm._FilterDatabase" localSheetId="18" hidden="1">Könyvtár!$A$1:$E$136</definedName>
    <definedName name="_xlnm._FilterDatabase" localSheetId="0" hidden="1">'Ktvetési mérleg'!$A$1:$H$31</definedName>
    <definedName name="_xlnm._FilterDatabase" localSheetId="1" hidden="1">'Műk-felh.mérleg'!$A$1:$H$30</definedName>
    <definedName name="_xlnm._FilterDatabase" localSheetId="9" hidden="1">Óvoda!$A$1:$E$138</definedName>
    <definedName name="_xlnm._FilterDatabase" localSheetId="8" hidden="1">Önkormányzat!$A$1:$Y$136</definedName>
    <definedName name="_xlnm._FilterDatabase" localSheetId="6" hidden="1">Pénze.átadás!$A$1:$E$16</definedName>
    <definedName name="_xlnm._FilterDatabase" localSheetId="7" hidden="1">Szoc.jutt.!$A$1:$E$42</definedName>
    <definedName name="_xlnm.Print_Area" localSheetId="4">Állami!$A$1:$G$34</definedName>
    <definedName name="_xlnm.Print_Area" localSheetId="5">'Ber.-felú.'!$A$1:$D$39</definedName>
    <definedName name="_xlnm.Print_Area" localSheetId="2">'Bevétel össz.'!$A$1:$Q$58</definedName>
    <definedName name="_xlnm.Print_Area" localSheetId="12">Címrend!$A$1:$C$13</definedName>
    <definedName name="_xlnm.Print_Area" localSheetId="10">'Ei. felh.terv'!$A$1:$O$31</definedName>
    <definedName name="_xlnm.Print_Area" localSheetId="11">Élelm.!$A$1:$G$59</definedName>
    <definedName name="_xlnm.Print_Area" localSheetId="3">'Kiadás ktgvszervenként'!$A$1:$Q$25</definedName>
    <definedName name="_xlnm.Print_Area" localSheetId="16">KÖH!$A$1:$E$135</definedName>
    <definedName name="_xlnm.Print_Area" localSheetId="18">Könyvtár!$A$1:$E$136</definedName>
    <definedName name="_xlnm.Print_Area" localSheetId="0">'Ktvetési mérleg'!$A$1:$H$31</definedName>
    <definedName name="_xlnm.Print_Area" localSheetId="13">Létszám!$A$1:$E$10</definedName>
    <definedName name="_xlnm.Print_Area" localSheetId="1">'Műk-felh.mérleg'!$A$1:$H$30</definedName>
    <definedName name="_xlnm.Print_Area" localSheetId="9">Óvoda!$A$1:$E$138</definedName>
    <definedName name="_xlnm.Print_Area" localSheetId="8">Önkormányzat!$A$1:$Y$136</definedName>
    <definedName name="_xlnm.Print_Area" localSheetId="6">Pénze.átadás!$A$1:$E$16</definedName>
    <definedName name="_xlnm.Print_Area" localSheetId="7">Szoc.jutt.!$A$1:$E$10</definedName>
  </definedNames>
  <calcPr calcId="181029"/>
</workbook>
</file>

<file path=xl/calcChain.xml><?xml version="1.0" encoding="utf-8"?>
<calcChain xmlns="http://schemas.openxmlformats.org/spreadsheetml/2006/main">
  <c r="P41" i="3" l="1"/>
  <c r="O41" i="3"/>
  <c r="O40" i="3"/>
  <c r="O35" i="3"/>
  <c r="O32" i="3"/>
  <c r="J32" i="3"/>
  <c r="J35" i="3"/>
  <c r="E28" i="26"/>
  <c r="D28" i="26"/>
  <c r="D28" i="12" l="1"/>
  <c r="E28" i="12"/>
  <c r="D23" i="6" l="1"/>
  <c r="D10" i="8" l="1"/>
  <c r="E24" i="9"/>
  <c r="E10" i="8" l="1"/>
  <c r="G25" i="5"/>
  <c r="F25" i="5"/>
  <c r="G22" i="5"/>
  <c r="D57" i="3" l="1"/>
  <c r="C32" i="3"/>
  <c r="C36" i="12" l="1"/>
  <c r="C35" i="12"/>
  <c r="C28" i="12"/>
  <c r="C28" i="26"/>
  <c r="E16" i="39"/>
  <c r="E17" i="39" s="1"/>
  <c r="D16" i="39"/>
  <c r="D17" i="39" s="1"/>
  <c r="C16" i="39"/>
  <c r="C17" i="39" s="1"/>
  <c r="B16" i="39"/>
  <c r="B17" i="39" s="1"/>
  <c r="E43" i="38"/>
  <c r="D43" i="38"/>
  <c r="C43" i="38"/>
  <c r="B43" i="38"/>
  <c r="E16" i="38"/>
  <c r="D16" i="38"/>
  <c r="C16" i="38"/>
  <c r="B16" i="38"/>
  <c r="E11" i="38"/>
  <c r="E26" i="38" s="1"/>
  <c r="D11" i="38"/>
  <c r="D26" i="38" s="1"/>
  <c r="C11" i="38"/>
  <c r="C26" i="38" s="1"/>
  <c r="B11" i="38"/>
  <c r="B26" i="38" s="1"/>
  <c r="B29" i="38" s="1"/>
  <c r="E9" i="36" l="1"/>
  <c r="C136" i="26" s="1"/>
  <c r="F25" i="4" s="1"/>
  <c r="E8" i="36"/>
  <c r="E7" i="36"/>
  <c r="C135" i="20" s="1"/>
  <c r="D25" i="4" s="1"/>
  <c r="E6" i="36"/>
  <c r="C138" i="12" s="1"/>
  <c r="E25" i="4" s="1"/>
  <c r="D10" i="36"/>
  <c r="C10" i="36"/>
  <c r="B10" i="36"/>
  <c r="E57" i="34"/>
  <c r="E55" i="34"/>
  <c r="E54" i="34"/>
  <c r="B53" i="34"/>
  <c r="G52" i="34"/>
  <c r="F51" i="34"/>
  <c r="E51" i="34"/>
  <c r="E50" i="34"/>
  <c r="G49" i="34"/>
  <c r="E46" i="34"/>
  <c r="G46" i="34" s="1"/>
  <c r="E45" i="34"/>
  <c r="G45" i="34" s="1"/>
  <c r="F44" i="34"/>
  <c r="G44" i="34" s="1"/>
  <c r="E43" i="34"/>
  <c r="F43" i="34" s="1"/>
  <c r="E42" i="34"/>
  <c r="G42" i="34" s="1"/>
  <c r="F41" i="34"/>
  <c r="G41" i="34" s="1"/>
  <c r="E40" i="34"/>
  <c r="E39" i="34"/>
  <c r="G39" i="34" s="1"/>
  <c r="E38" i="34"/>
  <c r="G38" i="34" s="1"/>
  <c r="F37" i="34"/>
  <c r="G37" i="34" s="1"/>
  <c r="E36" i="34"/>
  <c r="F36" i="34" s="1"/>
  <c r="E35" i="34"/>
  <c r="G35" i="34" s="1"/>
  <c r="E34" i="34"/>
  <c r="F31" i="34"/>
  <c r="G31" i="34" s="1"/>
  <c r="F30" i="34"/>
  <c r="G30" i="34" s="1"/>
  <c r="E29" i="34"/>
  <c r="G29" i="34" s="1"/>
  <c r="E28" i="34"/>
  <c r="F28" i="34" s="1"/>
  <c r="E27" i="34"/>
  <c r="G27" i="34" s="1"/>
  <c r="E26" i="34"/>
  <c r="E22" i="34"/>
  <c r="F22" i="34" s="1"/>
  <c r="E21" i="34"/>
  <c r="G21" i="34" s="1"/>
  <c r="G20" i="34"/>
  <c r="E19" i="34"/>
  <c r="G19" i="34" s="1"/>
  <c r="E18" i="34"/>
  <c r="F18" i="34" s="1"/>
  <c r="D15" i="34"/>
  <c r="G14" i="34"/>
  <c r="E14" i="34"/>
  <c r="E15" i="34" s="1"/>
  <c r="G15" i="34" s="1"/>
  <c r="G13" i="34"/>
  <c r="E11" i="34"/>
  <c r="F11" i="34" s="1"/>
  <c r="F12" i="34" s="1"/>
  <c r="E10" i="34"/>
  <c r="G10" i="34" s="1"/>
  <c r="E9" i="34"/>
  <c r="G9" i="34" s="1"/>
  <c r="E8" i="34"/>
  <c r="G8" i="34" s="1"/>
  <c r="E7" i="34"/>
  <c r="F6" i="34"/>
  <c r="F23" i="34" s="1"/>
  <c r="E5" i="34"/>
  <c r="F5" i="34" s="1"/>
  <c r="E4" i="34"/>
  <c r="G4" i="34" s="1"/>
  <c r="E3" i="34"/>
  <c r="D30" i="33"/>
  <c r="E30" i="33" s="1"/>
  <c r="D28" i="33"/>
  <c r="E28" i="33" s="1"/>
  <c r="F28" i="33" s="1"/>
  <c r="G28" i="33" s="1"/>
  <c r="H28" i="33" s="1"/>
  <c r="I28" i="33" s="1"/>
  <c r="J28" i="33" s="1"/>
  <c r="K28" i="33" s="1"/>
  <c r="L28" i="33" s="1"/>
  <c r="M28" i="33" s="1"/>
  <c r="N28" i="33" s="1"/>
  <c r="D27" i="33"/>
  <c r="E27" i="33" s="1"/>
  <c r="F27" i="33" s="1"/>
  <c r="E26" i="33"/>
  <c r="F26" i="33" s="1"/>
  <c r="D26" i="33"/>
  <c r="E25" i="33"/>
  <c r="F25" i="33" s="1"/>
  <c r="D25" i="33"/>
  <c r="D24" i="33"/>
  <c r="E24" i="33" s="1"/>
  <c r="F24" i="33" s="1"/>
  <c r="D23" i="33"/>
  <c r="E23" i="33" s="1"/>
  <c r="F23" i="33" s="1"/>
  <c r="G23" i="33" s="1"/>
  <c r="H23" i="33" s="1"/>
  <c r="I23" i="33" s="1"/>
  <c r="J23" i="33" s="1"/>
  <c r="K23" i="33" s="1"/>
  <c r="L23" i="33" s="1"/>
  <c r="M23" i="33" s="1"/>
  <c r="N23" i="33" s="1"/>
  <c r="D22" i="33"/>
  <c r="E22" i="33" s="1"/>
  <c r="N21" i="33"/>
  <c r="E21" i="33"/>
  <c r="F21" i="33" s="1"/>
  <c r="G21" i="33" s="1"/>
  <c r="H21" i="33" s="1"/>
  <c r="I21" i="33" s="1"/>
  <c r="J21" i="33" s="1"/>
  <c r="K21" i="33" s="1"/>
  <c r="L21" i="33" s="1"/>
  <c r="M21" i="33" s="1"/>
  <c r="D21" i="33"/>
  <c r="E20" i="33"/>
  <c r="F20" i="33" s="1"/>
  <c r="G20" i="33" s="1"/>
  <c r="H20" i="33" s="1"/>
  <c r="I20" i="33" s="1"/>
  <c r="J20" i="33" s="1"/>
  <c r="K20" i="33" s="1"/>
  <c r="L20" i="33" s="1"/>
  <c r="M20" i="33" s="1"/>
  <c r="N20" i="33" s="1"/>
  <c r="D20" i="33"/>
  <c r="D19" i="33"/>
  <c r="D31" i="33" s="1"/>
  <c r="D14" i="33"/>
  <c r="E14" i="33" s="1"/>
  <c r="F14" i="33" s="1"/>
  <c r="G14" i="33" s="1"/>
  <c r="H14" i="33" s="1"/>
  <c r="I14" i="33" s="1"/>
  <c r="J14" i="33" s="1"/>
  <c r="K14" i="33" s="1"/>
  <c r="L14" i="33" s="1"/>
  <c r="M14" i="33" s="1"/>
  <c r="N14" i="33" s="1"/>
  <c r="D13" i="33"/>
  <c r="E13" i="33" s="1"/>
  <c r="F13" i="33" s="1"/>
  <c r="G13" i="33" s="1"/>
  <c r="H13" i="33" s="1"/>
  <c r="I13" i="33" s="1"/>
  <c r="J13" i="33" s="1"/>
  <c r="K13" i="33" s="1"/>
  <c r="L13" i="33" s="1"/>
  <c r="M13" i="33" s="1"/>
  <c r="N13" i="33" s="1"/>
  <c r="D12" i="33"/>
  <c r="E12" i="33" s="1"/>
  <c r="D11" i="33"/>
  <c r="E11" i="33" s="1"/>
  <c r="F11" i="33" s="1"/>
  <c r="G11" i="33" s="1"/>
  <c r="H11" i="33" s="1"/>
  <c r="I11" i="33" s="1"/>
  <c r="J11" i="33" s="1"/>
  <c r="K11" i="33" s="1"/>
  <c r="L11" i="33" s="1"/>
  <c r="M11" i="33" s="1"/>
  <c r="N11" i="33" s="1"/>
  <c r="N10" i="33"/>
  <c r="D10" i="33"/>
  <c r="E10" i="33" s="1"/>
  <c r="F10" i="33" s="1"/>
  <c r="G10" i="33" s="1"/>
  <c r="H10" i="33" s="1"/>
  <c r="I10" i="33" s="1"/>
  <c r="J10" i="33" s="1"/>
  <c r="K10" i="33" s="1"/>
  <c r="L10" i="33" s="1"/>
  <c r="M10" i="33" s="1"/>
  <c r="E9" i="33"/>
  <c r="F9" i="33" s="1"/>
  <c r="D9" i="33"/>
  <c r="D8" i="33"/>
  <c r="E8" i="33" s="1"/>
  <c r="F8" i="33" s="1"/>
  <c r="G8" i="33" s="1"/>
  <c r="H8" i="33" s="1"/>
  <c r="I8" i="33" s="1"/>
  <c r="J8" i="33" s="1"/>
  <c r="K8" i="33" s="1"/>
  <c r="L8" i="33" s="1"/>
  <c r="M8" i="33" s="1"/>
  <c r="N8" i="33" s="1"/>
  <c r="E7" i="33"/>
  <c r="F7" i="33" s="1"/>
  <c r="D7" i="33"/>
  <c r="D6" i="33"/>
  <c r="E6" i="33" s="1"/>
  <c r="F6" i="33" s="1"/>
  <c r="G6" i="33" s="1"/>
  <c r="H6" i="33" s="1"/>
  <c r="I6" i="33" s="1"/>
  <c r="J6" i="33" s="1"/>
  <c r="K6" i="33" s="1"/>
  <c r="L6" i="33" s="1"/>
  <c r="M6" i="33" s="1"/>
  <c r="N6" i="33" s="1"/>
  <c r="D5" i="33"/>
  <c r="E5" i="33" s="1"/>
  <c r="F5" i="33" s="1"/>
  <c r="G5" i="33" s="1"/>
  <c r="D4" i="33"/>
  <c r="E4" i="33" s="1"/>
  <c r="F4" i="33" s="1"/>
  <c r="G4" i="33" s="1"/>
  <c r="H4" i="33" s="1"/>
  <c r="I4" i="33" s="1"/>
  <c r="J4" i="33" s="1"/>
  <c r="K4" i="33" s="1"/>
  <c r="L4" i="33" s="1"/>
  <c r="M4" i="33" s="1"/>
  <c r="N4" i="33" s="1"/>
  <c r="C31" i="33"/>
  <c r="O29" i="33"/>
  <c r="C15" i="33"/>
  <c r="O3" i="33"/>
  <c r="E19" i="33" l="1"/>
  <c r="F19" i="33" s="1"/>
  <c r="G57" i="34"/>
  <c r="C112" i="12"/>
  <c r="E32" i="3" s="1"/>
  <c r="F55" i="34"/>
  <c r="G55" i="34" s="1"/>
  <c r="C116" i="12"/>
  <c r="E53" i="34"/>
  <c r="E10" i="36"/>
  <c r="C136" i="9"/>
  <c r="C25" i="4" s="1"/>
  <c r="E6" i="34"/>
  <c r="E32" i="34"/>
  <c r="F40" i="34"/>
  <c r="F48" i="34" s="1"/>
  <c r="G51" i="34"/>
  <c r="G50" i="34"/>
  <c r="E48" i="34"/>
  <c r="C114" i="12" s="1"/>
  <c r="E12" i="34"/>
  <c r="G12" i="34" s="1"/>
  <c r="G6" i="34"/>
  <c r="G5" i="34"/>
  <c r="G11" i="34"/>
  <c r="G18" i="34"/>
  <c r="G22" i="34"/>
  <c r="G28" i="34"/>
  <c r="G36" i="34"/>
  <c r="G43" i="34"/>
  <c r="G3" i="34"/>
  <c r="G7" i="34"/>
  <c r="G26" i="34"/>
  <c r="G34" i="34"/>
  <c r="F30" i="33"/>
  <c r="G30" i="33" s="1"/>
  <c r="H30" i="33" s="1"/>
  <c r="I30" i="33" s="1"/>
  <c r="J30" i="33" s="1"/>
  <c r="K30" i="33" s="1"/>
  <c r="L30" i="33" s="1"/>
  <c r="M30" i="33" s="1"/>
  <c r="N30" i="33" s="1"/>
  <c r="O28" i="33"/>
  <c r="G27" i="33"/>
  <c r="H27" i="33" s="1"/>
  <c r="I27" i="33" s="1"/>
  <c r="J27" i="33" s="1"/>
  <c r="K27" i="33" s="1"/>
  <c r="L27" i="33" s="1"/>
  <c r="M27" i="33" s="1"/>
  <c r="N27" i="33" s="1"/>
  <c r="G26" i="33"/>
  <c r="H26" i="33" s="1"/>
  <c r="I26" i="33" s="1"/>
  <c r="J26" i="33" s="1"/>
  <c r="K26" i="33" s="1"/>
  <c r="L26" i="33" s="1"/>
  <c r="M26" i="33" s="1"/>
  <c r="N26" i="33" s="1"/>
  <c r="O26" i="33"/>
  <c r="G25" i="33"/>
  <c r="H25" i="33" s="1"/>
  <c r="I25" i="33" s="1"/>
  <c r="J25" i="33" s="1"/>
  <c r="K25" i="33" s="1"/>
  <c r="L25" i="33" s="1"/>
  <c r="M25" i="33" s="1"/>
  <c r="N25" i="33" s="1"/>
  <c r="G24" i="33"/>
  <c r="H24" i="33" s="1"/>
  <c r="I24" i="33" s="1"/>
  <c r="J24" i="33" s="1"/>
  <c r="K24" i="33" s="1"/>
  <c r="L24" i="33" s="1"/>
  <c r="M24" i="33" s="1"/>
  <c r="N24" i="33" s="1"/>
  <c r="O24" i="33"/>
  <c r="O23" i="33"/>
  <c r="F22" i="33"/>
  <c r="G22" i="33" s="1"/>
  <c r="H22" i="33" s="1"/>
  <c r="I22" i="33" s="1"/>
  <c r="J22" i="33" s="1"/>
  <c r="K22" i="33" s="1"/>
  <c r="L22" i="33" s="1"/>
  <c r="M22" i="33" s="1"/>
  <c r="N22" i="33" s="1"/>
  <c r="O21" i="33"/>
  <c r="O20" i="33"/>
  <c r="G19" i="33"/>
  <c r="E31" i="33"/>
  <c r="O14" i="33"/>
  <c r="O13" i="33"/>
  <c r="F12" i="33"/>
  <c r="G12" i="33" s="1"/>
  <c r="H12" i="33" s="1"/>
  <c r="I12" i="33" s="1"/>
  <c r="J12" i="33" s="1"/>
  <c r="K12" i="33" s="1"/>
  <c r="L12" i="33" s="1"/>
  <c r="M12" i="33" s="1"/>
  <c r="N12" i="33" s="1"/>
  <c r="O11" i="33"/>
  <c r="O10" i="33"/>
  <c r="G9" i="33"/>
  <c r="H9" i="33" s="1"/>
  <c r="I9" i="33" s="1"/>
  <c r="J9" i="33" s="1"/>
  <c r="K9" i="33" s="1"/>
  <c r="L9" i="33" s="1"/>
  <c r="M9" i="33" s="1"/>
  <c r="N9" i="33" s="1"/>
  <c r="O9" i="33"/>
  <c r="O8" i="33"/>
  <c r="G7" i="33"/>
  <c r="H7" i="33" s="1"/>
  <c r="I7" i="33" s="1"/>
  <c r="J7" i="33" s="1"/>
  <c r="K7" i="33" s="1"/>
  <c r="L7" i="33" s="1"/>
  <c r="M7" i="33" s="1"/>
  <c r="N7" i="33" s="1"/>
  <c r="O6" i="33"/>
  <c r="H5" i="33"/>
  <c r="E15" i="33"/>
  <c r="D15" i="33"/>
  <c r="F15" i="33"/>
  <c r="O4" i="33"/>
  <c r="F32" i="34" l="1"/>
  <c r="C115" i="12"/>
  <c r="E59" i="34"/>
  <c r="F31" i="33"/>
  <c r="O25" i="33"/>
  <c r="O27" i="33"/>
  <c r="F53" i="34"/>
  <c r="G53" i="34" s="1"/>
  <c r="C113" i="12"/>
  <c r="E35" i="3" s="1"/>
  <c r="O7" i="33"/>
  <c r="G40" i="34"/>
  <c r="G48" i="34"/>
  <c r="G32" i="34"/>
  <c r="G59" i="34" s="1"/>
  <c r="G23" i="34"/>
  <c r="E23" i="34"/>
  <c r="O30" i="33"/>
  <c r="O22" i="33"/>
  <c r="H19" i="33"/>
  <c r="G31" i="33"/>
  <c r="G15" i="33"/>
  <c r="O12" i="33"/>
  <c r="I5" i="33"/>
  <c r="H15" i="33"/>
  <c r="F59" i="34" l="1"/>
  <c r="C117" i="12" s="1"/>
  <c r="I19" i="33"/>
  <c r="H31" i="33"/>
  <c r="J5" i="33"/>
  <c r="I15" i="33"/>
  <c r="J19" i="33" l="1"/>
  <c r="I31" i="33"/>
  <c r="K5" i="33"/>
  <c r="J15" i="33"/>
  <c r="K19" i="33" l="1"/>
  <c r="J31" i="33"/>
  <c r="K15" i="33"/>
  <c r="L5" i="33"/>
  <c r="L19" i="33" l="1"/>
  <c r="K31" i="33"/>
  <c r="M5" i="33"/>
  <c r="N5" i="33" s="1"/>
  <c r="L15" i="33"/>
  <c r="M19" i="33" l="1"/>
  <c r="N19" i="33" s="1"/>
  <c r="L31" i="33"/>
  <c r="N15" i="33"/>
  <c r="M15" i="33"/>
  <c r="O5" i="33"/>
  <c r="O15" i="33" s="1"/>
  <c r="M31" i="33" l="1"/>
  <c r="N31" i="33" l="1"/>
  <c r="O19" i="33"/>
  <c r="O31" i="33" s="1"/>
  <c r="C10" i="8" l="1"/>
  <c r="E7" i="7"/>
  <c r="E8" i="7" s="1"/>
  <c r="D7" i="7"/>
  <c r="D8" i="7" s="1"/>
  <c r="C7" i="7"/>
  <c r="W27" i="9"/>
  <c r="Q25" i="4" l="1"/>
  <c r="L25" i="4"/>
  <c r="G25" i="4"/>
  <c r="C84" i="9"/>
  <c r="C83" i="9"/>
  <c r="D82" i="9"/>
  <c r="E25" i="5"/>
  <c r="M55" i="3" l="1"/>
  <c r="D14" i="1"/>
  <c r="P32" i="3"/>
  <c r="P57" i="3"/>
  <c r="P55" i="3"/>
  <c r="O57" i="3"/>
  <c r="O55" i="3"/>
  <c r="N57" i="3"/>
  <c r="N55" i="3"/>
  <c r="K32" i="3"/>
  <c r="K57" i="3"/>
  <c r="K55" i="3"/>
  <c r="J57" i="3"/>
  <c r="J55" i="3"/>
  <c r="I57" i="3"/>
  <c r="I55" i="3"/>
  <c r="G37" i="3"/>
  <c r="G36" i="3"/>
  <c r="G28" i="3"/>
  <c r="C14" i="1" s="1"/>
  <c r="G20" i="3"/>
  <c r="G19" i="3"/>
  <c r="G17" i="3"/>
  <c r="G18" i="3" s="1"/>
  <c r="C6" i="1" s="1"/>
  <c r="C17" i="2" s="1"/>
  <c r="G12" i="3"/>
  <c r="F32" i="3"/>
  <c r="F57" i="3"/>
  <c r="F55" i="3"/>
  <c r="E57" i="3"/>
  <c r="E55" i="3"/>
  <c r="D55" i="3"/>
  <c r="G57" i="3" l="1"/>
  <c r="C29" i="1" s="1"/>
  <c r="C26" i="2" s="1"/>
  <c r="G21" i="3"/>
  <c r="C7" i="1" s="1"/>
  <c r="C18" i="2" s="1"/>
  <c r="G29" i="1" l="1"/>
  <c r="G26" i="2" s="1"/>
  <c r="E94" i="20"/>
  <c r="E98" i="20" s="1"/>
  <c r="D94" i="20"/>
  <c r="D98" i="20" s="1"/>
  <c r="C94" i="20"/>
  <c r="E95" i="12"/>
  <c r="D95" i="12"/>
  <c r="C95" i="12"/>
  <c r="E95" i="26"/>
  <c r="D95" i="26"/>
  <c r="C95" i="26"/>
  <c r="E94" i="9"/>
  <c r="E98" i="9" s="1"/>
  <c r="D94" i="9"/>
  <c r="C94" i="9"/>
  <c r="E128" i="26"/>
  <c r="D128" i="26"/>
  <c r="C128" i="26"/>
  <c r="E125" i="26"/>
  <c r="D125" i="26"/>
  <c r="C125" i="26"/>
  <c r="E122" i="26"/>
  <c r="D122" i="26"/>
  <c r="C122" i="26"/>
  <c r="E119" i="26"/>
  <c r="D119" i="26"/>
  <c r="C119" i="26"/>
  <c r="E106" i="26"/>
  <c r="E107" i="26" s="1"/>
  <c r="D106" i="26"/>
  <c r="D107" i="26" s="1"/>
  <c r="C106" i="26"/>
  <c r="C107" i="26" s="1"/>
  <c r="E98" i="26"/>
  <c r="D98" i="26"/>
  <c r="E92" i="26"/>
  <c r="D92" i="26"/>
  <c r="E87" i="26"/>
  <c r="E93" i="26" s="1"/>
  <c r="D87" i="26"/>
  <c r="D93" i="26" s="1"/>
  <c r="C87" i="26"/>
  <c r="E73" i="26"/>
  <c r="D73" i="26"/>
  <c r="E67" i="26"/>
  <c r="D67" i="26"/>
  <c r="E60" i="26"/>
  <c r="D60" i="26"/>
  <c r="E54" i="26"/>
  <c r="D54" i="26"/>
  <c r="E50" i="26"/>
  <c r="D50" i="26"/>
  <c r="C50" i="26"/>
  <c r="E40" i="26"/>
  <c r="D40" i="26"/>
  <c r="C40" i="26"/>
  <c r="E35" i="26"/>
  <c r="D35" i="26"/>
  <c r="C35" i="26"/>
  <c r="E118" i="20"/>
  <c r="E24" i="26"/>
  <c r="E18" i="26"/>
  <c r="E14" i="26"/>
  <c r="E130" i="12"/>
  <c r="D130" i="12"/>
  <c r="E127" i="12"/>
  <c r="D127" i="12"/>
  <c r="E124" i="12"/>
  <c r="D124" i="12"/>
  <c r="E121" i="12"/>
  <c r="D121" i="12"/>
  <c r="C121" i="12"/>
  <c r="E106" i="12"/>
  <c r="E107" i="12" s="1"/>
  <c r="D106" i="12"/>
  <c r="D107" i="12" s="1"/>
  <c r="C106" i="12"/>
  <c r="C107" i="12" s="1"/>
  <c r="E98" i="12"/>
  <c r="D98" i="12"/>
  <c r="C98" i="12"/>
  <c r="E92" i="12"/>
  <c r="D92" i="12"/>
  <c r="C92" i="12"/>
  <c r="E87" i="12"/>
  <c r="D87" i="12"/>
  <c r="C87" i="12"/>
  <c r="E73" i="12"/>
  <c r="E67" i="12"/>
  <c r="E60" i="12"/>
  <c r="D60" i="12"/>
  <c r="E54" i="12"/>
  <c r="E50" i="12"/>
  <c r="D50" i="12"/>
  <c r="E40" i="12"/>
  <c r="D40" i="12"/>
  <c r="E35" i="12"/>
  <c r="E36" i="12" s="1"/>
  <c r="D35" i="12"/>
  <c r="D36" i="12" s="1"/>
  <c r="E24" i="12"/>
  <c r="D24" i="12"/>
  <c r="E18" i="12"/>
  <c r="D18" i="12"/>
  <c r="E14" i="12"/>
  <c r="D14" i="12"/>
  <c r="E127" i="20"/>
  <c r="D127" i="20"/>
  <c r="C127" i="20"/>
  <c r="E124" i="20"/>
  <c r="D124" i="20"/>
  <c r="C124" i="20"/>
  <c r="E121" i="20"/>
  <c r="D121" i="20"/>
  <c r="C121" i="20"/>
  <c r="D118" i="20"/>
  <c r="C118" i="20"/>
  <c r="E105" i="20"/>
  <c r="E106" i="20" s="1"/>
  <c r="D105" i="20"/>
  <c r="D106" i="20" s="1"/>
  <c r="C105" i="20"/>
  <c r="C106" i="20" s="1"/>
  <c r="E86" i="20"/>
  <c r="E92" i="20" s="1"/>
  <c r="D86" i="20"/>
  <c r="D92" i="20" s="1"/>
  <c r="C86" i="20"/>
  <c r="E72" i="20"/>
  <c r="D72" i="20"/>
  <c r="E66" i="20"/>
  <c r="D66" i="20"/>
  <c r="E59" i="20"/>
  <c r="D59" i="20"/>
  <c r="E53" i="20"/>
  <c r="D53" i="20"/>
  <c r="E49" i="20"/>
  <c r="D49" i="20"/>
  <c r="C49" i="20"/>
  <c r="E39" i="20"/>
  <c r="D39" i="20"/>
  <c r="C39" i="20"/>
  <c r="E34" i="20"/>
  <c r="D34" i="20"/>
  <c r="C34" i="20"/>
  <c r="E27" i="20"/>
  <c r="D27" i="20"/>
  <c r="C27" i="20"/>
  <c r="E24" i="20"/>
  <c r="E18" i="20"/>
  <c r="E14" i="20"/>
  <c r="E127" i="9"/>
  <c r="E124" i="9"/>
  <c r="E121" i="9"/>
  <c r="E118" i="9"/>
  <c r="E105" i="9"/>
  <c r="E106" i="9" s="1"/>
  <c r="E91" i="9"/>
  <c r="E72" i="9"/>
  <c r="D72" i="9"/>
  <c r="E53" i="9"/>
  <c r="D53" i="9"/>
  <c r="E49" i="9"/>
  <c r="D49" i="9"/>
  <c r="E81" i="9"/>
  <c r="E80" i="9"/>
  <c r="D127" i="9"/>
  <c r="C105" i="9"/>
  <c r="D105" i="9"/>
  <c r="D106" i="9" s="1"/>
  <c r="E85" i="9"/>
  <c r="E84" i="9"/>
  <c r="E83" i="9"/>
  <c r="E82" i="9"/>
  <c r="D85" i="9"/>
  <c r="H9" i="3" s="1"/>
  <c r="D84" i="9"/>
  <c r="D83" i="9"/>
  <c r="E14" i="7"/>
  <c r="D14" i="7"/>
  <c r="D64" i="9" s="1"/>
  <c r="E62" i="9"/>
  <c r="D38" i="6"/>
  <c r="G29" i="5"/>
  <c r="G12" i="5"/>
  <c r="G8" i="5"/>
  <c r="G13" i="5" l="1"/>
  <c r="E79" i="9" s="1"/>
  <c r="D19" i="12"/>
  <c r="E19" i="12"/>
  <c r="G34" i="5"/>
  <c r="D16" i="7"/>
  <c r="E61" i="9"/>
  <c r="E16" i="7"/>
  <c r="D61" i="9"/>
  <c r="D36" i="26"/>
  <c r="D61" i="26" s="1"/>
  <c r="E36" i="26"/>
  <c r="E61" i="26" s="1"/>
  <c r="D39" i="6"/>
  <c r="E86" i="9"/>
  <c r="E92" i="9" s="1"/>
  <c r="E128" i="9" s="1"/>
  <c r="E134" i="9" s="1"/>
  <c r="E66" i="9"/>
  <c r="E99" i="26"/>
  <c r="E19" i="26"/>
  <c r="D99" i="26"/>
  <c r="D129" i="26" s="1"/>
  <c r="D134" i="26" s="1"/>
  <c r="E61" i="12"/>
  <c r="E93" i="12"/>
  <c r="D93" i="12"/>
  <c r="E99" i="12"/>
  <c r="E131" i="12" s="1"/>
  <c r="E136" i="12" s="1"/>
  <c r="D99" i="12"/>
  <c r="D131" i="12" s="1"/>
  <c r="D136" i="12" s="1"/>
  <c r="E19" i="20"/>
  <c r="C35" i="20"/>
  <c r="E35" i="20"/>
  <c r="E60" i="20" s="1"/>
  <c r="D35" i="20"/>
  <c r="D60" i="20" s="1"/>
  <c r="E128" i="20"/>
  <c r="E133" i="20" s="1"/>
  <c r="D128" i="20"/>
  <c r="D133" i="20" s="1"/>
  <c r="E129" i="26"/>
  <c r="E134" i="26" s="1"/>
  <c r="D62" i="9"/>
  <c r="E74" i="12" l="1"/>
  <c r="E78" i="12" s="1"/>
  <c r="E74" i="26"/>
  <c r="E78" i="26" s="1"/>
  <c r="E73" i="20"/>
  <c r="E77" i="20" s="1"/>
  <c r="X72" i="9" l="1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X49" i="9"/>
  <c r="W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X39" i="9"/>
  <c r="W39" i="9"/>
  <c r="V39" i="9"/>
  <c r="V49" i="9" s="1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X34" i="9"/>
  <c r="W34" i="9"/>
  <c r="W35" i="9" s="1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X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Y75" i="9"/>
  <c r="C75" i="9" s="1"/>
  <c r="Y76" i="9"/>
  <c r="Y74" i="9"/>
  <c r="C74" i="9" s="1"/>
  <c r="C20" i="4" s="1"/>
  <c r="Y71" i="9"/>
  <c r="C71" i="9" s="1"/>
  <c r="Y70" i="9"/>
  <c r="C70" i="9" s="1"/>
  <c r="Y69" i="9"/>
  <c r="Y65" i="9"/>
  <c r="C65" i="9" s="1"/>
  <c r="Y64" i="9"/>
  <c r="C64" i="9" s="1"/>
  <c r="Y63" i="9"/>
  <c r="Y62" i="9"/>
  <c r="C62" i="9" s="1"/>
  <c r="Y58" i="9"/>
  <c r="C58" i="9" s="1"/>
  <c r="Y57" i="9"/>
  <c r="C57" i="9" s="1"/>
  <c r="Y56" i="9"/>
  <c r="C56" i="9" s="1"/>
  <c r="Y55" i="9"/>
  <c r="C55" i="9" s="1"/>
  <c r="Y54" i="9"/>
  <c r="C54" i="9" s="1"/>
  <c r="Y52" i="9"/>
  <c r="C52" i="9" s="1"/>
  <c r="Y51" i="9"/>
  <c r="C51" i="9" s="1"/>
  <c r="Y50" i="9"/>
  <c r="C50" i="9" s="1"/>
  <c r="Y48" i="9"/>
  <c r="C48" i="9" s="1"/>
  <c r="Y47" i="9"/>
  <c r="C47" i="9" s="1"/>
  <c r="Y46" i="9"/>
  <c r="C46" i="9" s="1"/>
  <c r="Y45" i="9"/>
  <c r="C45" i="9" s="1"/>
  <c r="Y44" i="9"/>
  <c r="C44" i="9" s="1"/>
  <c r="Y43" i="9"/>
  <c r="C43" i="9" s="1"/>
  <c r="Y42" i="9"/>
  <c r="C42" i="9" s="1"/>
  <c r="Y41" i="9"/>
  <c r="C41" i="9" s="1"/>
  <c r="Y40" i="9"/>
  <c r="C40" i="9" s="1"/>
  <c r="Y38" i="9"/>
  <c r="C38" i="9" s="1"/>
  <c r="Y37" i="9"/>
  <c r="C37" i="9" s="1"/>
  <c r="Y36" i="9"/>
  <c r="C36" i="9" s="1"/>
  <c r="Y33" i="9"/>
  <c r="C33" i="9" s="1"/>
  <c r="Y32" i="9"/>
  <c r="C32" i="9" s="1"/>
  <c r="Y31" i="9"/>
  <c r="C31" i="9" s="1"/>
  <c r="Y30" i="9"/>
  <c r="C30" i="9" s="1"/>
  <c r="Y29" i="9"/>
  <c r="C29" i="9" s="1"/>
  <c r="Y28" i="9"/>
  <c r="C28" i="9" s="1"/>
  <c r="Y26" i="9"/>
  <c r="C26" i="9" s="1"/>
  <c r="Y25" i="9"/>
  <c r="C25" i="9" s="1"/>
  <c r="Y23" i="9"/>
  <c r="C23" i="9" s="1"/>
  <c r="Y22" i="9"/>
  <c r="C22" i="9" s="1"/>
  <c r="Y21" i="9"/>
  <c r="C21" i="9" s="1"/>
  <c r="Y20" i="9"/>
  <c r="C20" i="9" s="1"/>
  <c r="Y17" i="9"/>
  <c r="C17" i="9" s="1"/>
  <c r="Y16" i="9"/>
  <c r="C16" i="9" s="1"/>
  <c r="Y15" i="9"/>
  <c r="C15" i="9" s="1"/>
  <c r="Y13" i="9"/>
  <c r="C13" i="9" s="1"/>
  <c r="Y12" i="9"/>
  <c r="C12" i="9" s="1"/>
  <c r="Y11" i="9"/>
  <c r="C11" i="9" s="1"/>
  <c r="Y10" i="9"/>
  <c r="C10" i="9" s="1"/>
  <c r="Y9" i="9"/>
  <c r="C9" i="9" s="1"/>
  <c r="Y8" i="9"/>
  <c r="C8" i="9" s="1"/>
  <c r="Y7" i="9"/>
  <c r="C7" i="9" s="1"/>
  <c r="Y6" i="9"/>
  <c r="C6" i="9" s="1"/>
  <c r="Y5" i="9"/>
  <c r="C5" i="9" s="1"/>
  <c r="Y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C38" i="6"/>
  <c r="I68" i="9" s="1"/>
  <c r="C23" i="6"/>
  <c r="I67" i="9" s="1"/>
  <c r="C85" i="9"/>
  <c r="C82" i="9"/>
  <c r="F29" i="5"/>
  <c r="D81" i="9"/>
  <c r="F22" i="5"/>
  <c r="D80" i="9" s="1"/>
  <c r="F12" i="5"/>
  <c r="E12" i="5"/>
  <c r="F8" i="5"/>
  <c r="F13" i="5" s="1"/>
  <c r="C39" i="6" l="1"/>
  <c r="Y61" i="9"/>
  <c r="C61" i="9" s="1"/>
  <c r="F34" i="5"/>
  <c r="D79" i="9"/>
  <c r="D86" i="9" s="1"/>
  <c r="H19" i="9"/>
  <c r="J19" i="9"/>
  <c r="L19" i="9"/>
  <c r="N19" i="9"/>
  <c r="P19" i="9"/>
  <c r="R19" i="9"/>
  <c r="T19" i="9"/>
  <c r="U19" i="9"/>
  <c r="V19" i="9"/>
  <c r="X19" i="9"/>
  <c r="K35" i="9"/>
  <c r="K60" i="9" s="1"/>
  <c r="M35" i="9"/>
  <c r="M60" i="9" s="1"/>
  <c r="O35" i="9"/>
  <c r="O60" i="9" s="1"/>
  <c r="Q35" i="9"/>
  <c r="Q60" i="9" s="1"/>
  <c r="S35" i="9"/>
  <c r="S60" i="9" s="1"/>
  <c r="W60" i="9"/>
  <c r="H35" i="9"/>
  <c r="H60" i="9" s="1"/>
  <c r="J35" i="9"/>
  <c r="J60" i="9" s="1"/>
  <c r="L35" i="9"/>
  <c r="L60" i="9" s="1"/>
  <c r="N35" i="9"/>
  <c r="N60" i="9" s="1"/>
  <c r="P35" i="9"/>
  <c r="P60" i="9" s="1"/>
  <c r="R35" i="9"/>
  <c r="R60" i="9" s="1"/>
  <c r="T35" i="9"/>
  <c r="T60" i="9" s="1"/>
  <c r="U35" i="9"/>
  <c r="U60" i="9" s="1"/>
  <c r="V35" i="9"/>
  <c r="V60" i="9" s="1"/>
  <c r="X35" i="9"/>
  <c r="X60" i="9" s="1"/>
  <c r="I19" i="9"/>
  <c r="K19" i="9"/>
  <c r="M19" i="9"/>
  <c r="O19" i="9"/>
  <c r="Q19" i="9"/>
  <c r="S19" i="9"/>
  <c r="W19" i="9"/>
  <c r="I35" i="9"/>
  <c r="I60" i="9" s="1"/>
  <c r="Y66" i="9"/>
  <c r="C66" i="9" s="1"/>
  <c r="O73" i="9" l="1"/>
  <c r="O77" i="9" s="1"/>
  <c r="I73" i="9"/>
  <c r="I77" i="9" s="1"/>
  <c r="D98" i="9" l="1"/>
  <c r="C97" i="9"/>
  <c r="C98" i="9" s="1"/>
  <c r="C11" i="3" l="1"/>
  <c r="G11" i="3" s="1"/>
  <c r="C14" i="3"/>
  <c r="G14" i="3" s="1"/>
  <c r="C13" i="3"/>
  <c r="G13" i="3" s="1"/>
  <c r="C6" i="3"/>
  <c r="G6" i="3" s="1"/>
  <c r="H8" i="3"/>
  <c r="L8" i="3" s="1"/>
  <c r="H7" i="3"/>
  <c r="L7" i="3" s="1"/>
  <c r="H13" i="3"/>
  <c r="L13" i="3" s="1"/>
  <c r="D66" i="9"/>
  <c r="E59" i="9"/>
  <c r="D59" i="9"/>
  <c r="E39" i="9"/>
  <c r="D39" i="9"/>
  <c r="E18" i="9"/>
  <c r="E14" i="9"/>
  <c r="D14" i="9"/>
  <c r="D18" i="9"/>
  <c r="N42" i="3"/>
  <c r="D14" i="26"/>
  <c r="D14" i="20"/>
  <c r="D18" i="20"/>
  <c r="D24" i="26"/>
  <c r="D24" i="20"/>
  <c r="J4" i="4"/>
  <c r="D54" i="12"/>
  <c r="D24" i="9"/>
  <c r="H4" i="4" s="1"/>
  <c r="D27" i="9"/>
  <c r="D34" i="9"/>
  <c r="H18" i="4"/>
  <c r="L18" i="4" s="1"/>
  <c r="H27" i="1" s="1"/>
  <c r="H25" i="2" s="1"/>
  <c r="H17" i="4"/>
  <c r="H12" i="4"/>
  <c r="H11" i="4"/>
  <c r="H9" i="4"/>
  <c r="H7" i="4"/>
  <c r="H6" i="4"/>
  <c r="K42" i="3"/>
  <c r="J38" i="3"/>
  <c r="H31" i="3"/>
  <c r="L31" i="3" s="1"/>
  <c r="H33" i="3"/>
  <c r="L33" i="3" s="1"/>
  <c r="H34" i="3"/>
  <c r="L34" i="3" s="1"/>
  <c r="H38" i="3"/>
  <c r="H40" i="3"/>
  <c r="L40" i="3" s="1"/>
  <c r="H41" i="3"/>
  <c r="L41" i="3" s="1"/>
  <c r="D91" i="9"/>
  <c r="H15" i="3" s="1"/>
  <c r="H24" i="3"/>
  <c r="L24" i="3" s="1"/>
  <c r="D10" i="1" s="1"/>
  <c r="H25" i="3"/>
  <c r="H26" i="3"/>
  <c r="L26" i="3" s="1"/>
  <c r="D12" i="1" s="1"/>
  <c r="H27" i="3"/>
  <c r="L27" i="3" s="1"/>
  <c r="D13" i="1" s="1"/>
  <c r="H43" i="3"/>
  <c r="L43" i="3" s="1"/>
  <c r="H55" i="3"/>
  <c r="P4" i="4"/>
  <c r="N4" i="4"/>
  <c r="O4" i="4"/>
  <c r="M4" i="4"/>
  <c r="E27" i="9"/>
  <c r="E34" i="9"/>
  <c r="M6" i="4"/>
  <c r="M7" i="4"/>
  <c r="M9" i="4"/>
  <c r="M11" i="4"/>
  <c r="M12" i="4"/>
  <c r="M15" i="4"/>
  <c r="M18" i="4"/>
  <c r="M20" i="4"/>
  <c r="O20" i="4"/>
  <c r="O17" i="4"/>
  <c r="O12" i="4"/>
  <c r="O13" i="4"/>
  <c r="O14" i="4"/>
  <c r="O15" i="4"/>
  <c r="O11" i="4"/>
  <c r="O6" i="4"/>
  <c r="O7" i="4"/>
  <c r="O8" i="4"/>
  <c r="O9" i="4"/>
  <c r="N20" i="4"/>
  <c r="N17" i="4"/>
  <c r="N12" i="4"/>
  <c r="N13" i="4"/>
  <c r="N14" i="4"/>
  <c r="N15" i="4"/>
  <c r="N11" i="4"/>
  <c r="N6" i="4"/>
  <c r="N7" i="4"/>
  <c r="N8" i="4"/>
  <c r="N9" i="4"/>
  <c r="M21" i="4"/>
  <c r="Q21" i="4" s="1"/>
  <c r="M17" i="4"/>
  <c r="M13" i="4"/>
  <c r="M14" i="4"/>
  <c r="M8" i="4"/>
  <c r="H15" i="4"/>
  <c r="H20" i="4"/>
  <c r="J20" i="4"/>
  <c r="J17" i="4"/>
  <c r="J15" i="4"/>
  <c r="J14" i="4"/>
  <c r="J13" i="4"/>
  <c r="J12" i="4"/>
  <c r="J11" i="4"/>
  <c r="J9" i="4"/>
  <c r="J8" i="4"/>
  <c r="J7" i="4"/>
  <c r="J6" i="4"/>
  <c r="I20" i="4"/>
  <c r="I17" i="4"/>
  <c r="I15" i="4"/>
  <c r="I14" i="4"/>
  <c r="I13" i="4"/>
  <c r="I12" i="4"/>
  <c r="I11" i="4"/>
  <c r="I9" i="4"/>
  <c r="I8" i="4"/>
  <c r="I7" i="4"/>
  <c r="I6" i="4"/>
  <c r="H21" i="4"/>
  <c r="L21" i="4" s="1"/>
  <c r="H14" i="4"/>
  <c r="H13" i="4"/>
  <c r="H8" i="4"/>
  <c r="M53" i="3"/>
  <c r="Q53" i="3" s="1"/>
  <c r="P42" i="3"/>
  <c r="O38" i="3"/>
  <c r="M24" i="3"/>
  <c r="Q24" i="3" s="1"/>
  <c r="M25" i="3"/>
  <c r="M26" i="3"/>
  <c r="Q26" i="3" s="1"/>
  <c r="M27" i="3"/>
  <c r="Q27" i="3" s="1"/>
  <c r="M33" i="3"/>
  <c r="Q33" i="3" s="1"/>
  <c r="M34" i="3"/>
  <c r="Q34" i="3" s="1"/>
  <c r="M38" i="3"/>
  <c r="M40" i="3"/>
  <c r="Q40" i="3" s="1"/>
  <c r="M41" i="3"/>
  <c r="Q41" i="3" s="1"/>
  <c r="M32" i="3"/>
  <c r="M11" i="3"/>
  <c r="Q17" i="3"/>
  <c r="Q19" i="3"/>
  <c r="M4" i="3"/>
  <c r="Q4" i="3" s="1"/>
  <c r="M5" i="3"/>
  <c r="Q5" i="3" s="1"/>
  <c r="M6" i="3"/>
  <c r="Q6" i="3" s="1"/>
  <c r="M8" i="3"/>
  <c r="Q8" i="3" s="1"/>
  <c r="M13" i="3"/>
  <c r="Q13" i="3" s="1"/>
  <c r="M14" i="3"/>
  <c r="Q14" i="3" s="1"/>
  <c r="M3" i="3"/>
  <c r="O15" i="3"/>
  <c r="O10" i="3"/>
  <c r="O21" i="3"/>
  <c r="O22" i="3" s="1"/>
  <c r="O30" i="3"/>
  <c r="O45" i="3"/>
  <c r="O48" i="3"/>
  <c r="O51" i="3"/>
  <c r="M52" i="3"/>
  <c r="Q52" i="3" s="1"/>
  <c r="M50" i="3"/>
  <c r="Q50" i="3" s="1"/>
  <c r="M49" i="3"/>
  <c r="Q49" i="3" s="1"/>
  <c r="C50" i="3"/>
  <c r="G50" i="3" s="1"/>
  <c r="C22" i="1" s="1"/>
  <c r="C22" i="2" s="1"/>
  <c r="M47" i="3"/>
  <c r="Q47" i="3" s="1"/>
  <c r="M46" i="3"/>
  <c r="Q46" i="3" s="1"/>
  <c r="M44" i="3"/>
  <c r="Q44" i="3" s="1"/>
  <c r="M43" i="3"/>
  <c r="M35" i="3"/>
  <c r="M39" i="3"/>
  <c r="Q39" i="3" s="1"/>
  <c r="M31" i="3"/>
  <c r="M23" i="3"/>
  <c r="M21" i="3"/>
  <c r="M18" i="3"/>
  <c r="Q18" i="3" s="1"/>
  <c r="M7" i="3"/>
  <c r="Q7" i="3" s="1"/>
  <c r="M9" i="3"/>
  <c r="Q9" i="3" s="1"/>
  <c r="H4" i="3"/>
  <c r="L4" i="3" s="1"/>
  <c r="H5" i="3"/>
  <c r="L5" i="3" s="1"/>
  <c r="H6" i="3"/>
  <c r="L6" i="3" s="1"/>
  <c r="L9" i="3"/>
  <c r="H14" i="3"/>
  <c r="L14" i="3" s="1"/>
  <c r="H11" i="3"/>
  <c r="L11" i="3" s="1"/>
  <c r="L17" i="3"/>
  <c r="L18" i="3"/>
  <c r="D6" i="1" s="1"/>
  <c r="L19" i="3"/>
  <c r="L21" i="3"/>
  <c r="D7" i="1" s="1"/>
  <c r="D18" i="2" s="1"/>
  <c r="L22" i="3"/>
  <c r="L23" i="3"/>
  <c r="D9" i="1" s="1"/>
  <c r="H52" i="3"/>
  <c r="H53" i="3"/>
  <c r="L53" i="3" s="1"/>
  <c r="D25" i="1" s="1"/>
  <c r="D24" i="2" s="1"/>
  <c r="H3" i="3"/>
  <c r="L3" i="3" s="1"/>
  <c r="E38" i="3"/>
  <c r="H32" i="3"/>
  <c r="H35" i="3"/>
  <c r="H39" i="3"/>
  <c r="L39" i="3" s="1"/>
  <c r="H44" i="3"/>
  <c r="L44" i="3" s="1"/>
  <c r="H46" i="3"/>
  <c r="L46" i="3" s="1"/>
  <c r="D18" i="1" s="1"/>
  <c r="H47" i="3"/>
  <c r="L47" i="3" s="1"/>
  <c r="D19" i="1" s="1"/>
  <c r="D10" i="2" s="1"/>
  <c r="H49" i="3"/>
  <c r="L49" i="3" s="1"/>
  <c r="D21" i="1" s="1"/>
  <c r="H50" i="3"/>
  <c r="L50" i="3" s="1"/>
  <c r="D22" i="1" s="1"/>
  <c r="D22" i="2" s="1"/>
  <c r="C49" i="3"/>
  <c r="G49" i="3" s="1"/>
  <c r="C21" i="1" s="1"/>
  <c r="C21" i="2" s="1"/>
  <c r="C46" i="3"/>
  <c r="G46" i="3" s="1"/>
  <c r="C18" i="1" s="1"/>
  <c r="C9" i="2" s="1"/>
  <c r="D18" i="26"/>
  <c r="D73" i="12"/>
  <c r="D67" i="12"/>
  <c r="D118" i="9"/>
  <c r="D121" i="9"/>
  <c r="C127" i="9"/>
  <c r="D124" i="9"/>
  <c r="C53" i="3"/>
  <c r="C7" i="3"/>
  <c r="G7" i="3" s="1"/>
  <c r="C8" i="3"/>
  <c r="G8" i="3" s="1"/>
  <c r="C9" i="3"/>
  <c r="G9" i="3" s="1"/>
  <c r="C18" i="3"/>
  <c r="C23" i="3"/>
  <c r="G23" i="3" s="1"/>
  <c r="C9" i="1" s="1"/>
  <c r="C24" i="3"/>
  <c r="C25" i="3"/>
  <c r="G25" i="3" s="1"/>
  <c r="C11" i="1" s="1"/>
  <c r="C26" i="3"/>
  <c r="C27" i="3"/>
  <c r="C31" i="3"/>
  <c r="G31" i="3" s="1"/>
  <c r="C33" i="3"/>
  <c r="G33" i="3" s="1"/>
  <c r="C34" i="3"/>
  <c r="G34" i="3" s="1"/>
  <c r="C35" i="3"/>
  <c r="C38" i="3"/>
  <c r="C39" i="3"/>
  <c r="G39" i="3" s="1"/>
  <c r="C40" i="3"/>
  <c r="G40" i="3" s="1"/>
  <c r="C41" i="3"/>
  <c r="G41" i="3" s="1"/>
  <c r="F42" i="3"/>
  <c r="C43" i="3"/>
  <c r="G43" i="3" s="1"/>
  <c r="C44" i="3"/>
  <c r="G44" i="3" s="1"/>
  <c r="E45" i="3"/>
  <c r="C47" i="3"/>
  <c r="G47" i="3" s="1"/>
  <c r="C19" i="1" s="1"/>
  <c r="C10" i="2" s="1"/>
  <c r="E48" i="3"/>
  <c r="E51" i="3"/>
  <c r="C55" i="3"/>
  <c r="G55" i="3" s="1"/>
  <c r="C27" i="1" s="1"/>
  <c r="C13" i="2" s="1"/>
  <c r="C52" i="3"/>
  <c r="G52" i="3" s="1"/>
  <c r="C26" i="1" s="1"/>
  <c r="C25" i="2" s="1"/>
  <c r="E15" i="3"/>
  <c r="E10" i="3"/>
  <c r="E21" i="3"/>
  <c r="E22" i="3" s="1"/>
  <c r="E30" i="3"/>
  <c r="D56" i="3"/>
  <c r="C91" i="9"/>
  <c r="C15" i="3" s="1"/>
  <c r="C21" i="3"/>
  <c r="C106" i="9"/>
  <c r="C118" i="9"/>
  <c r="C121" i="9"/>
  <c r="C18" i="4"/>
  <c r="C17" i="4"/>
  <c r="G14" i="9"/>
  <c r="Y14" i="9" s="1"/>
  <c r="C14" i="9" s="1"/>
  <c r="G18" i="9"/>
  <c r="Y18" i="9" s="1"/>
  <c r="C18" i="9" s="1"/>
  <c r="G24" i="9"/>
  <c r="G34" i="9"/>
  <c r="Y34" i="9" s="1"/>
  <c r="C34" i="9" s="1"/>
  <c r="G27" i="9"/>
  <c r="Y27" i="9" s="1"/>
  <c r="C27" i="9" s="1"/>
  <c r="G39" i="9"/>
  <c r="Y39" i="9" s="1"/>
  <c r="C39" i="9" s="1"/>
  <c r="G59" i="9"/>
  <c r="Y59" i="9" s="1"/>
  <c r="C59" i="9" s="1"/>
  <c r="G53" i="9"/>
  <c r="Y53" i="9" s="1"/>
  <c r="C53" i="9" s="1"/>
  <c r="G72" i="9"/>
  <c r="Y72" i="9" s="1"/>
  <c r="C72" i="9" s="1"/>
  <c r="J67" i="9"/>
  <c r="N67" i="9"/>
  <c r="K67" i="9"/>
  <c r="R67" i="9"/>
  <c r="Q67" i="9"/>
  <c r="Q73" i="9" s="1"/>
  <c r="Q77" i="9" s="1"/>
  <c r="X67" i="9"/>
  <c r="X73" i="9" s="1"/>
  <c r="X77" i="9" s="1"/>
  <c r="V67" i="9"/>
  <c r="V73" i="9" s="1"/>
  <c r="V77" i="9" s="1"/>
  <c r="Y49" i="9"/>
  <c r="C49" i="9" s="1"/>
  <c r="T67" i="9"/>
  <c r="T73" i="9" s="1"/>
  <c r="T77" i="9" s="1"/>
  <c r="M67" i="9"/>
  <c r="M73" i="9" s="1"/>
  <c r="M77" i="9" s="1"/>
  <c r="U67" i="9"/>
  <c r="U73" i="9" s="1"/>
  <c r="U77" i="9" s="1"/>
  <c r="L67" i="9"/>
  <c r="L73" i="9" s="1"/>
  <c r="L77" i="9" s="1"/>
  <c r="W67" i="9"/>
  <c r="W73" i="9" s="1"/>
  <c r="W77" i="9" s="1"/>
  <c r="P67" i="9"/>
  <c r="P73" i="9" s="1"/>
  <c r="P77" i="9" s="1"/>
  <c r="S67" i="9"/>
  <c r="S73" i="9" s="1"/>
  <c r="S77" i="9" s="1"/>
  <c r="H67" i="9"/>
  <c r="C81" i="9"/>
  <c r="C5" i="3" s="1"/>
  <c r="G5" i="3" s="1"/>
  <c r="E8" i="5"/>
  <c r="E13" i="5" s="1"/>
  <c r="E22" i="5"/>
  <c r="E29" i="5"/>
  <c r="C14" i="26"/>
  <c r="C18" i="26"/>
  <c r="C14" i="12"/>
  <c r="C18" i="12"/>
  <c r="C14" i="20"/>
  <c r="C18" i="20"/>
  <c r="C4" i="9"/>
  <c r="C24" i="26"/>
  <c r="F4" i="4" s="1"/>
  <c r="C24" i="12"/>
  <c r="E4" i="4" s="1"/>
  <c r="C24" i="20"/>
  <c r="D4" i="4" s="1"/>
  <c r="C54" i="26"/>
  <c r="C60" i="26"/>
  <c r="C40" i="12"/>
  <c r="C50" i="12"/>
  <c r="C54" i="12"/>
  <c r="C60" i="12"/>
  <c r="C53" i="20"/>
  <c r="C59" i="20"/>
  <c r="E11" i="4"/>
  <c r="D11" i="4"/>
  <c r="E12" i="4"/>
  <c r="D12" i="4"/>
  <c r="C15" i="4"/>
  <c r="E15" i="4"/>
  <c r="D15" i="4"/>
  <c r="C6" i="4"/>
  <c r="E6" i="4"/>
  <c r="D6" i="4"/>
  <c r="C9" i="4"/>
  <c r="E9" i="4"/>
  <c r="D9" i="4"/>
  <c r="C7" i="4"/>
  <c r="E7" i="4"/>
  <c r="D7" i="4"/>
  <c r="C8" i="4"/>
  <c r="E8" i="4"/>
  <c r="D8" i="4"/>
  <c r="E17" i="4"/>
  <c r="D17" i="4"/>
  <c r="C21" i="4"/>
  <c r="G21" i="4" s="1"/>
  <c r="D20" i="4"/>
  <c r="C13" i="4"/>
  <c r="C14" i="4"/>
  <c r="E13" i="4"/>
  <c r="E14" i="4"/>
  <c r="E20" i="4"/>
  <c r="C98" i="26"/>
  <c r="C99" i="26" s="1"/>
  <c r="C92" i="26"/>
  <c r="C67" i="26"/>
  <c r="C73" i="26"/>
  <c r="C130" i="12"/>
  <c r="D10" i="3"/>
  <c r="C13" i="5"/>
  <c r="C22" i="5"/>
  <c r="B31" i="13"/>
  <c r="B37" i="13" s="1"/>
  <c r="C31" i="13"/>
  <c r="C37" i="13" s="1"/>
  <c r="D31" i="13"/>
  <c r="D37" i="13" s="1"/>
  <c r="E31" i="13"/>
  <c r="E37" i="13" s="1"/>
  <c r="F31" i="13"/>
  <c r="F37" i="13" s="1"/>
  <c r="D13" i="4"/>
  <c r="D14" i="4"/>
  <c r="C66" i="20"/>
  <c r="C72" i="20"/>
  <c r="C91" i="20"/>
  <c r="C98" i="20"/>
  <c r="C67" i="12"/>
  <c r="C73" i="12"/>
  <c r="C99" i="12"/>
  <c r="C124" i="12"/>
  <c r="C127" i="12"/>
  <c r="C124" i="9"/>
  <c r="C14" i="7"/>
  <c r="C16" i="7" s="1"/>
  <c r="C4" i="3" l="1"/>
  <c r="G4" i="3" s="1"/>
  <c r="C80" i="9"/>
  <c r="C79" i="9"/>
  <c r="E34" i="5"/>
  <c r="D17" i="2"/>
  <c r="D19" i="2" s="1"/>
  <c r="D8" i="1"/>
  <c r="D19" i="26"/>
  <c r="D74" i="26" s="1"/>
  <c r="D78" i="26" s="1"/>
  <c r="G35" i="3"/>
  <c r="C60" i="20"/>
  <c r="D5" i="4" s="1"/>
  <c r="D19" i="20"/>
  <c r="D73" i="20" s="1"/>
  <c r="D77" i="20" s="1"/>
  <c r="I4" i="4"/>
  <c r="C23" i="2"/>
  <c r="D21" i="2"/>
  <c r="D23" i="2" s="1"/>
  <c r="D23" i="1"/>
  <c r="D9" i="2"/>
  <c r="D11" i="2" s="1"/>
  <c r="D20" i="1"/>
  <c r="Q11" i="3"/>
  <c r="M15" i="3"/>
  <c r="Q15" i="3" s="1"/>
  <c r="Q3" i="3"/>
  <c r="Q10" i="3"/>
  <c r="G27" i="3"/>
  <c r="C13" i="1" s="1"/>
  <c r="G38" i="3"/>
  <c r="G32" i="3"/>
  <c r="G26" i="3"/>
  <c r="G24" i="3"/>
  <c r="C10" i="1" s="1"/>
  <c r="G53" i="3"/>
  <c r="C25" i="1" s="1"/>
  <c r="C24" i="2" s="1"/>
  <c r="C27" i="2" s="1"/>
  <c r="L52" i="3"/>
  <c r="D26" i="1" s="1"/>
  <c r="D25" i="2" s="1"/>
  <c r="L25" i="3"/>
  <c r="D11" i="1" s="1"/>
  <c r="D15" i="1" s="1"/>
  <c r="D7" i="2" s="1"/>
  <c r="H29" i="3"/>
  <c r="G15" i="3"/>
  <c r="C4" i="1" s="1"/>
  <c r="C5" i="2" s="1"/>
  <c r="C29" i="3"/>
  <c r="Q25" i="3"/>
  <c r="M29" i="3"/>
  <c r="C61" i="26"/>
  <c r="F5" i="4" s="1"/>
  <c r="K4" i="4"/>
  <c r="J73" i="9"/>
  <c r="J77" i="9" s="1"/>
  <c r="Y67" i="9"/>
  <c r="H73" i="9"/>
  <c r="H77" i="9" s="1"/>
  <c r="R73" i="9"/>
  <c r="R77" i="9" s="1"/>
  <c r="K73" i="9"/>
  <c r="K77" i="9" s="1"/>
  <c r="Y24" i="9"/>
  <c r="N73" i="9"/>
  <c r="N77" i="9" s="1"/>
  <c r="Y68" i="9"/>
  <c r="C86" i="9"/>
  <c r="C134" i="9" s="1"/>
  <c r="C3" i="3"/>
  <c r="G3" i="3" s="1"/>
  <c r="G10" i="3" s="1"/>
  <c r="C3" i="1" s="1"/>
  <c r="C4" i="2" s="1"/>
  <c r="J3" i="4"/>
  <c r="C93" i="26"/>
  <c r="C19" i="26"/>
  <c r="N3" i="4"/>
  <c r="Q21" i="3"/>
  <c r="N5" i="4"/>
  <c r="C19" i="20"/>
  <c r="D3" i="4" s="1"/>
  <c r="C92" i="20"/>
  <c r="C128" i="20" s="1"/>
  <c r="C133" i="20" s="1"/>
  <c r="Q32" i="3"/>
  <c r="O3" i="4"/>
  <c r="C61" i="12"/>
  <c r="E5" i="4" s="1"/>
  <c r="C19" i="12"/>
  <c r="E3" i="4" s="1"/>
  <c r="D61" i="12"/>
  <c r="J5" i="4" s="1"/>
  <c r="C93" i="12"/>
  <c r="D92" i="9"/>
  <c r="D128" i="9" s="1"/>
  <c r="D134" i="9" s="1"/>
  <c r="E19" i="9"/>
  <c r="G19" i="9"/>
  <c r="E35" i="9"/>
  <c r="D35" i="9"/>
  <c r="D60" i="9" s="1"/>
  <c r="H5" i="4" s="1"/>
  <c r="G35" i="9"/>
  <c r="D19" i="9"/>
  <c r="Q38" i="3"/>
  <c r="O42" i="3"/>
  <c r="P56" i="3"/>
  <c r="P58" i="3" s="1"/>
  <c r="L57" i="3"/>
  <c r="D29" i="1" s="1"/>
  <c r="O16" i="4"/>
  <c r="G20" i="4"/>
  <c r="G26" i="1" s="1"/>
  <c r="G24" i="2" s="1"/>
  <c r="L13" i="4"/>
  <c r="H13" i="1" s="1"/>
  <c r="L7" i="4"/>
  <c r="H7" i="1" s="1"/>
  <c r="L9" i="4"/>
  <c r="H9" i="1" s="1"/>
  <c r="H10" i="2" s="1"/>
  <c r="I16" i="4"/>
  <c r="L17" i="4"/>
  <c r="H17" i="1" s="1"/>
  <c r="H12" i="2" s="1"/>
  <c r="H14" i="2" s="1"/>
  <c r="Q14" i="4"/>
  <c r="N16" i="4"/>
  <c r="G13" i="4"/>
  <c r="G13" i="1" s="1"/>
  <c r="E16" i="4"/>
  <c r="G14" i="4"/>
  <c r="G14" i="1" s="1"/>
  <c r="G20" i="2" s="1"/>
  <c r="D16" i="4"/>
  <c r="G18" i="4"/>
  <c r="G27" i="1" s="1"/>
  <c r="G25" i="2" s="1"/>
  <c r="L8" i="4"/>
  <c r="H8" i="1" s="1"/>
  <c r="H9" i="2" s="1"/>
  <c r="L14" i="4"/>
  <c r="H14" i="1" s="1"/>
  <c r="H20" i="2" s="1"/>
  <c r="L6" i="4"/>
  <c r="H6" i="1" s="1"/>
  <c r="H7" i="2" s="1"/>
  <c r="L20" i="4"/>
  <c r="H26" i="1" s="1"/>
  <c r="H24" i="2" s="1"/>
  <c r="J16" i="4"/>
  <c r="Q13" i="4"/>
  <c r="G8" i="4"/>
  <c r="G8" i="1" s="1"/>
  <c r="G9" i="2" s="1"/>
  <c r="G6" i="4"/>
  <c r="G6" i="1" s="1"/>
  <c r="G7" i="2" s="1"/>
  <c r="G15" i="4"/>
  <c r="G15" i="1" s="1"/>
  <c r="G21" i="2" s="1"/>
  <c r="L15" i="4"/>
  <c r="H15" i="1" s="1"/>
  <c r="H21" i="2" s="1"/>
  <c r="Q17" i="4"/>
  <c r="Q20" i="4"/>
  <c r="Q12" i="4"/>
  <c r="G17" i="4"/>
  <c r="G17" i="1" s="1"/>
  <c r="G12" i="2" s="1"/>
  <c r="G7" i="4"/>
  <c r="G7" i="1" s="1"/>
  <c r="G8" i="2" s="1"/>
  <c r="G9" i="4"/>
  <c r="G9" i="1" s="1"/>
  <c r="G10" i="2" s="1"/>
  <c r="Q8" i="4"/>
  <c r="Q18" i="4"/>
  <c r="Q15" i="4"/>
  <c r="Q11" i="4"/>
  <c r="Q9" i="4"/>
  <c r="Q4" i="4"/>
  <c r="J42" i="3"/>
  <c r="J56" i="3" s="1"/>
  <c r="J58" i="3" s="1"/>
  <c r="E42" i="3"/>
  <c r="Q55" i="3"/>
  <c r="K56" i="3"/>
  <c r="K58" i="3" s="1"/>
  <c r="E16" i="3"/>
  <c r="Q57" i="3"/>
  <c r="C14" i="2"/>
  <c r="D58" i="3"/>
  <c r="H48" i="3"/>
  <c r="L48" i="3" s="1"/>
  <c r="M45" i="3"/>
  <c r="Q45" i="3" s="1"/>
  <c r="C51" i="3"/>
  <c r="G51" i="3" s="1"/>
  <c r="L38" i="3"/>
  <c r="C42" i="3"/>
  <c r="C48" i="3"/>
  <c r="G48" i="3" s="1"/>
  <c r="C45" i="3"/>
  <c r="G45" i="3" s="1"/>
  <c r="C17" i="1" s="1"/>
  <c r="C20" i="2" s="1"/>
  <c r="F56" i="3"/>
  <c r="F58" i="3" s="1"/>
  <c r="G22" i="3"/>
  <c r="L35" i="3"/>
  <c r="H10" i="3"/>
  <c r="L10" i="3" s="1"/>
  <c r="D3" i="1" s="1"/>
  <c r="M42" i="3"/>
  <c r="Q35" i="3"/>
  <c r="L55" i="3"/>
  <c r="D27" i="1" s="1"/>
  <c r="D13" i="2" s="1"/>
  <c r="D14" i="2" s="1"/>
  <c r="C20" i="1"/>
  <c r="C23" i="1"/>
  <c r="N16" i="3"/>
  <c r="N56" i="3" s="1"/>
  <c r="N58" i="3" s="1"/>
  <c r="C11" i="2"/>
  <c r="I15" i="3"/>
  <c r="L15" i="3" s="1"/>
  <c r="D4" i="1" s="1"/>
  <c r="D5" i="2" s="1"/>
  <c r="I16" i="3"/>
  <c r="I56" i="3" s="1"/>
  <c r="I58" i="3" s="1"/>
  <c r="C22" i="3"/>
  <c r="P3" i="4"/>
  <c r="H51" i="3"/>
  <c r="L51" i="3" s="1"/>
  <c r="M22" i="3"/>
  <c r="Q22" i="3" s="1"/>
  <c r="M48" i="3"/>
  <c r="Q48" i="3" s="1"/>
  <c r="M51" i="3"/>
  <c r="Q51" i="3" s="1"/>
  <c r="O16" i="3"/>
  <c r="Q23" i="3"/>
  <c r="Q43" i="3"/>
  <c r="Q31" i="3"/>
  <c r="Q6" i="4"/>
  <c r="O5" i="4"/>
  <c r="H45" i="3"/>
  <c r="L45" i="3" s="1"/>
  <c r="D17" i="1" s="1"/>
  <c r="D20" i="2" s="1"/>
  <c r="L11" i="4"/>
  <c r="H11" i="1" s="1"/>
  <c r="H17" i="2" s="1"/>
  <c r="L12" i="4"/>
  <c r="H12" i="1" s="1"/>
  <c r="H18" i="2" s="1"/>
  <c r="K5" i="4"/>
  <c r="H42" i="3"/>
  <c r="L32" i="3"/>
  <c r="H16" i="4"/>
  <c r="M16" i="4"/>
  <c r="Q7" i="4"/>
  <c r="P5" i="4"/>
  <c r="I3" i="4" l="1"/>
  <c r="C74" i="26"/>
  <c r="C78" i="26" s="1"/>
  <c r="D74" i="12"/>
  <c r="D78" i="12" s="1"/>
  <c r="C131" i="12"/>
  <c r="C136" i="12" s="1"/>
  <c r="L4" i="4"/>
  <c r="H4" i="1" s="1"/>
  <c r="H5" i="2" s="1"/>
  <c r="C73" i="20"/>
  <c r="C77" i="20" s="1"/>
  <c r="H29" i="1"/>
  <c r="H26" i="2" s="1"/>
  <c r="H27" i="2" s="1"/>
  <c r="D26" i="2"/>
  <c r="D27" i="2" s="1"/>
  <c r="D28" i="2" s="1"/>
  <c r="D4" i="2"/>
  <c r="D6" i="2" s="1"/>
  <c r="D5" i="1"/>
  <c r="G19" i="2"/>
  <c r="G22" i="2" s="1"/>
  <c r="G16" i="1"/>
  <c r="H8" i="2"/>
  <c r="H11" i="2" s="1"/>
  <c r="H10" i="1"/>
  <c r="G27" i="2"/>
  <c r="H19" i="2"/>
  <c r="H22" i="2" s="1"/>
  <c r="H16" i="1"/>
  <c r="E60" i="9"/>
  <c r="M5" i="4" s="1"/>
  <c r="Q5" i="4" s="1"/>
  <c r="M3" i="4"/>
  <c r="Q3" i="4" s="1"/>
  <c r="G29" i="3"/>
  <c r="G30" i="3" s="1"/>
  <c r="C12" i="1"/>
  <c r="C15" i="1" s="1"/>
  <c r="C7" i="2" s="1"/>
  <c r="M16" i="3"/>
  <c r="Q16" i="3" s="1"/>
  <c r="Q29" i="3"/>
  <c r="M30" i="3"/>
  <c r="Q30" i="3" s="1"/>
  <c r="H30" i="3"/>
  <c r="L30" i="3" s="1"/>
  <c r="L29" i="3"/>
  <c r="C30" i="3"/>
  <c r="C8" i="1"/>
  <c r="C129" i="26"/>
  <c r="C134" i="26" s="1"/>
  <c r="C68" i="9"/>
  <c r="C12" i="4" s="1"/>
  <c r="G12" i="4" s="1"/>
  <c r="G12" i="1" s="1"/>
  <c r="G18" i="2" s="1"/>
  <c r="C24" i="9"/>
  <c r="C4" i="4" s="1"/>
  <c r="G4" i="4" s="1"/>
  <c r="G4" i="1" s="1"/>
  <c r="G5" i="2" s="1"/>
  <c r="C67" i="9"/>
  <c r="C11" i="4" s="1"/>
  <c r="C92" i="9"/>
  <c r="C128" i="9" s="1"/>
  <c r="G60" i="9"/>
  <c r="G73" i="9" s="1"/>
  <c r="G77" i="9" s="1"/>
  <c r="Y35" i="9"/>
  <c r="C35" i="9" s="1"/>
  <c r="Y19" i="9"/>
  <c r="C19" i="9" s="1"/>
  <c r="C3" i="4" s="1"/>
  <c r="C10" i="3"/>
  <c r="C16" i="3" s="1"/>
  <c r="F3" i="4"/>
  <c r="F10" i="4" s="1"/>
  <c r="F19" i="4" s="1"/>
  <c r="F22" i="4" s="1"/>
  <c r="N10" i="4"/>
  <c r="N19" i="4" s="1"/>
  <c r="N22" i="4" s="1"/>
  <c r="D10" i="4"/>
  <c r="D19" i="4" s="1"/>
  <c r="D22" i="4" s="1"/>
  <c r="O10" i="4"/>
  <c r="O19" i="4" s="1"/>
  <c r="O22" i="4" s="1"/>
  <c r="E10" i="4"/>
  <c r="E19" i="4" s="1"/>
  <c r="E22" i="4" s="1"/>
  <c r="G42" i="3"/>
  <c r="C16" i="1" s="1"/>
  <c r="C8" i="2" s="1"/>
  <c r="C74" i="12"/>
  <c r="C78" i="12" s="1"/>
  <c r="J10" i="4"/>
  <c r="J19" i="4" s="1"/>
  <c r="J22" i="4" s="1"/>
  <c r="O56" i="3"/>
  <c r="O58" i="3" s="1"/>
  <c r="Q42" i="3"/>
  <c r="G16" i="3"/>
  <c r="C5" i="1"/>
  <c r="D73" i="9"/>
  <c r="D77" i="9" s="1"/>
  <c r="H3" i="4"/>
  <c r="H10" i="4" s="1"/>
  <c r="H19" i="4" s="1"/>
  <c r="H22" i="4" s="1"/>
  <c r="C19" i="2"/>
  <c r="C28" i="2" s="1"/>
  <c r="Q16" i="4"/>
  <c r="G11" i="2"/>
  <c r="G10" i="1"/>
  <c r="G14" i="2"/>
  <c r="L42" i="3"/>
  <c r="D16" i="1" s="1"/>
  <c r="D8" i="2" s="1"/>
  <c r="E56" i="3"/>
  <c r="E58" i="3" s="1"/>
  <c r="H16" i="3"/>
  <c r="L16" i="3" s="1"/>
  <c r="L16" i="4"/>
  <c r="K3" i="4"/>
  <c r="I5" i="4"/>
  <c r="P10" i="4"/>
  <c r="P19" i="4" s="1"/>
  <c r="P22" i="4" s="1"/>
  <c r="E73" i="9" l="1"/>
  <c r="E77" i="9" s="1"/>
  <c r="H28" i="2"/>
  <c r="D15" i="2"/>
  <c r="D30" i="2" s="1"/>
  <c r="D24" i="1"/>
  <c r="D28" i="1" s="1"/>
  <c r="D31" i="1" s="1"/>
  <c r="M10" i="4"/>
  <c r="Q10" i="4" s="1"/>
  <c r="C56" i="3"/>
  <c r="C58" i="3" s="1"/>
  <c r="H56" i="3"/>
  <c r="L56" i="3" s="1"/>
  <c r="M56" i="3"/>
  <c r="Q56" i="3" s="1"/>
  <c r="G3" i="4"/>
  <c r="G3" i="1" s="1"/>
  <c r="G4" i="2" s="1"/>
  <c r="C16" i="4"/>
  <c r="G16" i="4" s="1"/>
  <c r="G11" i="4"/>
  <c r="G11" i="1" s="1"/>
  <c r="G17" i="2" s="1"/>
  <c r="G28" i="2" s="1"/>
  <c r="Y60" i="9"/>
  <c r="C60" i="9" s="1"/>
  <c r="Y77" i="9"/>
  <c r="G56" i="3"/>
  <c r="G58" i="3" s="1"/>
  <c r="C24" i="1"/>
  <c r="C28" i="1" s="1"/>
  <c r="C31" i="1" s="1"/>
  <c r="C6" i="2"/>
  <c r="I10" i="4"/>
  <c r="L5" i="4"/>
  <c r="H5" i="1" s="1"/>
  <c r="H6" i="2" s="1"/>
  <c r="K10" i="4"/>
  <c r="K19" i="4" s="1"/>
  <c r="K22" i="4" s="1"/>
  <c r="L3" i="4"/>
  <c r="H3" i="1" s="1"/>
  <c r="H4" i="2" s="1"/>
  <c r="M19" i="4" l="1"/>
  <c r="M22" i="4" s="1"/>
  <c r="H15" i="2"/>
  <c r="H30" i="2" s="1"/>
  <c r="H24" i="1"/>
  <c r="H28" i="1" s="1"/>
  <c r="H31" i="1" s="1"/>
  <c r="M58" i="3"/>
  <c r="Q58" i="3" s="1"/>
  <c r="C5" i="4"/>
  <c r="Y73" i="9"/>
  <c r="C73" i="9" s="1"/>
  <c r="C77" i="9" s="1"/>
  <c r="H58" i="3"/>
  <c r="L58" i="3" s="1"/>
  <c r="C15" i="2"/>
  <c r="C30" i="2" s="1"/>
  <c r="I19" i="4"/>
  <c r="I22" i="4" s="1"/>
  <c r="L10" i="4"/>
  <c r="Q19" i="4" l="1"/>
  <c r="Q22" i="4" s="1"/>
  <c r="G5" i="4"/>
  <c r="G5" i="1" s="1"/>
  <c r="C10" i="4"/>
  <c r="L19" i="4"/>
  <c r="L22" i="4" s="1"/>
  <c r="G24" i="1" l="1"/>
  <c r="G28" i="1" s="1"/>
  <c r="G31" i="1" s="1"/>
  <c r="G6" i="2"/>
  <c r="G15" i="2" s="1"/>
  <c r="G30" i="2" s="1"/>
  <c r="G10" i="4"/>
  <c r="C19" i="4"/>
  <c r="G19" i="4" l="1"/>
  <c r="G22" i="4" s="1"/>
  <c r="C22" i="4"/>
</calcChain>
</file>

<file path=xl/sharedStrings.xml><?xml version="1.0" encoding="utf-8"?>
<sst xmlns="http://schemas.openxmlformats.org/spreadsheetml/2006/main" count="1793" uniqueCount="689">
  <si>
    <t>BEVÉTELEK</t>
  </si>
  <si>
    <t>KIADÁSOK</t>
  </si>
  <si>
    <t>TERV</t>
  </si>
  <si>
    <t>B11</t>
  </si>
  <si>
    <t>Önkormányzatok működési támogatása</t>
  </si>
  <si>
    <t>K1</t>
  </si>
  <si>
    <t>Személyi juttatások</t>
  </si>
  <si>
    <t>B16</t>
  </si>
  <si>
    <t>Működési célú átvét ÁH- n belülről</t>
  </si>
  <si>
    <t>K2</t>
  </si>
  <si>
    <t>Munkaadókat terhelő járulék</t>
  </si>
  <si>
    <t>B1</t>
  </si>
  <si>
    <t>Működési bevételek ÁH-n belülről</t>
  </si>
  <si>
    <t>K3</t>
  </si>
  <si>
    <t>Dologi kiadás</t>
  </si>
  <si>
    <t>B21</t>
  </si>
  <si>
    <t>Ónkormányzatok felhalmozási támogatása</t>
  </si>
  <si>
    <t>K4</t>
  </si>
  <si>
    <t>Ellátottak juttatása</t>
  </si>
  <si>
    <t>B25</t>
  </si>
  <si>
    <t>Felhalmozási célú átvét ÁH-n belülről</t>
  </si>
  <si>
    <t>K506</t>
  </si>
  <si>
    <t>Működési célú pénzeszköz átadás ÁH-n belülre</t>
  </si>
  <si>
    <t>B2</t>
  </si>
  <si>
    <t>Felhalmozási bevételek ÁH-n belülről</t>
  </si>
  <si>
    <t>K508</t>
  </si>
  <si>
    <t>Működési kölcsönnyújtás ÁH-n kívülre</t>
  </si>
  <si>
    <t>B31</t>
  </si>
  <si>
    <t>Működési célú pénzeszköz átadás ÁH-n kívülre</t>
  </si>
  <si>
    <t>B34</t>
  </si>
  <si>
    <t>K5</t>
  </si>
  <si>
    <t>Egyéb működési célú kiadások</t>
  </si>
  <si>
    <t>B351</t>
  </si>
  <si>
    <t>K6</t>
  </si>
  <si>
    <t>Beruházás</t>
  </si>
  <si>
    <t>B354</t>
  </si>
  <si>
    <t>Gépjárműadók</t>
  </si>
  <si>
    <t>K7</t>
  </si>
  <si>
    <t>Felújítás</t>
  </si>
  <si>
    <t>B355</t>
  </si>
  <si>
    <t>K86</t>
  </si>
  <si>
    <t>Felhalmozási kölcsönök nyújtása ÁH-n kívülre</t>
  </si>
  <si>
    <t xml:space="preserve">                       (bírság, pótlék)</t>
  </si>
  <si>
    <t>K87</t>
  </si>
  <si>
    <t>Lakásépítés támogatása</t>
  </si>
  <si>
    <t>B3</t>
  </si>
  <si>
    <t>Közhatalmi bevételek</t>
  </si>
  <si>
    <t>K88</t>
  </si>
  <si>
    <t>Felhalmozási célú pénzeszköz átadás ÁH-n kívülre</t>
  </si>
  <si>
    <t>B4</t>
  </si>
  <si>
    <t>Működési bevételek</t>
  </si>
  <si>
    <t>K8</t>
  </si>
  <si>
    <t>Egyéb felhalmozási célú kiadások</t>
  </si>
  <si>
    <t xml:space="preserve">B5 </t>
  </si>
  <si>
    <t>Felhalmozási bevételek</t>
  </si>
  <si>
    <t>K512</t>
  </si>
  <si>
    <t>Tartalék</t>
  </si>
  <si>
    <t>B62</t>
  </si>
  <si>
    <t>Működési célú kölcsönök visszatér. ÁH-n kívülről</t>
  </si>
  <si>
    <t>B63</t>
  </si>
  <si>
    <t>Egyéb működési célú átvett pénze. ÁH-n kívülről</t>
  </si>
  <si>
    <t>B6</t>
  </si>
  <si>
    <t>Működési célú pénze.átvét ÁH-n kívülről</t>
  </si>
  <si>
    <t>B72</t>
  </si>
  <si>
    <t>Felhalmozási kölcsönök visszatérülése</t>
  </si>
  <si>
    <t>B73</t>
  </si>
  <si>
    <t>Egyéb felhalm-i célú átvett pénze. ÁH-n kívülről</t>
  </si>
  <si>
    <t>B7</t>
  </si>
  <si>
    <t>Felhalmozási célú pénze.átvét ÁH-n kívülről</t>
  </si>
  <si>
    <t>B812</t>
  </si>
  <si>
    <t>Belföldi értékpapírok bevételei</t>
  </si>
  <si>
    <t>K912</t>
  </si>
  <si>
    <t>Belföldi értékpapír vásárlás</t>
  </si>
  <si>
    <t>B813</t>
  </si>
  <si>
    <t>Maradvány igénybevétele</t>
  </si>
  <si>
    <t>B816</t>
  </si>
  <si>
    <t>Intézmény finanszírozás</t>
  </si>
  <si>
    <t>K915</t>
  </si>
  <si>
    <t>Betétek megszüntetése</t>
  </si>
  <si>
    <t>K916</t>
  </si>
  <si>
    <t>Kiadások</t>
  </si>
  <si>
    <t>Értékpapír kibocsátás, értékesítés</t>
  </si>
  <si>
    <t>Előző évi működési maradvány igénybevétele</t>
  </si>
  <si>
    <t>Értékpapír vásárlás</t>
  </si>
  <si>
    <t>K9</t>
  </si>
  <si>
    <t xml:space="preserve">             Finanszírozási célú kiadások</t>
  </si>
  <si>
    <t>MŰKÖDÉSI  BEVÉTELEK ÖSSZESEN</t>
  </si>
  <si>
    <t>MŰKÖDÉSI KIADÁSOK ÖSSZ.</t>
  </si>
  <si>
    <t>Hiány:</t>
  </si>
  <si>
    <t>Többlet:</t>
  </si>
  <si>
    <t xml:space="preserve"> </t>
  </si>
  <si>
    <t>B8</t>
  </si>
  <si>
    <t>FELHALMOZÁSI KIADÁSOK ÖSSZ.</t>
  </si>
  <si>
    <t>Rovat</t>
  </si>
  <si>
    <t>Önkorm.</t>
  </si>
  <si>
    <t>KÖH</t>
  </si>
  <si>
    <t>Óvoda</t>
  </si>
  <si>
    <t>Összesen</t>
  </si>
  <si>
    <t>B111</t>
  </si>
  <si>
    <t>Helyi önkorm.működésének általános támogatása</t>
  </si>
  <si>
    <t>B112</t>
  </si>
  <si>
    <t>Települési önk.egyes köznevelési feladatainak támogatása</t>
  </si>
  <si>
    <t>B113</t>
  </si>
  <si>
    <t>Települési önk.szociális, gyermekjóléti, gyermekétkezt.fa tám.</t>
  </si>
  <si>
    <t>B114</t>
  </si>
  <si>
    <t>Települési önk.kulturális feladatainak támogatása</t>
  </si>
  <si>
    <t>B115</t>
  </si>
  <si>
    <t>Működési célú központosított előirányzatok</t>
  </si>
  <si>
    <t>B116</t>
  </si>
  <si>
    <t>Helyi önkormányzatok kiegészítő támogatása</t>
  </si>
  <si>
    <t>OEP-től átvett pénzeszköz ifjúság eü.feladatok</t>
  </si>
  <si>
    <t>Pénezköz átvétel Levél-Bezenye</t>
  </si>
  <si>
    <t>Egyéb működési célú támogatások ÁH-n belülről</t>
  </si>
  <si>
    <t>MŰKÖDÉSI CÉLÚ TÁM. ÁH-N BELÜLRŐL</t>
  </si>
  <si>
    <t>Lakosság közműfejlesztés támogatása</t>
  </si>
  <si>
    <t>Felhalmozási célú önkormányzati támogatások</t>
  </si>
  <si>
    <t>Pályázatok bevételei</t>
  </si>
  <si>
    <t>Egyéb felhalmozási célú támogatások ÁH-n belülről</t>
  </si>
  <si>
    <t>FELHALM-I CÉLÚ TÁM. ÁH-N BELÜLRŐL</t>
  </si>
  <si>
    <t>KÖZHATALMI BEVÉTELEK</t>
  </si>
  <si>
    <t>B401</t>
  </si>
  <si>
    <t>B402</t>
  </si>
  <si>
    <t>Szolgáltatások ellenértéke (igazg.szolg.díj, vendégétkezés)</t>
  </si>
  <si>
    <t>B403</t>
  </si>
  <si>
    <t>Közvetített szolgáltatások (Határ közüzemi továbbsz.)</t>
  </si>
  <si>
    <t>B404</t>
  </si>
  <si>
    <t>Tulajdonosi bevételek (bérleti díjak)</t>
  </si>
  <si>
    <t>B405</t>
  </si>
  <si>
    <t>B406</t>
  </si>
  <si>
    <t>Kiszámlázott általános forgalmi adó</t>
  </si>
  <si>
    <t>B407</t>
  </si>
  <si>
    <t>Áfa visszatérülése</t>
  </si>
  <si>
    <t>B408</t>
  </si>
  <si>
    <t>Egyéb működési bevételek</t>
  </si>
  <si>
    <t>MŰKÖDÉSI BEVÉTELEK</t>
  </si>
  <si>
    <t>B52</t>
  </si>
  <si>
    <t>Ingatlanok értékesítése</t>
  </si>
  <si>
    <t>B54</t>
  </si>
  <si>
    <t>Részesedések értékesítése</t>
  </si>
  <si>
    <t>B5</t>
  </si>
  <si>
    <t>FELHALMOZÁSI  BEVÉTELEK</t>
  </si>
  <si>
    <t>Működési célú kölcsönök visszatérülése ÁH-n kívülről</t>
  </si>
  <si>
    <t>Egyéb működési célú átvett pénzeszközök ÁH-n kívülről</t>
  </si>
  <si>
    <t>MŰK-I CÉLÚ ÁTVETT PÉNZE. ÁH kívülről</t>
  </si>
  <si>
    <t>Egyéb felhalmozási célú átvett pénzeszközök ÁH-n kívülről</t>
  </si>
  <si>
    <t>FELHALM-I  ÁTVETT PÉNZE. ÁH kívülről</t>
  </si>
  <si>
    <t>Ellátottak juttatásai</t>
  </si>
  <si>
    <t>Létszám (fő)</t>
  </si>
  <si>
    <t>Ft/fő</t>
  </si>
  <si>
    <t>fő</t>
  </si>
  <si>
    <t>Ft</t>
  </si>
  <si>
    <t>Zöldterület gazdálkodással kapcsolatos feladatok</t>
  </si>
  <si>
    <t>Közvilágítás fenntartásának támogatása</t>
  </si>
  <si>
    <t>Köztemető fenntartás támogatása</t>
  </si>
  <si>
    <t>Közutak fenntartásának támogatása</t>
  </si>
  <si>
    <t>Egyéb önkormányzati feladatok  támogatása</t>
  </si>
  <si>
    <t>Lakott külterülettel kapcsolatos feladatok támogatása</t>
  </si>
  <si>
    <t>Üdülőhelyi feladatok támogatása</t>
  </si>
  <si>
    <t>I.</t>
  </si>
  <si>
    <t xml:space="preserve">Óvodai nevelés </t>
  </si>
  <si>
    <t xml:space="preserve">                                            közvetlen segítők</t>
  </si>
  <si>
    <t xml:space="preserve">                                            működtetés</t>
  </si>
  <si>
    <t>II.</t>
  </si>
  <si>
    <t>Pénzbeli szociális feladatok</t>
  </si>
  <si>
    <t>Bölcsődei ellátás</t>
  </si>
  <si>
    <t>III.</t>
  </si>
  <si>
    <t>Beszámítás (elvonás)</t>
  </si>
  <si>
    <t xml:space="preserve">    ÁLLAMI TÁMOGATÁS ÖSSZESEN</t>
  </si>
  <si>
    <t>FELHALMOZÁSI KIADÁSOK ÖSSZESEN</t>
  </si>
  <si>
    <t>ebből:</t>
  </si>
  <si>
    <t>Beruházások:</t>
  </si>
  <si>
    <t>Felújítások:</t>
  </si>
  <si>
    <t>EGYÉB MŰKÖDÉSI KIADÁSOK</t>
  </si>
  <si>
    <t>ESZI támogatás</t>
  </si>
  <si>
    <t>Egyéb működési célú támagatások ÁH-n belülre</t>
  </si>
  <si>
    <t>Háziorvos támogatása</t>
  </si>
  <si>
    <t>Civil szervezetek támogatása</t>
  </si>
  <si>
    <t>Egyéb működési célú támogatások ÁH-n kívülre</t>
  </si>
  <si>
    <t>Működési tartalék</t>
  </si>
  <si>
    <t>EGYÉB MŰKÖDÉSI CÉLÚ KIADÁSOK</t>
  </si>
  <si>
    <t>Települési támogatások</t>
  </si>
  <si>
    <t>Köztemetés</t>
  </si>
  <si>
    <t>Bursa</t>
  </si>
  <si>
    <t xml:space="preserve">   ELLÁTOTTAK JUTTATÁSAI</t>
  </si>
  <si>
    <t>ÖNKORMÁNYZAT</t>
  </si>
  <si>
    <t>Fogorvosi alapellátás</t>
  </si>
  <si>
    <t>K1101</t>
  </si>
  <si>
    <t>Alapilletmények, pótlékok, illetmény-, keresetkiegészítés</t>
  </si>
  <si>
    <t>K1102</t>
  </si>
  <si>
    <t>Jutalom</t>
  </si>
  <si>
    <t>K1103</t>
  </si>
  <si>
    <t>Céljuttatás, prémium</t>
  </si>
  <si>
    <t>K1104</t>
  </si>
  <si>
    <t>Túlóra, helyettesítés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</si>
  <si>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</si>
  <si>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</si>
  <si>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</si>
  <si>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</si>
  <si>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</si>
  <si>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</si>
  <si>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</si>
  <si>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</si>
  <si>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</si>
  <si>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</t>
  </si>
  <si>
    <t>K1113</t>
  </si>
  <si>
    <t>Foglalkoztatottak egyéb személyi juttatása (biztosítási díj)</t>
  </si>
  <si>
    <t>K11</t>
  </si>
  <si>
    <t>K121</t>
  </si>
  <si>
    <t>Választott tisztségviselők juttatásai</t>
  </si>
  <si>
    <t>K122</t>
  </si>
  <si>
    <t>Munkavégzésre irányuló egyébb jogv.-nem saját foglalk. Jutt.</t>
  </si>
  <si>
    <t>K123</t>
  </si>
  <si>
    <t>Egyéb külső személyi juttatások (prémium évek, egysz.fogl.,repi)</t>
  </si>
  <si>
    <t>K12</t>
  </si>
  <si>
    <t>SZEMÉLYI JUTTATÁSOK ÖSSZESEN</t>
  </si>
  <si>
    <t>K21</t>
  </si>
  <si>
    <t>Szociális adó</t>
  </si>
  <si>
    <t>K24</t>
  </si>
  <si>
    <t xml:space="preserve">EHO </t>
  </si>
  <si>
    <t>K25</t>
  </si>
  <si>
    <t>Táppénz hozzájárulás</t>
  </si>
  <si>
    <t>K27</t>
  </si>
  <si>
    <t>Kifizetői adó (szja)</t>
  </si>
  <si>
    <t>MUNKAADÓKAT TERHELŐ JÁR., ADÓK</t>
  </si>
  <si>
    <t>K3111</t>
  </si>
  <si>
    <t>Gyógyszer, vegyszer</t>
  </si>
  <si>
    <t>K3112</t>
  </si>
  <si>
    <t>Könyv, folyóirat, tev-t segítő információhordozó</t>
  </si>
  <si>
    <t>K311</t>
  </si>
  <si>
    <t>Szakmai anyag beszerzés</t>
  </si>
  <si>
    <t>K3121</t>
  </si>
  <si>
    <t>Élelmiszer</t>
  </si>
  <si>
    <t>K3122</t>
  </si>
  <si>
    <t>Irodaszer, nyomtatvány</t>
  </si>
  <si>
    <t>K312</t>
  </si>
  <si>
    <t>Kisértékű tárgyi eszköz</t>
  </si>
  <si>
    <t>K3124</t>
  </si>
  <si>
    <t>Üzemanyag</t>
  </si>
  <si>
    <t>K3125</t>
  </si>
  <si>
    <t>Munkaruha, védőeszköz</t>
  </si>
  <si>
    <t>K3126</t>
  </si>
  <si>
    <t>Egyéb anyag, készletbeszerzés</t>
  </si>
  <si>
    <t>K31</t>
  </si>
  <si>
    <t>K321</t>
  </si>
  <si>
    <t>Informatikai szolgáltatások igénybevétele</t>
  </si>
  <si>
    <t xml:space="preserve">K322 </t>
  </si>
  <si>
    <t xml:space="preserve">Egyéb kommunikációs szolgáltatások </t>
  </si>
  <si>
    <t>Internet díja</t>
  </si>
  <si>
    <t>K32</t>
  </si>
  <si>
    <t>K331</t>
  </si>
  <si>
    <t>Közüzemi díjak (gáz, áram, víz)</t>
  </si>
  <si>
    <t>Vásárolt élelmezés</t>
  </si>
  <si>
    <t>K333</t>
  </si>
  <si>
    <t>K334</t>
  </si>
  <si>
    <t>Karbantartás, kisjavítási szolgáltatások</t>
  </si>
  <si>
    <t>K335</t>
  </si>
  <si>
    <t>Közvetített szolgáltatások</t>
  </si>
  <si>
    <t>K336</t>
  </si>
  <si>
    <t>Szakmai tevékenységet segítő szolgáltatások  (közszolg.száml.szellemi)</t>
  </si>
  <si>
    <t>K337</t>
  </si>
  <si>
    <t>Egyéb szolgáltatások (szállítás,posta, hulladék, hóelt.,falunap, bank)</t>
  </si>
  <si>
    <t>K341</t>
  </si>
  <si>
    <t>Kiküldetési kiadások</t>
  </si>
  <si>
    <t>K342</t>
  </si>
  <si>
    <t>Reklám és propaganda kiadások</t>
  </si>
  <si>
    <t>K343</t>
  </si>
  <si>
    <t>Reprezentáció</t>
  </si>
  <si>
    <t>K34</t>
  </si>
  <si>
    <t>K351</t>
  </si>
  <si>
    <t>Működési célú előzetesen felszámított áfa</t>
  </si>
  <si>
    <t>K352</t>
  </si>
  <si>
    <t>Fizetendő általános forgalmi adó</t>
  </si>
  <si>
    <t>K353</t>
  </si>
  <si>
    <t>Kamatkiadások</t>
  </si>
  <si>
    <t>K354</t>
  </si>
  <si>
    <t>Egyéb pénzügyi műveletek kiadásai (árfolyam veszteség)</t>
  </si>
  <si>
    <t>K355</t>
  </si>
  <si>
    <t>Egyéb dologi kiadások (hatósági díjak, ajánlati bizt., kés.kamat)</t>
  </si>
  <si>
    <t>K35</t>
  </si>
  <si>
    <t xml:space="preserve">DOLOGI KIADÁSOK </t>
  </si>
  <si>
    <t>ELLÁTOTTAK JUTTATÁSAI</t>
  </si>
  <si>
    <t>Működési kölcsönnyújtás ÁH-nkívülre</t>
  </si>
  <si>
    <t>Tartalékok</t>
  </si>
  <si>
    <t>BERUHÁZÁSOK</t>
  </si>
  <si>
    <t>FELÚJÍTÁSOK</t>
  </si>
  <si>
    <t>EGYÉB FELHALMOZÁSI KIADÁSOK</t>
  </si>
  <si>
    <t>Közcélú foglalkoztatás</t>
  </si>
  <si>
    <t>Pénzeszköz átvétel Levél-Bezenye</t>
  </si>
  <si>
    <t>Hitelfelvét</t>
  </si>
  <si>
    <t>Létszám  ( fő)</t>
  </si>
  <si>
    <t>Munkavégzésre irányuló egyéb jogviszony</t>
  </si>
  <si>
    <t>K3123</t>
  </si>
  <si>
    <t>Sokszorosítási feladatokkal összefüggő anyagok</t>
  </si>
  <si>
    <t>Egyéb kommunikációs szolgáltatások  (telefondíj)</t>
  </si>
  <si>
    <t>Szakmai tev-t segítő szolgáltatások  (közszolg.,száml.szellemi)</t>
  </si>
  <si>
    <t>Egyéb szolgáltatások (száll.,posta, hull.,munkaeü., bank)</t>
  </si>
  <si>
    <t>Közfoglalkoztatás</t>
  </si>
  <si>
    <t>Leader pályázat parképítés</t>
  </si>
  <si>
    <t>BERUHÁZÁSOK - FELÚJÍTÁSOK</t>
  </si>
  <si>
    <t>Terv  2014.</t>
  </si>
  <si>
    <t>2015.</t>
  </si>
  <si>
    <t>2016.</t>
  </si>
  <si>
    <t>2016. után</t>
  </si>
  <si>
    <t xml:space="preserve">    Beruházás, felújítás összesen</t>
  </si>
  <si>
    <t xml:space="preserve"> MIND ÖSSZESEN</t>
  </si>
  <si>
    <t xml:space="preserve">Ruházati költségtérítés </t>
  </si>
  <si>
    <t>Más járulékfizetési kötelezettség</t>
  </si>
  <si>
    <t>K3113</t>
  </si>
  <si>
    <t>Szakmai anyag</t>
  </si>
  <si>
    <t>Bér megelőlegezés</t>
  </si>
  <si>
    <t>Beszámítás</t>
  </si>
  <si>
    <t>Bér megelőlegezése</t>
  </si>
  <si>
    <t>Bérmegelőlegezés</t>
  </si>
  <si>
    <t>Alapfokozatú végzetts.pedag.</t>
  </si>
  <si>
    <t>Falugondnok, tanyagondnok</t>
  </si>
  <si>
    <t xml:space="preserve">Falunap támogatása </t>
  </si>
  <si>
    <t>Egyéb</t>
  </si>
  <si>
    <t xml:space="preserve">Ruházati költségtérítés  </t>
  </si>
  <si>
    <t xml:space="preserve">Táppénz hozzájárulás  </t>
  </si>
  <si>
    <t>ASP pályázat</t>
  </si>
  <si>
    <t>EHO ,Rehab. Hozzájárulás</t>
  </si>
  <si>
    <t>Könyvtár</t>
  </si>
  <si>
    <t>Tornacsarnok,közbiztonsági páylázat</t>
  </si>
  <si>
    <t>OEP-től átvett pénzeszköz ,egyszeri finanszírozás</t>
  </si>
  <si>
    <t>Gyermekétkeztetés támogatása (bértámogatás,üzemeltetés)</t>
  </si>
  <si>
    <t>Gyermekétkeztetés támogatása (bölcsöde bér,üzemeltetés)</t>
  </si>
  <si>
    <t>Idősek támogatása 75 év felettiek</t>
  </si>
  <si>
    <t>Irodaszer, nyomtatvány,vonalkód olvasó fejhallgató</t>
  </si>
  <si>
    <t>Közös Hivatal fennt-hoz Bezenye elmaradás</t>
  </si>
  <si>
    <t>Bezenye átvétel 2018.évi elmaradás</t>
  </si>
  <si>
    <t>Közbeszerzési díj</t>
  </si>
  <si>
    <t>Hitelfelvét, államkötvény visszaváltás</t>
  </si>
  <si>
    <t>B8111</t>
  </si>
  <si>
    <t>Államkötvény visszaváltás</t>
  </si>
  <si>
    <t>B811</t>
  </si>
  <si>
    <t>Hitel felvétel</t>
  </si>
  <si>
    <t>BEVÉTELEK ÖSSZESEN</t>
  </si>
  <si>
    <t xml:space="preserve">Egyéb adók </t>
  </si>
  <si>
    <t>módosított ei.</t>
  </si>
  <si>
    <t>Felhalmozási célú pénzeszköz átadás egyéb civil szervezetnek</t>
  </si>
  <si>
    <t>Államkötvény vásárlás</t>
  </si>
  <si>
    <t>Költségvetési  főösszeg</t>
  </si>
  <si>
    <t>HALMOZOTT BEVÉTELEK</t>
  </si>
  <si>
    <t>KÖLTSÉGVETÉSI BEVÉTELEK</t>
  </si>
  <si>
    <t>KÖLTSÉGVETÉSI KIADÁSOK</t>
  </si>
  <si>
    <t>HALMOZOTT KIADÁSOK</t>
  </si>
  <si>
    <t>Jövedelem adók ( termőföld bérbeadás)Jövedelem adók ( termőföld bérbeadás)</t>
  </si>
  <si>
    <t>Vagyoni típusú adók ( építmény, telekadó)Vagyoni típusú adók ( építmény, telekadó)</t>
  </si>
  <si>
    <t>Értékesítési és forgalmi adók (iparűzési adó)Értékesítési és forgalmi adók (iparűzési adó)</t>
  </si>
  <si>
    <t>Finanszírozási célú bevételek</t>
  </si>
  <si>
    <t>Önkormányzatok felhalmozási támogatása</t>
  </si>
  <si>
    <t>FELHALMOZÁSI BEVÉTELEK ÖSSZ.</t>
  </si>
  <si>
    <t>MINDÖSSZESEN</t>
  </si>
  <si>
    <t>BEVÉTELEK HALMOZOTT ÖSSZEGE</t>
  </si>
  <si>
    <t>Működési kiadások összesen</t>
  </si>
  <si>
    <t>Felhalmozási kiadások</t>
  </si>
  <si>
    <t>KIADÁSOK ÖSSZESEN</t>
  </si>
  <si>
    <t>HALMOZOTT KIADÁSOK ÖSSZ.</t>
  </si>
  <si>
    <t>Önkormányzati hivatal működésének támogatása</t>
  </si>
  <si>
    <t>Település üzemeltetés támogatása</t>
  </si>
  <si>
    <t>I.1.a.</t>
  </si>
  <si>
    <t>I.1.ba.</t>
  </si>
  <si>
    <t>I.1.bb.</t>
  </si>
  <si>
    <t>I.1.bc.</t>
  </si>
  <si>
    <t>I.1.bd.</t>
  </si>
  <si>
    <t>I.1.b.</t>
  </si>
  <si>
    <t>I.1.c.</t>
  </si>
  <si>
    <t>I.1.ca.</t>
  </si>
  <si>
    <t>I.1.cb.</t>
  </si>
  <si>
    <t>II.1.1.1.</t>
  </si>
  <si>
    <t>II.1.2.1.</t>
  </si>
  <si>
    <t>II.2.8.1.</t>
  </si>
  <si>
    <t>II.1.1.2.</t>
  </si>
  <si>
    <t>Helyi önkormányzatok működésének általános tám. (B111)</t>
  </si>
  <si>
    <t>Könyvtári, közművelődés feladatok támogatása (B114)</t>
  </si>
  <si>
    <t>IV.</t>
  </si>
  <si>
    <t>V.</t>
  </si>
  <si>
    <t>VI.</t>
  </si>
  <si>
    <t>Elszámolásból származó bevétel (B116)</t>
  </si>
  <si>
    <t>Működési célú ktg.vetési tám., kiegészítő támog (B115)</t>
  </si>
  <si>
    <t>Köznevelési feladatok (óvoda) (B112)</t>
  </si>
  <si>
    <t>Kedvezményes étkezés (B113)</t>
  </si>
  <si>
    <t>Szociális és gyermekjóléti feladatok</t>
  </si>
  <si>
    <t>rovat</t>
  </si>
  <si>
    <t>K67</t>
  </si>
  <si>
    <t>K74</t>
  </si>
  <si>
    <t>ÖSSZES BERUHÁZÁS</t>
  </si>
  <si>
    <t>ÖSSZES FELÚJÍTÁS</t>
  </si>
  <si>
    <t>Betétek megszüntetése: államkötvény visszaváltás</t>
  </si>
  <si>
    <t>013350</t>
  </si>
  <si>
    <t>041233</t>
  </si>
  <si>
    <t>011130</t>
  </si>
  <si>
    <t>066010</t>
  </si>
  <si>
    <t>045160</t>
  </si>
  <si>
    <t>072312</t>
  </si>
  <si>
    <t>072311</t>
  </si>
  <si>
    <t>107060</t>
  </si>
  <si>
    <t>092120</t>
  </si>
  <si>
    <t>066020</t>
  </si>
  <si>
    <t>081030</t>
  </si>
  <si>
    <t>064010</t>
  </si>
  <si>
    <t>084031</t>
  </si>
  <si>
    <t>051010</t>
  </si>
  <si>
    <t>102030</t>
  </si>
  <si>
    <t>072111</t>
  </si>
  <si>
    <t>074032</t>
  </si>
  <si>
    <t>Köztemető fenntartás és üzemeltetés</t>
  </si>
  <si>
    <t>Ifjúség-egészségügyi gondozás</t>
  </si>
  <si>
    <t>Háziorvosi alapellátás</t>
  </si>
  <si>
    <t>Hulladék-gazdálkodás</t>
  </si>
  <si>
    <t>Közvilágítás</t>
  </si>
  <si>
    <t>Sport és Szabadidő Központ</t>
  </si>
  <si>
    <t>Város és községgazd.
szolgáltatások</t>
  </si>
  <si>
    <t>Iskola
5- 8. osztály</t>
  </si>
  <si>
    <t>Fogorvosi
ügyeleti ellátás</t>
  </si>
  <si>
    <t>Közutak, hidak üzemeltetése, fenntartása</t>
  </si>
  <si>
    <t>Zöldterület kezelés</t>
  </si>
  <si>
    <t>Önkormányzati jogalkotás</t>
  </si>
  <si>
    <t>Önkor.
Vagyonnal való gazdálkodás</t>
  </si>
  <si>
    <t>013320</t>
  </si>
  <si>
    <t>Foglalkoztatottak személyi juttatásai</t>
  </si>
  <si>
    <t xml:space="preserve">Külső személyi juttatások </t>
  </si>
  <si>
    <t>Üzemeltetési anyagok beszerzése</t>
  </si>
  <si>
    <t>K322</t>
  </si>
  <si>
    <t>K33</t>
  </si>
  <si>
    <t>Készletbeszerzés</t>
  </si>
  <si>
    <t>Kommunikéciós szolgáltatások</t>
  </si>
  <si>
    <t>Szolgáltatási kiadások</t>
  </si>
  <si>
    <t>Kiküldetések, reklám kiadások</t>
  </si>
  <si>
    <t>Különféle befizetések és egyéb dologi kiadások</t>
  </si>
  <si>
    <t>KIADÁSOK HALMOZOTT ÖSSZEGE</t>
  </si>
  <si>
    <t>ÓVODA</t>
  </si>
  <si>
    <t>Szakmai anyag beszerzése</t>
  </si>
  <si>
    <t>Bérleti díjak</t>
  </si>
  <si>
    <t>Kommunikációs szolgáltatások</t>
  </si>
  <si>
    <t>Kiküldetések, reklámkiadások</t>
  </si>
  <si>
    <t xml:space="preserve"> KIADÁSOK HALMOZOTT ÖSSZEGE</t>
  </si>
  <si>
    <t>KÖZÖS ÖNKORMÁNYZATI HIVATAL</t>
  </si>
  <si>
    <t>ÁLLAMI TÁMOGATÁSOK</t>
  </si>
  <si>
    <t>B35</t>
  </si>
  <si>
    <t>Termékek és szolgáltatások adói</t>
  </si>
  <si>
    <t>Jövedelem adók ( termőföld bérbeadás)</t>
  </si>
  <si>
    <t>Vagyoni típusú adók ( építmény, telekadó)</t>
  </si>
  <si>
    <t>Értékesítési és forgalmi adók (iparűzési adó)</t>
  </si>
  <si>
    <t>Egyéb adók  (talajterhelési díj)</t>
  </si>
  <si>
    <t>Kommunikciós szolgáltatások</t>
  </si>
  <si>
    <r>
      <t>Egyéb adók  (talajterhelési díj)</t>
    </r>
    <r>
      <rPr>
        <b/>
        <sz val="12"/>
        <rFont val="Times New Roman"/>
        <family val="1"/>
        <charset val="238"/>
      </rPr>
      <t/>
    </r>
  </si>
  <si>
    <t>NAGYKÖZSÉGI KÖNYVTÁR</t>
  </si>
  <si>
    <t>K332</t>
  </si>
  <si>
    <t>Egyéb adók  (magánszemélyek komm.adója,idegenforg.)</t>
  </si>
  <si>
    <t>Szolgáltatások ellenértéke</t>
  </si>
  <si>
    <t>Készletértékesítés ellenértéke: költségek visszatérülése</t>
  </si>
  <si>
    <t>Közvetített szolgáltatások ellenértéke</t>
  </si>
  <si>
    <t>Általános forgalmi adó visszatérítése: fordítot ÁFA</t>
  </si>
  <si>
    <t>Kiszámlázott ÁFA</t>
  </si>
  <si>
    <t>Kamatbevételek és más nyereségjellegű bevételek</t>
  </si>
  <si>
    <t>B411</t>
  </si>
  <si>
    <t>Készletértékesítés ellenértéke: vendégétkezés</t>
  </si>
  <si>
    <t>Szolgáltatások ellenértéke: bölcsődei étkezés</t>
  </si>
  <si>
    <t>Ellátási díjak: iskolai étkezési díjak</t>
  </si>
  <si>
    <t>Ellátási díjak: óvodai étkezési díjak</t>
  </si>
  <si>
    <t>Ellátási díjak: alkalmazottak térítése</t>
  </si>
  <si>
    <t>Általános forgalmi adó visszatérítése</t>
  </si>
  <si>
    <t>Egyéb szolgáltatások (biztosítási díjak)</t>
  </si>
  <si>
    <t>K513</t>
  </si>
  <si>
    <t>I.1.cc.</t>
  </si>
  <si>
    <t>Működési célú központosított előirányzatok (kompenzáció)</t>
  </si>
  <si>
    <t>Helyi önkormányzatok kiegészítő támogatása (külterületi)</t>
  </si>
  <si>
    <t>Beruházás ÁFA</t>
  </si>
  <si>
    <t>Felújítás ÁFA</t>
  </si>
  <si>
    <t>Idősek
nappali
ellátása</t>
  </si>
  <si>
    <t>Egyéb szoc.
pénzbeni ellátások</t>
  </si>
  <si>
    <t>Hosszabb időtartamú
közfogl.</t>
  </si>
  <si>
    <t>K914</t>
  </si>
  <si>
    <t>ÁH.-on belüli megelőlegezések visszafizetése: bér megelőlegezés</t>
  </si>
  <si>
    <t>B8121</t>
  </si>
  <si>
    <t>B8131</t>
  </si>
  <si>
    <t>Jövedelem adók (termőföld bérbeadás)</t>
  </si>
  <si>
    <t>Vagyoni típusú adók (építmény, telekadó, komm.adó</t>
  </si>
  <si>
    <r>
      <t>Értékesítési és forgalmi adók (iparűzési adó)</t>
    </r>
    <r>
      <rPr>
        <b/>
        <sz val="12"/>
        <rFont val="Times New Roman"/>
        <family val="1"/>
        <charset val="238"/>
      </rPr>
      <t/>
    </r>
  </si>
  <si>
    <r>
      <t>Egyéb adók  (tartozkodás után fizetett idegenforg.adó)</t>
    </r>
    <r>
      <rPr>
        <b/>
        <sz val="12"/>
        <rFont val="Times New Roman"/>
        <family val="1"/>
        <charset val="238"/>
      </rPr>
      <t/>
    </r>
  </si>
  <si>
    <t>B814</t>
  </si>
  <si>
    <t>Államháztartáson belüli megelőlegezés</t>
  </si>
  <si>
    <t>2020. évi</t>
  </si>
  <si>
    <t>2020. I. félév</t>
  </si>
  <si>
    <t xml:space="preserve">2020. I. félév </t>
  </si>
  <si>
    <t>2020. évi
terv</t>
  </si>
  <si>
    <t>2020. I. félév
EI-módosítás</t>
  </si>
  <si>
    <t>2020. I. félév módosított EI</t>
  </si>
  <si>
    <t>2020. évi terv</t>
  </si>
  <si>
    <t>2020. I. félév teljesítés</t>
  </si>
  <si>
    <t>2020. I. félév
teljesítés</t>
  </si>
  <si>
    <t>Terv
2020.</t>
  </si>
  <si>
    <t>Teljesítés
2020. I. félév</t>
  </si>
  <si>
    <t>Biztosítási díjak</t>
  </si>
  <si>
    <t>Óvodapedagógusok elimert létszáma</t>
  </si>
  <si>
    <t>Óvodapedagógusok elismert létszáma pótlólagos</t>
  </si>
  <si>
    <t>A köznevelési intézmények működtetéséhez kapcs. támogatás</t>
  </si>
  <si>
    <t xml:space="preserve">                                          működtetés nemzetiségi pótlék</t>
  </si>
  <si>
    <t>Informatikai eszközök: képviselők</t>
  </si>
  <si>
    <t>Közösségi színtér: önrész</t>
  </si>
  <si>
    <t>N-Plan bölcsőde: tervezési díj</t>
  </si>
  <si>
    <t>Kft. telephely: pályázati önrész</t>
  </si>
  <si>
    <t>Lakásvásárlás: Árpád u. 1/a.</t>
  </si>
  <si>
    <t>Földvédelmi járulék</t>
  </si>
  <si>
    <t>Térfigyelő kamerarendszer bővítése</t>
  </si>
  <si>
    <t>Lakótelkek tervezési ktg.-e: Nyék-Szoft, Aqua Drop, GT Vill.</t>
  </si>
  <si>
    <t>Óvoda beruházások</t>
  </si>
  <si>
    <t>Könyvtár beruházás</t>
  </si>
  <si>
    <t>Ingatlan/telek vásárlása: 18 €/m2</t>
  </si>
  <si>
    <t>Sportcsarnok (székek, asztalok)</t>
  </si>
  <si>
    <t>2019. évi áthúzódó útfelújítás</t>
  </si>
  <si>
    <t>Kresz-park: Óvoda SZM</t>
  </si>
  <si>
    <t>Juliska-liget felújítása</t>
  </si>
  <si>
    <t>Közvilágítás tervezési, kivitelezési díja</t>
  </si>
  <si>
    <t>Lakásfelújítás: Árpád u. 2. (Németh A.)</t>
  </si>
  <si>
    <t>ÖNO tető</t>
  </si>
  <si>
    <t>Iskola kerítés felújítása</t>
  </si>
  <si>
    <t>PH napelem javítása</t>
  </si>
  <si>
    <t>Stettni-tó: villamos energia bővítése</t>
  </si>
  <si>
    <t>Kistérségi társulás támogatása</t>
  </si>
  <si>
    <t>Hospice Ház</t>
  </si>
  <si>
    <t>Civil szervezetek támogatása, Falu-TV, Polgárőrség</t>
  </si>
  <si>
    <t>Falunap támogatása</t>
  </si>
  <si>
    <t>Egyéb támog.</t>
  </si>
  <si>
    <t>Kölcsönnyújtás ÁH-n kívülre</t>
  </si>
  <si>
    <t>Arany János Ösztöndíj</t>
  </si>
  <si>
    <t>Krízistámogatás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</si>
  <si>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</si>
  <si>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</si>
  <si>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</si>
  <si>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</si>
  <si>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</si>
  <si>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</si>
  <si>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</si>
  <si>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</si>
  <si>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Összesen:</t>
  </si>
  <si>
    <t>Pénzkészlet</t>
  </si>
  <si>
    <t>Állami támogatás</t>
  </si>
  <si>
    <t>Felhalmozási és tőkejellegű bev.</t>
  </si>
  <si>
    <t>Felhalmozási célú pénzeszköz átvét</t>
  </si>
  <si>
    <t>Iparűzési adó</t>
  </si>
  <si>
    <t>Gépjármű adó</t>
  </si>
  <si>
    <t>Idegenforgalmi, kommunális adó</t>
  </si>
  <si>
    <t>Intézményfinanszírozás</t>
  </si>
  <si>
    <t>Pénzmaradvány</t>
  </si>
  <si>
    <t>Vagyoni típusú adók</t>
  </si>
  <si>
    <t>Bevételek összesen:</t>
  </si>
  <si>
    <t>Járulékok</t>
  </si>
  <si>
    <t>Dologi jellegű kiadások</t>
  </si>
  <si>
    <t>Működési célú pe átadás ÁH b.</t>
  </si>
  <si>
    <t>Működési célú pe átadás ÁH k.</t>
  </si>
  <si>
    <t>Kiadások összesen:</t>
  </si>
  <si>
    <t>Gyerekek</t>
  </si>
  <si>
    <t xml:space="preserve"> fő</t>
  </si>
  <si>
    <t>nap</t>
  </si>
  <si>
    <t>Ft/fő/nap</t>
  </si>
  <si>
    <t xml:space="preserve">Ft </t>
  </si>
  <si>
    <t>áfa</t>
  </si>
  <si>
    <t>Óvodás napközis gyermek</t>
  </si>
  <si>
    <t>Óvodás félnapos gyermek</t>
  </si>
  <si>
    <t xml:space="preserve">           Óvodás gyerek össz.</t>
  </si>
  <si>
    <t>Iskolás gyermek napközis alsós</t>
  </si>
  <si>
    <t>Iskolás gyermek napközis felsős</t>
  </si>
  <si>
    <t>Menza alsós</t>
  </si>
  <si>
    <t>Menza  felsős</t>
  </si>
  <si>
    <t xml:space="preserve">     Iskolás gyerekek össz.</t>
  </si>
  <si>
    <t>Bölcsődés gyermek</t>
  </si>
  <si>
    <t>Bölcsődés gyerekek össz.</t>
  </si>
  <si>
    <t>Munkahelyi étkezés</t>
  </si>
  <si>
    <t>Vendég étkezés</t>
  </si>
  <si>
    <t>Óvodás 50%-os  kedv.</t>
  </si>
  <si>
    <t>Óvodás 75%-os kedv.</t>
  </si>
  <si>
    <t>Óvodás félnapos ingyenes</t>
  </si>
  <si>
    <t>Óvodás ingyenes</t>
  </si>
  <si>
    <t>Óvodás összesen</t>
  </si>
  <si>
    <t>Iskolás s gyermek napközis alsós 50%</t>
  </si>
  <si>
    <t>Iskolás  gyermek napközis alsós 75%</t>
  </si>
  <si>
    <t>Iskolás gyermek napközis alsós ingy.</t>
  </si>
  <si>
    <t>Iskolás gyermek napközis felsős 50%</t>
  </si>
  <si>
    <t>Iskolás gyermek napközis felsős 75%</t>
  </si>
  <si>
    <t>Iskolás gyermek napközis felsős ingy.</t>
  </si>
  <si>
    <t>Menza alsós gyermek</t>
  </si>
  <si>
    <t>Menza alsós gyermek 50%</t>
  </si>
  <si>
    <t>Menza alsós gyermek ingyenes</t>
  </si>
  <si>
    <t xml:space="preserve">Menza felsős gyermek </t>
  </si>
  <si>
    <t>Menza felsős gyermek 50%</t>
  </si>
  <si>
    <t>Menza felsős gyermek ingyenes</t>
  </si>
  <si>
    <t>Iskolás összesen</t>
  </si>
  <si>
    <t xml:space="preserve">Bölcsődés gyermek </t>
  </si>
  <si>
    <t>Bölcsődés gyermek 50%</t>
  </si>
  <si>
    <t>Bölcsődés gyermek ingyenes</t>
  </si>
  <si>
    <t>Bölcsődés összesen</t>
  </si>
  <si>
    <t>Hegyeshalom Nagyközségi Önkormányzat</t>
  </si>
  <si>
    <t>2020. évi költségvetési előirányzat költségvetési szervenként e Ft-ban</t>
  </si>
  <si>
    <t>13.  melléklet</t>
  </si>
  <si>
    <t>Intézmény neve</t>
  </si>
  <si>
    <t>1 1</t>
  </si>
  <si>
    <t xml:space="preserve">Óvoda </t>
  </si>
  <si>
    <t xml:space="preserve">1 1 1 </t>
  </si>
  <si>
    <t>Napsugár Óvoda és Bölcsőde</t>
  </si>
  <si>
    <t>3 1 1</t>
  </si>
  <si>
    <t>Önkormányzat</t>
  </si>
  <si>
    <t xml:space="preserve">4 1 1 </t>
  </si>
  <si>
    <t>Közös Önkormányzati Hivatal</t>
  </si>
  <si>
    <t>5 1 1</t>
  </si>
  <si>
    <t>Nagyközségi Könyvtár</t>
  </si>
  <si>
    <t>LÉTSZÁM</t>
  </si>
  <si>
    <t>14. melléklet</t>
  </si>
  <si>
    <t>Eredeti</t>
  </si>
  <si>
    <t>alakulását bemutató mérleg</t>
  </si>
  <si>
    <t>15. sz. mell.</t>
  </si>
  <si>
    <t>Adatok: Ft-ban</t>
  </si>
  <si>
    <t>Intézményi működési bevétel</t>
  </si>
  <si>
    <t>Támogatásértékű műk. bevétel</t>
  </si>
  <si>
    <t>OEP finanszírozás</t>
  </si>
  <si>
    <t>Működési bevételek összesen</t>
  </si>
  <si>
    <t>Ingatlan értékesítés</t>
  </si>
  <si>
    <t>Államkötvény</t>
  </si>
  <si>
    <t>Felhalmozási bev. összesen</t>
  </si>
  <si>
    <t>Helyi adók</t>
  </si>
  <si>
    <t xml:space="preserve">   Iparűzési adó</t>
  </si>
  <si>
    <t xml:space="preserve">   Építmény adó</t>
  </si>
  <si>
    <t>Idegenforgalmi adó</t>
  </si>
  <si>
    <t xml:space="preserve">   Telekadó</t>
  </si>
  <si>
    <t>Kommunális adó</t>
  </si>
  <si>
    <t>int.finanszírozás</t>
  </si>
  <si>
    <t>Bevételek összesen</t>
  </si>
  <si>
    <t>Bevétel mindösszesen</t>
  </si>
  <si>
    <t>Dologi kiadások</t>
  </si>
  <si>
    <t>Segélyezés, ellátottak jutt.</t>
  </si>
  <si>
    <t>Támogatásért.műk.kiadás ÁH-n belül</t>
  </si>
  <si>
    <t>Műk.c.pénzeszk.átad ÁH-n kív.</t>
  </si>
  <si>
    <t>Fejlesztési kiadások</t>
  </si>
  <si>
    <t>Hiteltörlesztés</t>
  </si>
  <si>
    <t xml:space="preserve">Tartalék </t>
  </si>
  <si>
    <t>KIADÁSOK MINDÖSSZESEN:</t>
  </si>
  <si>
    <t>A Stabilitási tv. 45.§ (1) bekezdés a) pontja szerinti saját bevételek részletezése a Stabilitási tv. 3.§ (1) bekezdése alapján adósságot</t>
  </si>
  <si>
    <t xml:space="preserve">keletkeztető ügyletből származó tárgyévi, valamint az adósságot keletkeztető ügylegek futamidejének végéig </t>
  </si>
  <si>
    <t>adatok  Ft-ban</t>
  </si>
  <si>
    <t>16. melléklet</t>
  </si>
  <si>
    <t>Bevétel</t>
  </si>
  <si>
    <t>Osztalékok, koncessziós díjak</t>
  </si>
  <si>
    <t>Díjak, pótlékok, bírságok</t>
  </si>
  <si>
    <t>Határ bérleti díjak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</si>
  <si>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</si>
  <si>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</si>
  <si>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privitizációból származó bevétel</t>
  </si>
  <si>
    <t>Kezességvállalással kapcsolatos megtérülés</t>
  </si>
  <si>
    <t>Saját bevételek összesen</t>
  </si>
  <si>
    <t>Saját bevételek 50%-a</t>
  </si>
  <si>
    <t>Augusztus</t>
  </si>
  <si>
    <t>Szeptember</t>
  </si>
  <si>
    <t>Október</t>
  </si>
  <si>
    <t>November</t>
  </si>
  <si>
    <t>December</t>
  </si>
  <si>
    <t>B811
B812</t>
  </si>
  <si>
    <t>K511</t>
  </si>
  <si>
    <t>Támogatásértékű működési bevételek</t>
  </si>
  <si>
    <t>Felhalmozási célú pénzeszköz átadás</t>
  </si>
  <si>
    <t>Kiadások összesen</t>
  </si>
  <si>
    <t>Címrendi
szám</t>
  </si>
  <si>
    <t>MT.hatálya
alá tartozó</t>
  </si>
  <si>
    <t>Köztiszt-
viselő</t>
  </si>
  <si>
    <t>Közalkal-
mazott</t>
  </si>
  <si>
    <t>Össz.</t>
  </si>
  <si>
    <t xml:space="preserve">A működési és fejlesztési célú bevételek és kiadások 2020-2021-2022-2023 évi </t>
  </si>
  <si>
    <t>Gázdíj</t>
  </si>
  <si>
    <t>Közüzemi díjak (áram, víz)</t>
  </si>
  <si>
    <t>Egyéb szakmai anyagok</t>
  </si>
  <si>
    <t>Ellátási díjak: bölcsődei étkezés</t>
  </si>
  <si>
    <t>Ellátási díjak: vendégétkezés</t>
  </si>
  <si>
    <t>Készletértékesítés ellenértéke</t>
  </si>
  <si>
    <t>Helyi önkormányzatok, és ktgvetési szervei finanszírozása</t>
  </si>
  <si>
    <t>Előző évi elszámolásból szárm.befizetések</t>
  </si>
  <si>
    <t>K502</t>
  </si>
  <si>
    <t xml:space="preserve">Foglalkoztatottak egyéb személyi juttatása </t>
  </si>
  <si>
    <t>Rendezési tervmódosítás (REGIOPLAN)</t>
  </si>
  <si>
    <t>Stettni-szabadidőpark kialakítása</t>
  </si>
  <si>
    <t>KRESZ.park</t>
  </si>
  <si>
    <t>Informatikai eszközök (önkormányzat)</t>
  </si>
  <si>
    <t>Szekrény (jegyzői iroda)</t>
  </si>
  <si>
    <t>Csemez útjainak felújítása</t>
  </si>
  <si>
    <t>Közvilágítás bővítése (Mező u., Aradi u.)</t>
  </si>
  <si>
    <t>Óvodatető és tornaterem padlozatának felújítása</t>
  </si>
  <si>
    <t>Szja</t>
  </si>
  <si>
    <t>2020. évi előirányzat</t>
  </si>
  <si>
    <t>2020. évi összes beruházás és felújítás</t>
  </si>
  <si>
    <t>Közbeszerzési díj: MJ Kanizsa Consulting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</si>
</sst>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F_t_-;\-* #,##0\ _F_t_-;_-* &quot;-&quot;\ _F_t_-;_-@_-"/>
    <numFmt numFmtId="164" formatCode="\ #,##0.00&quot;     &quot;;\-#,##0.00&quot;     &quot;;&quot; -&quot;#&quot;     &quot;;@\ "/>
    <numFmt numFmtId="165" formatCode="\ #,##0&quot;     &quot;;\-#,##0&quot;     &quot;;&quot; -&quot;#&quot;     &quot;;@\ "/>
    <numFmt numFmtId="166" formatCode="#,###"/>
    <numFmt numFmtId="167" formatCode="#,##0\ _F_t"/>
  </numFmts>
  <fonts count="44">
    <font>
      <sz val="10"/>
      <name val="Arial"/>
      <family val="2"/>
      <charset val="238"/>
    </font>
    <font>
      <sz val="10"/>
      <name val="Mangal"/>
      <family val="2"/>
      <charset val="238"/>
    </font>
    <font>
      <sz val="10"/>
      <name val="Arial CE"/>
      <family val="2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 CE"/>
      <family val="2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Times New Roman"/>
      <family val="1"/>
      <charset val="238"/>
    </font>
    <font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4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b/>
      <sz val="16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 CE"/>
      <family val="1"/>
      <charset val="238"/>
    </font>
    <font>
      <b/>
      <u/>
      <sz val="14"/>
      <name val="Times New Roman"/>
      <family val="1"/>
      <charset val="238"/>
    </font>
    <font>
      <sz val="9"/>
      <name val="Arial CE"/>
      <family val="2"/>
      <charset val="238"/>
    </font>
  </fonts>
  <fills count="70">
    <fill>
      <patternFill patternType="none"/>
    </fill>
    <fill>
      <patternFill patternType="gray125"/>
    </fill>
    <fill>
      <patternFill patternType="solid">
        <fgColor indexed="46"/>
        <bgColor indexed="31"/>
      </patternFill>
    </fill>
    <fill>
      <patternFill patternType="solid">
        <fgColor indexed="9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44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41"/>
      </patternFill>
    </fill>
    <fill>
      <patternFill patternType="solid">
        <fgColor theme="6" tint="0.79998168889431442"/>
        <bgColor indexed="44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44"/>
      </patternFill>
    </fill>
    <fill>
      <patternFill patternType="solid">
        <fgColor theme="9" tint="0.59999389629810485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4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44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8" tint="0.79998168889431442"/>
        <bgColor indexed="44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44"/>
      </patternFill>
    </fill>
    <fill>
      <patternFill patternType="solid">
        <fgColor theme="7" tint="0.79998168889431442"/>
        <bgColor indexed="4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39997558519241921"/>
        <bgColor indexed="26"/>
      </patternFill>
    </fill>
    <fill>
      <patternFill patternType="solid">
        <fgColor theme="9" tint="0.39997558519241921"/>
        <bgColor indexed="51"/>
      </patternFill>
    </fill>
    <fill>
      <patternFill patternType="solid">
        <fgColor theme="9" tint="0.39997558519241921"/>
        <bgColor indexed="3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 tint="0.59999389629810485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1"/>
      </patternFill>
    </fill>
    <fill>
      <patternFill patternType="solid">
        <fgColor theme="9" tint="0.59999389629810485"/>
        <bgColor indexed="34"/>
      </patternFill>
    </fill>
    <fill>
      <patternFill patternType="solid">
        <fgColor theme="9" tint="0.39997558519241921"/>
        <bgColor indexed="22"/>
      </patternFill>
    </fill>
    <fill>
      <patternFill patternType="solid">
        <fgColor theme="6" tint="0.79998168889431442"/>
        <bgColor indexed="3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6" tint="0.79998168889431442"/>
        <bgColor indexed="27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9" tint="0.59999389629810485"/>
        <bgColor indexed="23"/>
      </patternFill>
    </fill>
    <fill>
      <patternFill patternType="solid">
        <fgColor theme="9" tint="0.39997558519241921"/>
        <bgColor indexed="19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CC"/>
        <bgColor indexed="41"/>
      </patternFill>
    </fill>
    <fill>
      <patternFill patternType="solid">
        <fgColor rgb="FFFFFFCC"/>
        <bgColor indexed="31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44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53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6"/>
      </patternFill>
    </fill>
    <fill>
      <patternFill patternType="solid">
        <fgColor theme="8" tint="0.59999389629810485"/>
        <bgColor indexed="52"/>
      </patternFill>
    </fill>
    <fill>
      <patternFill patternType="solid">
        <fgColor theme="9" tint="0.39997558519241921"/>
        <bgColor indexed="27"/>
      </patternFill>
    </fill>
    <fill>
      <patternFill patternType="solid">
        <fgColor theme="8" tint="0.59999389629810485"/>
        <bgColor indexed="27"/>
      </patternFill>
    </fill>
    <fill>
      <patternFill patternType="solid">
        <fgColor rgb="FFCCFFCC"/>
        <bgColor indexed="44"/>
      </patternFill>
    </fill>
  </fills>
  <borders count="27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double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 style="medium">
        <color indexed="8"/>
      </right>
      <top style="thin">
        <color indexed="64"/>
      </top>
      <bottom/>
      <diagonal/>
    </border>
    <border>
      <left style="double">
        <color indexed="8"/>
      </left>
      <right style="medium">
        <color indexed="8"/>
      </right>
      <top/>
      <bottom style="thin">
        <color indexed="8"/>
      </bottom>
      <diagonal/>
    </border>
    <border>
      <left style="double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rgb="FF7F7F7F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auto="1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/>
      <diagonal/>
    </border>
    <border>
      <left style="double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auto="1"/>
      </top>
      <bottom style="thin">
        <color auto="1"/>
      </bottom>
      <diagonal/>
    </border>
    <border>
      <left style="double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medium">
        <color indexed="8"/>
      </top>
      <bottom/>
      <diagonal/>
    </border>
    <border>
      <left style="medium">
        <color indexed="8"/>
      </left>
      <right style="double">
        <color indexed="8"/>
      </right>
      <top/>
      <bottom/>
      <diagonal/>
    </border>
    <border>
      <left style="medium">
        <color indexed="8"/>
      </left>
      <right style="double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ck">
        <color indexed="8"/>
      </right>
      <top style="medium">
        <color indexed="8"/>
      </top>
      <bottom/>
      <diagonal/>
    </border>
    <border>
      <left style="double">
        <color indexed="8"/>
      </left>
      <right style="thick">
        <color indexed="8"/>
      </right>
      <top/>
      <bottom style="medium">
        <color indexed="8"/>
      </bottom>
      <diagonal/>
    </border>
    <border>
      <left style="double">
        <color indexed="8"/>
      </left>
      <right style="thick">
        <color indexed="8"/>
      </right>
      <top/>
      <bottom style="thin">
        <color indexed="8"/>
      </bottom>
      <diagonal/>
    </border>
    <border>
      <left style="double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ck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medium">
        <color indexed="8"/>
      </right>
      <top/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ashed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/>
      <bottom style="thin">
        <color auto="1"/>
      </bottom>
      <diagonal/>
    </border>
    <border>
      <left style="thin">
        <color indexed="8"/>
      </left>
      <right style="dashed">
        <color indexed="8"/>
      </right>
      <top/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/>
      <diagonal/>
    </border>
    <border>
      <left style="double">
        <color indexed="8"/>
      </left>
      <right style="medium">
        <color indexed="8"/>
      </right>
      <top style="thin">
        <color auto="1"/>
      </top>
      <bottom/>
      <diagonal/>
    </border>
    <border>
      <left style="thin">
        <color indexed="8"/>
      </left>
      <right style="dashed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dashed">
        <color indexed="8"/>
      </left>
      <right style="medium">
        <color indexed="8"/>
      </right>
      <top style="medium">
        <color indexed="8"/>
      </top>
      <bottom/>
      <diagonal/>
    </border>
    <border>
      <left style="dashed">
        <color indexed="8"/>
      </left>
      <right style="medium">
        <color indexed="8"/>
      </right>
      <top/>
      <bottom style="medium">
        <color indexed="8"/>
      </bottom>
      <diagonal/>
    </border>
    <border>
      <left style="dash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8"/>
      </left>
      <right style="medium">
        <color indexed="8"/>
      </right>
      <top style="thin">
        <color indexed="64"/>
      </top>
      <bottom/>
      <diagonal/>
    </border>
    <border>
      <left style="dashed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medium">
        <color indexed="8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dashed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</borders>
  <cellStyleXfs count="8">
    <xf numFmtId="0" fontId="0" fillId="0" borderId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" fillId="0" borderId="0"/>
    <xf numFmtId="0" fontId="26" fillId="7" borderId="29" applyNumberFormat="0" applyAlignment="0" applyProtection="0"/>
    <xf numFmtId="0" fontId="27" fillId="8" borderId="0" applyNumberFormat="0" applyBorder="0" applyAlignment="0" applyProtection="0"/>
    <xf numFmtId="0" fontId="41" fillId="0" borderId="0"/>
  </cellStyleXfs>
  <cellXfs count="1383">
    <xf numFmtId="0" fontId="0" fillId="0" borderId="0" xfId="0"/>
    <xf numFmtId="0" fontId="5" fillId="0" borderId="1" xfId="0" applyFont="1" applyBorder="1"/>
    <xf numFmtId="0" fontId="5" fillId="0" borderId="4" xfId="0" applyFont="1" applyBorder="1"/>
    <xf numFmtId="165" fontId="5" fillId="3" borderId="1" xfId="1" applyNumberFormat="1" applyFont="1" applyFill="1" applyBorder="1" applyAlignment="1" applyProtection="1"/>
    <xf numFmtId="165" fontId="5" fillId="0" borderId="1" xfId="1" applyNumberFormat="1" applyFont="1" applyFill="1" applyBorder="1" applyAlignment="1" applyProtection="1"/>
    <xf numFmtId="0" fontId="5" fillId="3" borderId="1" xfId="0" applyFont="1" applyFill="1" applyBorder="1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165" fontId="4" fillId="0" borderId="0" xfId="2" applyNumberFormat="1" applyFont="1" applyFill="1" applyBorder="1" applyAlignment="1" applyProtection="1"/>
    <xf numFmtId="165" fontId="5" fillId="0" borderId="1" xfId="1" applyNumberFormat="1" applyFont="1" applyFill="1" applyBorder="1" applyAlignment="1" applyProtection="1">
      <alignment vertical="center"/>
    </xf>
    <xf numFmtId="165" fontId="5" fillId="3" borderId="1" xfId="1" applyNumberFormat="1" applyFont="1" applyFill="1" applyBorder="1" applyAlignment="1" applyProtection="1">
      <alignment vertical="center"/>
    </xf>
    <xf numFmtId="165" fontId="5" fillId="0" borderId="0" xfId="2" applyNumberFormat="1" applyFont="1" applyFill="1" applyBorder="1" applyAlignment="1" applyProtection="1"/>
    <xf numFmtId="165" fontId="4" fillId="0" borderId="1" xfId="1" applyNumberFormat="1" applyFont="1" applyFill="1" applyBorder="1" applyAlignment="1" applyProtection="1"/>
    <xf numFmtId="165" fontId="5" fillId="3" borderId="1" xfId="2" applyNumberFormat="1" applyFont="1" applyFill="1" applyBorder="1" applyAlignment="1" applyProtection="1"/>
    <xf numFmtId="165" fontId="4" fillId="0" borderId="0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/>
    <xf numFmtId="165" fontId="12" fillId="0" borderId="0" xfId="1" applyNumberFormat="1" applyFont="1" applyFill="1" applyBorder="1" applyAlignment="1" applyProtection="1"/>
    <xf numFmtId="166" fontId="4" fillId="0" borderId="2" xfId="0" applyNumberFormat="1" applyFont="1" applyFill="1" applyBorder="1" applyAlignment="1">
      <alignment horizontal="center" vertical="center" wrapText="1"/>
    </xf>
    <xf numFmtId="166" fontId="4" fillId="0" borderId="3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2" borderId="1" xfId="0" applyNumberFormat="1" applyFont="1" applyFill="1" applyBorder="1" applyAlignment="1" applyProtection="1">
      <alignment horizontal="center" vertical="center" wrapText="1"/>
    </xf>
    <xf numFmtId="166" fontId="5" fillId="2" borderId="1" xfId="0" applyNumberFormat="1" applyFont="1" applyFill="1" applyBorder="1" applyAlignment="1" applyProtection="1">
      <alignment horizontal="center" vertical="center" wrapText="1"/>
    </xf>
    <xf numFmtId="16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1" xfId="2" applyNumberFormat="1" applyFont="1" applyFill="1" applyBorder="1" applyAlignment="1" applyProtection="1"/>
    <xf numFmtId="165" fontId="14" fillId="2" borderId="1" xfId="2" applyNumberFormat="1" applyFont="1" applyFill="1" applyBorder="1" applyAlignment="1" applyProtection="1">
      <alignment vertical="center" wrapText="1"/>
    </xf>
    <xf numFmtId="165" fontId="21" fillId="3" borderId="1" xfId="2" applyNumberFormat="1" applyFont="1" applyFill="1" applyBorder="1" applyAlignment="1" applyProtection="1">
      <alignment vertical="center" wrapText="1"/>
    </xf>
    <xf numFmtId="166" fontId="5" fillId="0" borderId="4" xfId="0" applyNumberFormat="1" applyFont="1" applyFill="1" applyBorder="1" applyAlignment="1" applyProtection="1">
      <alignment vertical="center" wrapText="1"/>
    </xf>
    <xf numFmtId="166" fontId="5" fillId="0" borderId="4" xfId="0" applyNumberFormat="1" applyFont="1" applyFill="1" applyBorder="1" applyAlignment="1" applyProtection="1">
      <alignment vertical="center" wrapText="1"/>
      <protection locked="0"/>
    </xf>
    <xf numFmtId="165" fontId="19" fillId="3" borderId="1" xfId="2" applyNumberFormat="1" applyFont="1" applyFill="1" applyBorder="1" applyAlignment="1" applyProtection="1">
      <alignment vertical="center" wrapText="1"/>
    </xf>
    <xf numFmtId="166" fontId="5" fillId="0" borderId="1" xfId="0" applyNumberFormat="1" applyFont="1" applyFill="1" applyBorder="1" applyAlignment="1" applyProtection="1">
      <alignment vertical="center" wrapText="1"/>
      <protection locked="0"/>
    </xf>
    <xf numFmtId="166" fontId="5" fillId="0" borderId="1" xfId="0" applyNumberFormat="1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/>
    <xf numFmtId="165" fontId="4" fillId="2" borderId="1" xfId="2" applyNumberFormat="1" applyFont="1" applyFill="1" applyBorder="1" applyAlignment="1" applyProtection="1">
      <alignment vertical="center" wrapText="1"/>
    </xf>
    <xf numFmtId="165" fontId="8" fillId="3" borderId="1" xfId="2" applyNumberFormat="1" applyFont="1" applyFill="1" applyBorder="1" applyAlignment="1" applyProtection="1">
      <alignment vertical="center" wrapText="1"/>
    </xf>
    <xf numFmtId="165" fontId="5" fillId="3" borderId="1" xfId="2" applyNumberFormat="1" applyFont="1" applyFill="1" applyBorder="1" applyAlignment="1" applyProtection="1">
      <alignment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28" fillId="0" borderId="0" xfId="0" applyFont="1"/>
    <xf numFmtId="0" fontId="30" fillId="0" borderId="0" xfId="0" applyFont="1"/>
    <xf numFmtId="0" fontId="0" fillId="0" borderId="0" xfId="0" applyAlignment="1">
      <alignment vertical="center"/>
    </xf>
    <xf numFmtId="167" fontId="0" fillId="0" borderId="0" xfId="0" applyNumberFormat="1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3" fontId="14" fillId="14" borderId="36" xfId="0" applyNumberFormat="1" applyFont="1" applyFill="1" applyBorder="1" applyAlignment="1">
      <alignment horizontal="center" vertical="center" wrapText="1"/>
    </xf>
    <xf numFmtId="3" fontId="14" fillId="14" borderId="10" xfId="0" applyNumberFormat="1" applyFont="1" applyFill="1" applyBorder="1" applyAlignment="1">
      <alignment horizontal="center" vertical="center" wrapText="1"/>
    </xf>
    <xf numFmtId="3" fontId="14" fillId="27" borderId="36" xfId="0" applyNumberFormat="1" applyFont="1" applyFill="1" applyBorder="1" applyAlignment="1">
      <alignment horizontal="center" vertical="center" wrapText="1"/>
    </xf>
    <xf numFmtId="3" fontId="14" fillId="27" borderId="10" xfId="0" applyNumberFormat="1" applyFont="1" applyFill="1" applyBorder="1" applyAlignment="1">
      <alignment horizontal="center" vertical="center" wrapText="1"/>
    </xf>
    <xf numFmtId="3" fontId="14" fillId="33" borderId="10" xfId="0" applyNumberFormat="1" applyFont="1" applyFill="1" applyBorder="1" applyAlignment="1">
      <alignment horizontal="center" vertical="center" wrapText="1"/>
    </xf>
    <xf numFmtId="3" fontId="23" fillId="0" borderId="0" xfId="0" applyNumberFormat="1" applyFont="1"/>
    <xf numFmtId="0" fontId="6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vertical="center"/>
    </xf>
    <xf numFmtId="3" fontId="9" fillId="34" borderId="1" xfId="1" applyNumberFormat="1" applyFont="1" applyFill="1" applyBorder="1" applyAlignment="1" applyProtection="1">
      <alignment vertical="center"/>
    </xf>
    <xf numFmtId="0" fontId="6" fillId="0" borderId="2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3" fontId="29" fillId="0" borderId="0" xfId="0" applyNumberFormat="1" applyFont="1" applyAlignment="1">
      <alignment vertical="center"/>
    </xf>
    <xf numFmtId="3" fontId="34" fillId="0" borderId="0" xfId="0" applyNumberFormat="1" applyFont="1" applyAlignment="1">
      <alignment vertical="center"/>
    </xf>
    <xf numFmtId="3" fontId="6" fillId="15" borderId="1" xfId="1" applyNumberFormat="1" applyFont="1" applyFill="1" applyBorder="1" applyAlignment="1" applyProtection="1">
      <alignment vertical="center"/>
    </xf>
    <xf numFmtId="3" fontId="6" fillId="13" borderId="1" xfId="1" applyNumberFormat="1" applyFont="1" applyFill="1" applyBorder="1" applyAlignment="1" applyProtection="1">
      <alignment vertical="center"/>
    </xf>
    <xf numFmtId="3" fontId="6" fillId="14" borderId="1" xfId="1" applyNumberFormat="1" applyFont="1" applyFill="1" applyBorder="1" applyAlignment="1" applyProtection="1">
      <alignment vertical="center"/>
    </xf>
    <xf numFmtId="3" fontId="6" fillId="15" borderId="2" xfId="1" applyNumberFormat="1" applyFont="1" applyFill="1" applyBorder="1" applyAlignment="1" applyProtection="1">
      <alignment vertical="center"/>
    </xf>
    <xf numFmtId="3" fontId="6" fillId="14" borderId="2" xfId="1" applyNumberFormat="1" applyFont="1" applyFill="1" applyBorder="1" applyAlignment="1" applyProtection="1">
      <alignment vertical="center"/>
    </xf>
    <xf numFmtId="3" fontId="6" fillId="13" borderId="2" xfId="1" applyNumberFormat="1" applyFont="1" applyFill="1" applyBorder="1" applyAlignment="1" applyProtection="1">
      <alignment vertical="center"/>
    </xf>
    <xf numFmtId="3" fontId="6" fillId="13" borderId="3" xfId="1" applyNumberFormat="1" applyFont="1" applyFill="1" applyBorder="1" applyAlignment="1" applyProtection="1">
      <alignment vertical="center"/>
    </xf>
    <xf numFmtId="3" fontId="6" fillId="27" borderId="1" xfId="1" applyNumberFormat="1" applyFont="1" applyFill="1" applyBorder="1" applyAlignment="1" applyProtection="1">
      <alignment vertical="center"/>
    </xf>
    <xf numFmtId="3" fontId="6" fillId="29" borderId="1" xfId="1" applyNumberFormat="1" applyFont="1" applyFill="1" applyBorder="1" applyAlignment="1" applyProtection="1">
      <alignment vertical="center"/>
    </xf>
    <xf numFmtId="3" fontId="6" fillId="30" borderId="1" xfId="1" applyNumberFormat="1" applyFont="1" applyFill="1" applyBorder="1" applyAlignment="1" applyProtection="1">
      <alignment vertical="center"/>
    </xf>
    <xf numFmtId="3" fontId="6" fillId="27" borderId="2" xfId="1" applyNumberFormat="1" applyFont="1" applyFill="1" applyBorder="1" applyAlignment="1" applyProtection="1">
      <alignment vertical="center"/>
    </xf>
    <xf numFmtId="3" fontId="6" fillId="30" borderId="2" xfId="1" applyNumberFormat="1" applyFont="1" applyFill="1" applyBorder="1" applyAlignment="1" applyProtection="1">
      <alignment vertical="center"/>
    </xf>
    <xf numFmtId="3" fontId="6" fillId="29" borderId="2" xfId="1" applyNumberFormat="1" applyFont="1" applyFill="1" applyBorder="1" applyAlignment="1" applyProtection="1">
      <alignment vertical="center"/>
    </xf>
    <xf numFmtId="3" fontId="6" fillId="29" borderId="3" xfId="1" applyNumberFormat="1" applyFont="1" applyFill="1" applyBorder="1" applyAlignment="1" applyProtection="1">
      <alignment vertical="center"/>
    </xf>
    <xf numFmtId="3" fontId="6" fillId="33" borderId="1" xfId="1" applyNumberFormat="1" applyFont="1" applyFill="1" applyBorder="1" applyAlignment="1" applyProtection="1">
      <alignment vertical="center"/>
    </xf>
    <xf numFmtId="3" fontId="6" fillId="9" borderId="1" xfId="1" applyNumberFormat="1" applyFont="1" applyFill="1" applyBorder="1" applyAlignment="1" applyProtection="1">
      <alignment vertical="center"/>
    </xf>
    <xf numFmtId="3" fontId="6" fillId="38" borderId="1" xfId="1" applyNumberFormat="1" applyFont="1" applyFill="1" applyBorder="1" applyAlignment="1" applyProtection="1">
      <alignment vertical="center"/>
    </xf>
    <xf numFmtId="3" fontId="6" fillId="33" borderId="2" xfId="1" applyNumberFormat="1" applyFont="1" applyFill="1" applyBorder="1" applyAlignment="1" applyProtection="1">
      <alignment vertical="center"/>
    </xf>
    <xf numFmtId="3" fontId="6" fillId="38" borderId="2" xfId="1" applyNumberFormat="1" applyFont="1" applyFill="1" applyBorder="1" applyAlignment="1" applyProtection="1">
      <alignment vertical="center"/>
    </xf>
    <xf numFmtId="3" fontId="6" fillId="9" borderId="2" xfId="1" applyNumberFormat="1" applyFont="1" applyFill="1" applyBorder="1" applyAlignment="1" applyProtection="1">
      <alignment vertical="center"/>
    </xf>
    <xf numFmtId="3" fontId="6" fillId="9" borderId="3" xfId="1" applyNumberFormat="1" applyFont="1" applyFill="1" applyBorder="1" applyAlignment="1" applyProtection="1">
      <alignment vertical="center"/>
    </xf>
    <xf numFmtId="0" fontId="35" fillId="0" borderId="0" xfId="0" applyFont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3" fontId="6" fillId="15" borderId="38" xfId="1" applyNumberFormat="1" applyFont="1" applyFill="1" applyBorder="1" applyAlignment="1" applyProtection="1">
      <alignment vertical="center"/>
    </xf>
    <xf numFmtId="3" fontId="6" fillId="15" borderId="6" xfId="1" applyNumberFormat="1" applyFont="1" applyFill="1" applyBorder="1" applyAlignment="1" applyProtection="1">
      <alignment vertical="center"/>
    </xf>
    <xf numFmtId="3" fontId="9" fillId="34" borderId="6" xfId="1" applyNumberFormat="1" applyFont="1" applyFill="1" applyBorder="1" applyAlignment="1" applyProtection="1">
      <alignment vertical="center"/>
    </xf>
    <xf numFmtId="3" fontId="6" fillId="15" borderId="31" xfId="1" applyNumberFormat="1" applyFont="1" applyFill="1" applyBorder="1" applyAlignment="1" applyProtection="1">
      <alignment vertical="center"/>
    </xf>
    <xf numFmtId="3" fontId="6" fillId="13" borderId="33" xfId="1" applyNumberFormat="1" applyFont="1" applyFill="1" applyBorder="1" applyAlignment="1" applyProtection="1">
      <alignment vertical="center"/>
    </xf>
    <xf numFmtId="3" fontId="6" fillId="13" borderId="31" xfId="1" applyNumberFormat="1" applyFont="1" applyFill="1" applyBorder="1" applyAlignment="1" applyProtection="1">
      <alignment vertical="center"/>
    </xf>
    <xf numFmtId="3" fontId="6" fillId="15" borderId="16" xfId="1" applyNumberFormat="1" applyFont="1" applyFill="1" applyBorder="1" applyAlignment="1" applyProtection="1">
      <alignment vertical="center"/>
    </xf>
    <xf numFmtId="3" fontId="9" fillId="34" borderId="16" xfId="1" applyNumberFormat="1" applyFont="1" applyFill="1" applyBorder="1" applyAlignment="1" applyProtection="1">
      <alignment vertical="center"/>
    </xf>
    <xf numFmtId="3" fontId="6" fillId="13" borderId="16" xfId="1" applyNumberFormat="1" applyFont="1" applyFill="1" applyBorder="1" applyAlignment="1" applyProtection="1">
      <alignment vertical="center"/>
    </xf>
    <xf numFmtId="3" fontId="6" fillId="13" borderId="27" xfId="1" applyNumberFormat="1" applyFont="1" applyFill="1" applyBorder="1" applyAlignment="1" applyProtection="1">
      <alignment vertical="center"/>
    </xf>
    <xf numFmtId="3" fontId="6" fillId="13" borderId="13" xfId="1" applyNumberFormat="1" applyFont="1" applyFill="1" applyBorder="1" applyAlignment="1" applyProtection="1">
      <alignment vertical="center"/>
    </xf>
    <xf numFmtId="3" fontId="6" fillId="27" borderId="4" xfId="1" applyNumberFormat="1" applyFont="1" applyFill="1" applyBorder="1" applyAlignment="1" applyProtection="1">
      <alignment vertical="center"/>
    </xf>
    <xf numFmtId="3" fontId="9" fillId="34" borderId="4" xfId="1" applyNumberFormat="1" applyFont="1" applyFill="1" applyBorder="1" applyAlignment="1" applyProtection="1">
      <alignment vertical="center"/>
    </xf>
    <xf numFmtId="3" fontId="6" fillId="27" borderId="11" xfId="1" applyNumberFormat="1" applyFont="1" applyFill="1" applyBorder="1" applyAlignment="1" applyProtection="1">
      <alignment vertical="center"/>
    </xf>
    <xf numFmtId="3" fontId="6" fillId="29" borderId="32" xfId="1" applyNumberFormat="1" applyFont="1" applyFill="1" applyBorder="1" applyAlignment="1" applyProtection="1">
      <alignment vertical="center"/>
    </xf>
    <xf numFmtId="3" fontId="6" fillId="29" borderId="11" xfId="1" applyNumberFormat="1" applyFont="1" applyFill="1" applyBorder="1" applyAlignment="1" applyProtection="1">
      <alignment vertical="center"/>
    </xf>
    <xf numFmtId="3" fontId="7" fillId="12" borderId="47" xfId="1" applyNumberFormat="1" applyFont="1" applyFill="1" applyBorder="1" applyAlignment="1" applyProtection="1">
      <alignment vertical="center"/>
    </xf>
    <xf numFmtId="3" fontId="7" fillId="12" borderId="48" xfId="1" applyNumberFormat="1" applyFont="1" applyFill="1" applyBorder="1" applyAlignment="1" applyProtection="1">
      <alignment vertical="center"/>
    </xf>
    <xf numFmtId="3" fontId="9" fillId="19" borderId="48" xfId="1" applyNumberFormat="1" applyFont="1" applyFill="1" applyBorder="1" applyAlignment="1" applyProtection="1">
      <alignment vertical="center"/>
    </xf>
    <xf numFmtId="3" fontId="7" fillId="12" borderId="52" xfId="1" applyNumberFormat="1" applyFont="1" applyFill="1" applyBorder="1" applyAlignment="1" applyProtection="1">
      <alignment vertical="center"/>
    </xf>
    <xf numFmtId="3" fontId="3" fillId="21" borderId="59" xfId="1" applyNumberFormat="1" applyFont="1" applyFill="1" applyBorder="1" applyAlignment="1" applyProtection="1">
      <alignment vertical="center"/>
    </xf>
    <xf numFmtId="3" fontId="7" fillId="6" borderId="54" xfId="1" applyNumberFormat="1" applyFont="1" applyFill="1" applyBorder="1" applyAlignment="1" applyProtection="1">
      <alignment vertical="center"/>
    </xf>
    <xf numFmtId="3" fontId="7" fillId="6" borderId="52" xfId="1" applyNumberFormat="1" applyFont="1" applyFill="1" applyBorder="1" applyAlignment="1" applyProtection="1">
      <alignment vertical="center"/>
    </xf>
    <xf numFmtId="3" fontId="3" fillId="35" borderId="8" xfId="1" applyNumberFormat="1" applyFont="1" applyFill="1" applyBorder="1" applyAlignment="1" applyProtection="1">
      <alignment vertical="center"/>
    </xf>
    <xf numFmtId="3" fontId="3" fillId="35" borderId="7" xfId="1" applyNumberFormat="1" applyFont="1" applyFill="1" applyBorder="1" applyAlignment="1" applyProtection="1">
      <alignment vertical="center"/>
    </xf>
    <xf numFmtId="3" fontId="3" fillId="35" borderId="60" xfId="1" applyNumberFormat="1" applyFont="1" applyFill="1" applyBorder="1" applyAlignment="1" applyProtection="1">
      <alignment vertical="center"/>
    </xf>
    <xf numFmtId="3" fontId="14" fillId="14" borderId="66" xfId="0" applyNumberFormat="1" applyFont="1" applyFill="1" applyBorder="1" applyAlignment="1">
      <alignment horizontal="center" vertical="center" wrapText="1"/>
    </xf>
    <xf numFmtId="3" fontId="13" fillId="11" borderId="67" xfId="0" applyNumberFormat="1" applyFont="1" applyFill="1" applyBorder="1" applyAlignment="1">
      <alignment horizontal="center" vertical="center" wrapText="1"/>
    </xf>
    <xf numFmtId="3" fontId="14" fillId="27" borderId="65" xfId="0" applyNumberFormat="1" applyFont="1" applyFill="1" applyBorder="1" applyAlignment="1">
      <alignment horizontal="center" vertical="center" wrapText="1"/>
    </xf>
    <xf numFmtId="3" fontId="6" fillId="27" borderId="16" xfId="1" applyNumberFormat="1" applyFont="1" applyFill="1" applyBorder="1" applyAlignment="1" applyProtection="1">
      <alignment vertical="center"/>
    </xf>
    <xf numFmtId="3" fontId="6" fillId="29" borderId="16" xfId="1" applyNumberFormat="1" applyFont="1" applyFill="1" applyBorder="1" applyAlignment="1" applyProtection="1">
      <alignment vertical="center"/>
    </xf>
    <xf numFmtId="3" fontId="6" fillId="29" borderId="27" xfId="1" applyNumberFormat="1" applyFont="1" applyFill="1" applyBorder="1" applyAlignment="1" applyProtection="1">
      <alignment vertical="center"/>
    </xf>
    <xf numFmtId="3" fontId="3" fillId="35" borderId="61" xfId="1" applyNumberFormat="1" applyFont="1" applyFill="1" applyBorder="1" applyAlignment="1" applyProtection="1">
      <alignment vertical="center"/>
    </xf>
    <xf numFmtId="3" fontId="6" fillId="29" borderId="13" xfId="1" applyNumberFormat="1" applyFont="1" applyFill="1" applyBorder="1" applyAlignment="1" applyProtection="1">
      <alignment vertical="center"/>
    </xf>
    <xf numFmtId="3" fontId="14" fillId="33" borderId="68" xfId="0" applyNumberFormat="1" applyFont="1" applyFill="1" applyBorder="1" applyAlignment="1">
      <alignment horizontal="center" vertical="center" wrapText="1"/>
    </xf>
    <xf numFmtId="3" fontId="6" fillId="33" borderId="4" xfId="1" applyNumberFormat="1" applyFont="1" applyFill="1" applyBorder="1" applyAlignment="1" applyProtection="1">
      <alignment vertical="center"/>
    </xf>
    <xf numFmtId="3" fontId="6" fillId="33" borderId="11" xfId="1" applyNumberFormat="1" applyFont="1" applyFill="1" applyBorder="1" applyAlignment="1" applyProtection="1">
      <alignment vertical="center"/>
    </xf>
    <xf numFmtId="3" fontId="6" fillId="9" borderId="32" xfId="1" applyNumberFormat="1" applyFont="1" applyFill="1" applyBorder="1" applyAlignment="1" applyProtection="1">
      <alignment vertical="center"/>
    </xf>
    <xf numFmtId="3" fontId="6" fillId="9" borderId="11" xfId="1" applyNumberFormat="1" applyFont="1" applyFill="1" applyBorder="1" applyAlignment="1" applyProtection="1">
      <alignment vertical="center"/>
    </xf>
    <xf numFmtId="3" fontId="14" fillId="25" borderId="67" xfId="0" applyNumberFormat="1" applyFont="1" applyFill="1" applyBorder="1" applyAlignment="1">
      <alignment horizontal="center" vertical="center" wrapText="1"/>
    </xf>
    <xf numFmtId="3" fontId="7" fillId="26" borderId="48" xfId="1" applyNumberFormat="1" applyFont="1" applyFill="1" applyBorder="1" applyAlignment="1" applyProtection="1">
      <alignment vertical="center"/>
    </xf>
    <xf numFmtId="3" fontId="7" fillId="26" borderId="52" xfId="1" applyNumberFormat="1" applyFont="1" applyFill="1" applyBorder="1" applyAlignment="1" applyProtection="1">
      <alignment vertical="center"/>
    </xf>
    <xf numFmtId="3" fontId="7" fillId="24" borderId="54" xfId="1" applyNumberFormat="1" applyFont="1" applyFill="1" applyBorder="1" applyAlignment="1" applyProtection="1">
      <alignment vertical="center"/>
    </xf>
    <xf numFmtId="3" fontId="7" fillId="24" borderId="52" xfId="1" applyNumberFormat="1" applyFont="1" applyFill="1" applyBorder="1" applyAlignment="1" applyProtection="1">
      <alignment vertical="center"/>
    </xf>
    <xf numFmtId="3" fontId="14" fillId="33" borderId="65" xfId="0" applyNumberFormat="1" applyFont="1" applyFill="1" applyBorder="1" applyAlignment="1">
      <alignment horizontal="center" vertical="center" wrapText="1"/>
    </xf>
    <xf numFmtId="3" fontId="6" fillId="33" borderId="16" xfId="1" applyNumberFormat="1" applyFont="1" applyFill="1" applyBorder="1" applyAlignment="1" applyProtection="1">
      <alignment vertical="center"/>
    </xf>
    <xf numFmtId="3" fontId="6" fillId="9" borderId="16" xfId="1" applyNumberFormat="1" applyFont="1" applyFill="1" applyBorder="1" applyAlignment="1" applyProtection="1">
      <alignment vertical="center"/>
    </xf>
    <xf numFmtId="3" fontId="6" fillId="9" borderId="27" xfId="1" applyNumberFormat="1" applyFont="1" applyFill="1" applyBorder="1" applyAlignment="1" applyProtection="1">
      <alignment vertical="center"/>
    </xf>
    <xf numFmtId="3" fontId="6" fillId="9" borderId="13" xfId="1" applyNumberFormat="1" applyFont="1" applyFill="1" applyBorder="1" applyAlignment="1" applyProtection="1">
      <alignment vertical="center"/>
    </xf>
    <xf numFmtId="3" fontId="14" fillId="32" borderId="67" xfId="0" applyNumberFormat="1" applyFont="1" applyFill="1" applyBorder="1" applyAlignment="1">
      <alignment horizontal="center" vertical="center" wrapText="1"/>
    </xf>
    <xf numFmtId="3" fontId="7" fillId="39" borderId="48" xfId="1" applyNumberFormat="1" applyFont="1" applyFill="1" applyBorder="1" applyAlignment="1" applyProtection="1">
      <alignment vertical="center"/>
    </xf>
    <xf numFmtId="3" fontId="7" fillId="39" borderId="52" xfId="1" applyNumberFormat="1" applyFont="1" applyFill="1" applyBorder="1" applyAlignment="1" applyProtection="1">
      <alignment vertical="center"/>
    </xf>
    <xf numFmtId="3" fontId="7" fillId="31" borderId="54" xfId="1" applyNumberFormat="1" applyFont="1" applyFill="1" applyBorder="1" applyAlignment="1" applyProtection="1">
      <alignment vertical="center"/>
    </xf>
    <xf numFmtId="3" fontId="7" fillId="31" borderId="52" xfId="1" applyNumberFormat="1" applyFont="1" applyFill="1" applyBorder="1" applyAlignment="1" applyProtection="1">
      <alignment vertical="center"/>
    </xf>
    <xf numFmtId="3" fontId="36" fillId="13" borderId="8" xfId="1" applyNumberFormat="1" applyFont="1" applyFill="1" applyBorder="1" applyAlignment="1" applyProtection="1">
      <alignment vertical="center"/>
    </xf>
    <xf numFmtId="3" fontId="36" fillId="13" borderId="7" xfId="1" applyNumberFormat="1" applyFont="1" applyFill="1" applyBorder="1" applyAlignment="1" applyProtection="1">
      <alignment vertical="center"/>
    </xf>
    <xf numFmtId="3" fontId="36" fillId="13" borderId="61" xfId="1" applyNumberFormat="1" applyFont="1" applyFill="1" applyBorder="1" applyAlignment="1" applyProtection="1">
      <alignment vertical="center"/>
    </xf>
    <xf numFmtId="3" fontId="37" fillId="6" borderId="59" xfId="1" applyNumberFormat="1" applyFont="1" applyFill="1" applyBorder="1" applyAlignment="1" applyProtection="1">
      <alignment vertical="center"/>
    </xf>
    <xf numFmtId="3" fontId="36" fillId="29" borderId="5" xfId="1" applyNumberFormat="1" applyFont="1" applyFill="1" applyBorder="1" applyAlignment="1" applyProtection="1">
      <alignment vertical="center"/>
    </xf>
    <xf numFmtId="3" fontId="36" fillId="29" borderId="7" xfId="1" applyNumberFormat="1" applyFont="1" applyFill="1" applyBorder="1" applyAlignment="1" applyProtection="1">
      <alignment vertical="center"/>
    </xf>
    <xf numFmtId="3" fontId="36" fillId="29" borderId="61" xfId="1" applyNumberFormat="1" applyFont="1" applyFill="1" applyBorder="1" applyAlignment="1" applyProtection="1">
      <alignment vertical="center"/>
    </xf>
    <xf numFmtId="3" fontId="37" fillId="24" borderId="59" xfId="1" applyNumberFormat="1" applyFont="1" applyFill="1" applyBorder="1" applyAlignment="1" applyProtection="1">
      <alignment vertical="center"/>
    </xf>
    <xf numFmtId="3" fontId="36" fillId="9" borderId="5" xfId="1" applyNumberFormat="1" applyFont="1" applyFill="1" applyBorder="1" applyAlignment="1" applyProtection="1">
      <alignment vertical="center"/>
    </xf>
    <xf numFmtId="3" fontId="36" fillId="9" borderId="7" xfId="1" applyNumberFormat="1" applyFont="1" applyFill="1" applyBorder="1" applyAlignment="1" applyProtection="1">
      <alignment vertical="center"/>
    </xf>
    <xf numFmtId="3" fontId="36" fillId="9" borderId="61" xfId="1" applyNumberFormat="1" applyFont="1" applyFill="1" applyBorder="1" applyAlignment="1" applyProtection="1">
      <alignment vertical="center"/>
    </xf>
    <xf numFmtId="3" fontId="37" fillId="31" borderId="59" xfId="1" applyNumberFormat="1" applyFont="1" applyFill="1" applyBorder="1" applyAlignment="1" applyProtection="1">
      <alignment vertical="center"/>
    </xf>
    <xf numFmtId="0" fontId="8" fillId="0" borderId="0" xfId="0" applyFont="1"/>
    <xf numFmtId="0" fontId="3" fillId="0" borderId="0" xfId="0" applyFont="1"/>
    <xf numFmtId="167" fontId="3" fillId="12" borderId="78" xfId="0" applyNumberFormat="1" applyFont="1" applyFill="1" applyBorder="1" applyAlignment="1">
      <alignment horizontal="center" vertical="center"/>
    </xf>
    <xf numFmtId="167" fontId="3" fillId="12" borderId="79" xfId="0" applyNumberFormat="1" applyFont="1" applyFill="1" applyBorder="1" applyAlignment="1">
      <alignment horizontal="center" vertical="center"/>
    </xf>
    <xf numFmtId="0" fontId="0" fillId="0" borderId="0" xfId="0" applyFont="1"/>
    <xf numFmtId="167" fontId="15" fillId="36" borderId="86" xfId="0" applyNumberFormat="1" applyFont="1" applyFill="1" applyBorder="1" applyAlignment="1" applyProtection="1">
      <alignment vertical="center" readingOrder="1"/>
    </xf>
    <xf numFmtId="0" fontId="3" fillId="44" borderId="8" xfId="4" applyFont="1" applyFill="1" applyBorder="1"/>
    <xf numFmtId="0" fontId="17" fillId="0" borderId="0" xfId="0" applyFont="1"/>
    <xf numFmtId="0" fontId="15" fillId="44" borderId="8" xfId="0" applyFont="1" applyFill="1" applyBorder="1"/>
    <xf numFmtId="165" fontId="5" fillId="0" borderId="3" xfId="1" applyNumberFormat="1" applyFont="1" applyFill="1" applyBorder="1" applyAlignment="1" applyProtection="1"/>
    <xf numFmtId="165" fontId="5" fillId="3" borderId="3" xfId="1" applyNumberFormat="1" applyFont="1" applyFill="1" applyBorder="1" applyAlignment="1" applyProtection="1"/>
    <xf numFmtId="0" fontId="5" fillId="0" borderId="77" xfId="0" applyFont="1" applyFill="1" applyBorder="1"/>
    <xf numFmtId="0" fontId="5" fillId="0" borderId="38" xfId="0" applyFont="1" applyFill="1" applyBorder="1"/>
    <xf numFmtId="3" fontId="8" fillId="0" borderId="100" xfId="0" applyNumberFormat="1" applyFont="1" applyBorder="1"/>
    <xf numFmtId="0" fontId="8" fillId="3" borderId="100" xfId="4" applyFont="1" applyFill="1" applyBorder="1"/>
    <xf numFmtId="165" fontId="15" fillId="51" borderId="18" xfId="1" applyNumberFormat="1" applyFont="1" applyFill="1" applyBorder="1" applyAlignment="1" applyProtection="1">
      <alignment horizontal="right" vertical="center"/>
    </xf>
    <xf numFmtId="165" fontId="38" fillId="52" borderId="18" xfId="1" applyNumberFormat="1" applyFont="1" applyFill="1" applyBorder="1" applyAlignment="1" applyProtection="1">
      <alignment horizontal="right" vertical="center"/>
    </xf>
    <xf numFmtId="167" fontId="33" fillId="17" borderId="103" xfId="0" applyNumberFormat="1" applyFont="1" applyFill="1" applyBorder="1" applyAlignment="1" applyProtection="1">
      <alignment vertical="center" readingOrder="1"/>
    </xf>
    <xf numFmtId="167" fontId="15" fillId="36" borderId="102" xfId="0" applyNumberFormat="1" applyFont="1" applyFill="1" applyBorder="1" applyAlignment="1" applyProtection="1">
      <alignment vertical="center" readingOrder="1"/>
    </xf>
    <xf numFmtId="165" fontId="33" fillId="47" borderId="71" xfId="1" applyNumberFormat="1" applyFont="1" applyFill="1" applyBorder="1" applyAlignment="1" applyProtection="1">
      <alignment horizontal="center" vertical="center" wrapText="1"/>
    </xf>
    <xf numFmtId="167" fontId="33" fillId="16" borderId="73" xfId="0" applyNumberFormat="1" applyFont="1" applyFill="1" applyBorder="1" applyAlignment="1" applyProtection="1">
      <alignment horizontal="right" vertical="center" readingOrder="1"/>
    </xf>
    <xf numFmtId="0" fontId="5" fillId="0" borderId="108" xfId="0" applyFont="1" applyFill="1" applyBorder="1"/>
    <xf numFmtId="0" fontId="5" fillId="0" borderId="100" xfId="0" applyFont="1" applyFill="1" applyBorder="1"/>
    <xf numFmtId="165" fontId="9" fillId="0" borderId="0" xfId="2" applyNumberFormat="1" applyFont="1" applyFill="1" applyBorder="1" applyAlignment="1" applyProtection="1"/>
    <xf numFmtId="0" fontId="9" fillId="0" borderId="0" xfId="0" applyFont="1" applyFill="1"/>
    <xf numFmtId="165" fontId="3" fillId="0" borderId="0" xfId="1" applyNumberFormat="1" applyFont="1" applyFill="1" applyBorder="1" applyAlignment="1" applyProtection="1"/>
    <xf numFmtId="0" fontId="3" fillId="0" borderId="0" xfId="0" applyFont="1" applyFill="1"/>
    <xf numFmtId="165" fontId="9" fillId="17" borderId="1" xfId="2" applyNumberFormat="1" applyFont="1" applyFill="1" applyBorder="1" applyAlignment="1" applyProtection="1"/>
    <xf numFmtId="165" fontId="9" fillId="47" borderId="1" xfId="2" applyNumberFormat="1" applyFont="1" applyFill="1" applyBorder="1" applyAlignment="1" applyProtection="1"/>
    <xf numFmtId="165" fontId="4" fillId="20" borderId="1" xfId="2" applyNumberFormat="1" applyFont="1" applyFill="1" applyBorder="1" applyAlignment="1" applyProtection="1"/>
    <xf numFmtId="165" fontId="4" fillId="46" borderId="1" xfId="2" applyNumberFormat="1" applyFont="1" applyFill="1" applyBorder="1" applyAlignment="1" applyProtection="1"/>
    <xf numFmtId="165" fontId="4" fillId="20" borderId="1" xfId="1" applyNumberFormat="1" applyFont="1" applyFill="1" applyBorder="1" applyAlignment="1" applyProtection="1"/>
    <xf numFmtId="165" fontId="4" fillId="46" borderId="1" xfId="1" applyNumberFormat="1" applyFont="1" applyFill="1" applyBorder="1" applyAlignment="1" applyProtection="1"/>
    <xf numFmtId="0" fontId="5" fillId="0" borderId="38" xfId="0" applyFont="1" applyBorder="1"/>
    <xf numFmtId="0" fontId="5" fillId="0" borderId="62" xfId="0" applyFont="1" applyFill="1" applyBorder="1"/>
    <xf numFmtId="0" fontId="4" fillId="0" borderId="62" xfId="0" applyFont="1" applyFill="1" applyBorder="1"/>
    <xf numFmtId="165" fontId="4" fillId="45" borderId="25" xfId="1" applyNumberFormat="1" applyFont="1" applyFill="1" applyBorder="1" applyAlignment="1" applyProtection="1"/>
    <xf numFmtId="165" fontId="4" fillId="15" borderId="25" xfId="1" applyNumberFormat="1" applyFont="1" applyFill="1" applyBorder="1" applyAlignment="1" applyProtection="1"/>
    <xf numFmtId="165" fontId="4" fillId="45" borderId="96" xfId="1" applyNumberFormat="1" applyFont="1" applyFill="1" applyBorder="1" applyAlignment="1" applyProtection="1"/>
    <xf numFmtId="0" fontId="28" fillId="0" borderId="0" xfId="0" applyFont="1" applyBorder="1"/>
    <xf numFmtId="0" fontId="12" fillId="0" borderId="0" xfId="0" applyFont="1" applyBorder="1"/>
    <xf numFmtId="165" fontId="3" fillId="23" borderId="18" xfId="1" applyNumberFormat="1" applyFont="1" applyFill="1" applyBorder="1" applyAlignment="1" applyProtection="1"/>
    <xf numFmtId="165" fontId="3" fillId="23" borderId="5" xfId="1" applyNumberFormat="1" applyFont="1" applyFill="1" applyBorder="1" applyAlignment="1" applyProtection="1"/>
    <xf numFmtId="165" fontId="3" fillId="14" borderId="18" xfId="1" applyNumberFormat="1" applyFont="1" applyFill="1" applyBorder="1" applyAlignment="1" applyProtection="1"/>
    <xf numFmtId="0" fontId="5" fillId="0" borderId="0" xfId="0" applyFont="1"/>
    <xf numFmtId="49" fontId="5" fillId="0" borderId="33" xfId="0" applyNumberFormat="1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3" fontId="5" fillId="14" borderId="33" xfId="1" applyNumberFormat="1" applyFont="1" applyFill="1" applyBorder="1" applyAlignment="1" applyProtection="1">
      <alignment vertical="center" wrapText="1"/>
    </xf>
    <xf numFmtId="3" fontId="5" fillId="13" borderId="3" xfId="0" applyNumberFormat="1" applyFont="1" applyFill="1" applyBorder="1" applyAlignment="1">
      <alignment vertical="center" wrapText="1"/>
    </xf>
    <xf numFmtId="3" fontId="5" fillId="13" borderId="46" xfId="0" applyNumberFormat="1" applyFont="1" applyFill="1" applyBorder="1" applyAlignment="1">
      <alignment vertical="center" wrapText="1"/>
    </xf>
    <xf numFmtId="3" fontId="4" fillId="12" borderId="47" xfId="1" applyNumberFormat="1" applyFont="1" applyFill="1" applyBorder="1" applyAlignment="1" applyProtection="1">
      <alignment vertical="center" wrapText="1"/>
    </xf>
    <xf numFmtId="3" fontId="5" fillId="28" borderId="32" xfId="1" applyNumberFormat="1" applyFont="1" applyFill="1" applyBorder="1" applyAlignment="1" applyProtection="1">
      <alignment vertical="center" wrapText="1"/>
    </xf>
    <xf numFmtId="3" fontId="5" fillId="28" borderId="3" xfId="1" applyNumberFormat="1" applyFont="1" applyFill="1" applyBorder="1" applyAlignment="1" applyProtection="1">
      <alignment vertical="center" wrapText="1"/>
    </xf>
    <xf numFmtId="3" fontId="5" fillId="28" borderId="46" xfId="1" applyNumberFormat="1" applyFont="1" applyFill="1" applyBorder="1" applyAlignment="1" applyProtection="1">
      <alignment vertical="center" wrapText="1"/>
    </xf>
    <xf numFmtId="3" fontId="4" fillId="26" borderId="47" xfId="1" applyNumberFormat="1" applyFont="1" applyFill="1" applyBorder="1" applyAlignment="1" applyProtection="1">
      <alignment vertical="center" wrapText="1"/>
    </xf>
    <xf numFmtId="3" fontId="5" fillId="9" borderId="38" xfId="0" applyNumberFormat="1" applyFont="1" applyFill="1" applyBorder="1" applyAlignment="1">
      <alignment vertical="center" wrapText="1"/>
    </xf>
    <xf numFmtId="3" fontId="5" fillId="9" borderId="3" xfId="0" applyNumberFormat="1" applyFont="1" applyFill="1" applyBorder="1" applyAlignment="1">
      <alignment vertical="center" wrapText="1"/>
    </xf>
    <xf numFmtId="3" fontId="5" fillId="9" borderId="13" xfId="0" applyNumberFormat="1" applyFont="1" applyFill="1" applyBorder="1" applyAlignment="1">
      <alignment vertical="center" wrapText="1"/>
    </xf>
    <xf numFmtId="3" fontId="4" fillId="31" borderId="49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49" fontId="5" fillId="0" borderId="6" xfId="0" applyNumberFormat="1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3" fontId="5" fillId="14" borderId="6" xfId="1" applyNumberFormat="1" applyFont="1" applyFill="1" applyBorder="1" applyAlignment="1" applyProtection="1">
      <alignment vertical="center" wrapText="1"/>
    </xf>
    <xf numFmtId="3" fontId="5" fillId="13" borderId="1" xfId="1" applyNumberFormat="1" applyFont="1" applyFill="1" applyBorder="1" applyAlignment="1" applyProtection="1">
      <alignment vertical="center" wrapText="1"/>
    </xf>
    <xf numFmtId="3" fontId="5" fillId="13" borderId="44" xfId="1" applyNumberFormat="1" applyFont="1" applyFill="1" applyBorder="1" applyAlignment="1" applyProtection="1">
      <alignment vertical="center" wrapText="1"/>
    </xf>
    <xf numFmtId="3" fontId="4" fillId="12" borderId="48" xfId="1" applyNumberFormat="1" applyFont="1" applyFill="1" applyBorder="1" applyAlignment="1" applyProtection="1">
      <alignment vertical="center" wrapText="1"/>
    </xf>
    <xf numFmtId="3" fontId="5" fillId="28" borderId="4" xfId="1" applyNumberFormat="1" applyFont="1" applyFill="1" applyBorder="1" applyAlignment="1" applyProtection="1">
      <alignment vertical="center" wrapText="1"/>
    </xf>
    <xf numFmtId="3" fontId="5" fillId="28" borderId="1" xfId="1" applyNumberFormat="1" applyFont="1" applyFill="1" applyBorder="1" applyAlignment="1" applyProtection="1">
      <alignment vertical="center" wrapText="1"/>
    </xf>
    <xf numFmtId="3" fontId="5" fillId="28" borderId="44" xfId="1" applyNumberFormat="1" applyFont="1" applyFill="1" applyBorder="1" applyAlignment="1" applyProtection="1">
      <alignment vertical="center" wrapText="1"/>
    </xf>
    <xf numFmtId="3" fontId="4" fillId="26" borderId="48" xfId="1" applyNumberFormat="1" applyFont="1" applyFill="1" applyBorder="1" applyAlignment="1" applyProtection="1">
      <alignment vertical="center" wrapText="1"/>
    </xf>
    <xf numFmtId="3" fontId="5" fillId="9" borderId="6" xfId="0" applyNumberFormat="1" applyFont="1" applyFill="1" applyBorder="1" applyAlignment="1">
      <alignment vertical="center" wrapText="1"/>
    </xf>
    <xf numFmtId="3" fontId="5" fillId="9" borderId="1" xfId="0" applyNumberFormat="1" applyFont="1" applyFill="1" applyBorder="1" applyAlignment="1">
      <alignment vertical="center" wrapText="1"/>
    </xf>
    <xf numFmtId="3" fontId="5" fillId="9" borderId="16" xfId="0" applyNumberFormat="1" applyFont="1" applyFill="1" applyBorder="1" applyAlignment="1">
      <alignment vertical="center" wrapText="1"/>
    </xf>
    <xf numFmtId="3" fontId="4" fillId="31" borderId="50" xfId="0" applyNumberFormat="1" applyFont="1" applyFill="1" applyBorder="1" applyAlignment="1">
      <alignment vertical="center" wrapText="1"/>
    </xf>
    <xf numFmtId="0" fontId="5" fillId="0" borderId="6" xfId="0" applyNumberFormat="1" applyFont="1" applyBorder="1" applyAlignment="1">
      <alignment vertical="center" wrapText="1"/>
    </xf>
    <xf numFmtId="49" fontId="5" fillId="0" borderId="6" xfId="0" applyNumberFormat="1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3" fontId="5" fillId="13" borderId="6" xfId="1" applyNumberFormat="1" applyFont="1" applyFill="1" applyBorder="1" applyAlignment="1" applyProtection="1">
      <alignment vertical="center" wrapText="1"/>
    </xf>
    <xf numFmtId="3" fontId="4" fillId="6" borderId="48" xfId="1" applyNumberFormat="1" applyFont="1" applyFill="1" applyBorder="1" applyAlignment="1" applyProtection="1">
      <alignment vertical="center" wrapText="1"/>
    </xf>
    <xf numFmtId="3" fontId="5" fillId="29" borderId="4" xfId="1" applyNumberFormat="1" applyFont="1" applyFill="1" applyBorder="1" applyAlignment="1" applyProtection="1">
      <alignment vertical="center" wrapText="1"/>
    </xf>
    <xf numFmtId="3" fontId="5" fillId="29" borderId="1" xfId="1" applyNumberFormat="1" applyFont="1" applyFill="1" applyBorder="1" applyAlignment="1" applyProtection="1">
      <alignment vertical="center" wrapText="1"/>
    </xf>
    <xf numFmtId="3" fontId="5" fillId="29" borderId="44" xfId="1" applyNumberFormat="1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 wrapText="1"/>
    </xf>
    <xf numFmtId="3" fontId="5" fillId="14" borderId="1" xfId="1" applyNumberFormat="1" applyFont="1" applyFill="1" applyBorder="1" applyAlignment="1" applyProtection="1">
      <alignment vertical="center" wrapText="1"/>
    </xf>
    <xf numFmtId="3" fontId="5" fillId="14" borderId="44" xfId="1" applyNumberFormat="1" applyFont="1" applyFill="1" applyBorder="1" applyAlignment="1" applyProtection="1">
      <alignment vertical="center" wrapText="1"/>
    </xf>
    <xf numFmtId="3" fontId="5" fillId="30" borderId="4" xfId="1" applyNumberFormat="1" applyFont="1" applyFill="1" applyBorder="1" applyAlignment="1" applyProtection="1">
      <alignment vertical="center" wrapText="1"/>
    </xf>
    <xf numFmtId="49" fontId="5" fillId="0" borderId="31" xfId="0" applyNumberFormat="1" applyFont="1" applyBorder="1" applyAlignment="1">
      <alignment vertical="center" wrapText="1"/>
    </xf>
    <xf numFmtId="3" fontId="5" fillId="14" borderId="2" xfId="1" applyNumberFormat="1" applyFont="1" applyFill="1" applyBorder="1" applyAlignment="1" applyProtection="1">
      <alignment vertical="center" wrapText="1"/>
    </xf>
    <xf numFmtId="3" fontId="5" fillId="14" borderId="51" xfId="1" applyNumberFormat="1" applyFont="1" applyFill="1" applyBorder="1" applyAlignment="1" applyProtection="1">
      <alignment vertical="center" wrapText="1"/>
    </xf>
    <xf numFmtId="3" fontId="4" fillId="12" borderId="52" xfId="1" applyNumberFormat="1" applyFont="1" applyFill="1" applyBorder="1" applyAlignment="1" applyProtection="1">
      <alignment vertical="center" wrapText="1"/>
    </xf>
    <xf numFmtId="3" fontId="5" fillId="28" borderId="11" xfId="1" applyNumberFormat="1" applyFont="1" applyFill="1" applyBorder="1" applyAlignment="1" applyProtection="1">
      <alignment vertical="center" wrapText="1"/>
    </xf>
    <xf numFmtId="3" fontId="5" fillId="28" borderId="2" xfId="1" applyNumberFormat="1" applyFont="1" applyFill="1" applyBorder="1" applyAlignment="1" applyProtection="1">
      <alignment vertical="center" wrapText="1"/>
    </xf>
    <xf numFmtId="3" fontId="5" fillId="28" borderId="51" xfId="1" applyNumberFormat="1" applyFont="1" applyFill="1" applyBorder="1" applyAlignment="1" applyProtection="1">
      <alignment vertical="center" wrapText="1"/>
    </xf>
    <xf numFmtId="3" fontId="4" fillId="26" borderId="52" xfId="1" applyNumberFormat="1" applyFont="1" applyFill="1" applyBorder="1" applyAlignment="1" applyProtection="1">
      <alignment vertical="center" wrapText="1"/>
    </xf>
    <xf numFmtId="3" fontId="5" fillId="9" borderId="31" xfId="0" applyNumberFormat="1" applyFont="1" applyFill="1" applyBorder="1" applyAlignment="1">
      <alignment vertical="center" wrapText="1"/>
    </xf>
    <xf numFmtId="3" fontId="5" fillId="9" borderId="2" xfId="0" applyNumberFormat="1" applyFont="1" applyFill="1" applyBorder="1" applyAlignment="1">
      <alignment vertical="center" wrapText="1"/>
    </xf>
    <xf numFmtId="3" fontId="5" fillId="9" borderId="27" xfId="0" applyNumberFormat="1" applyFont="1" applyFill="1" applyBorder="1" applyAlignment="1">
      <alignment vertical="center" wrapText="1"/>
    </xf>
    <xf numFmtId="3" fontId="4" fillId="31" borderId="53" xfId="0" applyNumberFormat="1" applyFont="1" applyFill="1" applyBorder="1" applyAlignment="1">
      <alignment vertical="center" wrapText="1"/>
    </xf>
    <xf numFmtId="0" fontId="5" fillId="3" borderId="26" xfId="0" applyFont="1" applyFill="1" applyBorder="1" applyAlignment="1">
      <alignment vertical="center" wrapText="1"/>
    </xf>
    <xf numFmtId="3" fontId="5" fillId="13" borderId="3" xfId="1" applyNumberFormat="1" applyFont="1" applyFill="1" applyBorder="1" applyAlignment="1" applyProtection="1">
      <alignment vertical="center" wrapText="1"/>
    </xf>
    <xf numFmtId="3" fontId="5" fillId="13" borderId="43" xfId="1" applyNumberFormat="1" applyFont="1" applyFill="1" applyBorder="1" applyAlignment="1" applyProtection="1">
      <alignment vertical="center" wrapText="1"/>
    </xf>
    <xf numFmtId="3" fontId="4" fillId="12" borderId="54" xfId="1" applyNumberFormat="1" applyFont="1" applyFill="1" applyBorder="1" applyAlignment="1" applyProtection="1">
      <alignment vertical="center" wrapText="1"/>
    </xf>
    <xf numFmtId="3" fontId="5" fillId="28" borderId="43" xfId="1" applyNumberFormat="1" applyFont="1" applyFill="1" applyBorder="1" applyAlignment="1" applyProtection="1">
      <alignment vertical="center" wrapText="1"/>
    </xf>
    <xf numFmtId="3" fontId="4" fillId="26" borderId="54" xfId="1" applyNumberFormat="1" applyFont="1" applyFill="1" applyBorder="1" applyAlignment="1" applyProtection="1">
      <alignment vertical="center" wrapText="1"/>
    </xf>
    <xf numFmtId="3" fontId="5" fillId="9" borderId="33" xfId="0" applyNumberFormat="1" applyFont="1" applyFill="1" applyBorder="1" applyAlignment="1">
      <alignment vertical="center" wrapText="1"/>
    </xf>
    <xf numFmtId="3" fontId="4" fillId="31" borderId="55" xfId="0" applyNumberFormat="1" applyFont="1" applyFill="1" applyBorder="1" applyAlignment="1">
      <alignment vertical="center" wrapText="1"/>
    </xf>
    <xf numFmtId="165" fontId="4" fillId="45" borderId="21" xfId="1" applyNumberFormat="1" applyFont="1" applyFill="1" applyBorder="1" applyAlignment="1" applyProtection="1"/>
    <xf numFmtId="165" fontId="5" fillId="30" borderId="69" xfId="2" applyNumberFormat="1" applyFont="1" applyFill="1" applyBorder="1" applyAlignment="1" applyProtection="1"/>
    <xf numFmtId="0" fontId="11" fillId="0" borderId="0" xfId="0" applyFont="1" applyAlignment="1">
      <alignment vertical="center"/>
    </xf>
    <xf numFmtId="165" fontId="4" fillId="22" borderId="1" xfId="1" applyNumberFormat="1" applyFont="1" applyFill="1" applyBorder="1" applyAlignment="1" applyProtection="1"/>
    <xf numFmtId="165" fontId="4" fillId="50" borderId="1" xfId="1" applyNumberFormat="1" applyFont="1" applyFill="1" applyBorder="1" applyAlignment="1" applyProtection="1"/>
    <xf numFmtId="165" fontId="5" fillId="0" borderId="100" xfId="1" applyNumberFormat="1" applyFont="1" applyFill="1" applyBorder="1" applyAlignment="1" applyProtection="1"/>
    <xf numFmtId="165" fontId="5" fillId="0" borderId="16" xfId="1" applyNumberFormat="1" applyFont="1" applyFill="1" applyBorder="1" applyAlignment="1" applyProtection="1"/>
    <xf numFmtId="165" fontId="9" fillId="17" borderId="16" xfId="2" applyNumberFormat="1" applyFont="1" applyFill="1" applyBorder="1" applyAlignment="1" applyProtection="1"/>
    <xf numFmtId="165" fontId="4" fillId="20" borderId="16" xfId="2" applyNumberFormat="1" applyFont="1" applyFill="1" applyBorder="1" applyAlignment="1" applyProtection="1"/>
    <xf numFmtId="165" fontId="5" fillId="3" borderId="16" xfId="1" applyNumberFormat="1" applyFont="1" applyFill="1" applyBorder="1" applyAlignment="1" applyProtection="1"/>
    <xf numFmtId="165" fontId="9" fillId="47" borderId="16" xfId="2" applyNumberFormat="1" applyFont="1" applyFill="1" applyBorder="1" applyAlignment="1" applyProtection="1"/>
    <xf numFmtId="165" fontId="4" fillId="20" borderId="16" xfId="1" applyNumberFormat="1" applyFont="1" applyFill="1" applyBorder="1" applyAlignment="1" applyProtection="1"/>
    <xf numFmtId="165" fontId="4" fillId="22" borderId="16" xfId="1" applyNumberFormat="1" applyFont="1" applyFill="1" applyBorder="1" applyAlignment="1" applyProtection="1"/>
    <xf numFmtId="165" fontId="9" fillId="17" borderId="106" xfId="2" applyNumberFormat="1" applyFont="1" applyFill="1" applyBorder="1" applyAlignment="1" applyProtection="1"/>
    <xf numFmtId="165" fontId="4" fillId="20" borderId="106" xfId="2" applyNumberFormat="1" applyFont="1" applyFill="1" applyBorder="1" applyAlignment="1" applyProtection="1"/>
    <xf numFmtId="165" fontId="9" fillId="47" borderId="106" xfId="2" applyNumberFormat="1" applyFont="1" applyFill="1" applyBorder="1" applyAlignment="1" applyProtection="1"/>
    <xf numFmtId="165" fontId="4" fillId="3" borderId="106" xfId="2" applyNumberFormat="1" applyFont="1" applyFill="1" applyBorder="1" applyAlignment="1" applyProtection="1"/>
    <xf numFmtId="165" fontId="4" fillId="46" borderId="106" xfId="2" applyNumberFormat="1" applyFont="1" applyFill="1" applyBorder="1" applyAlignment="1" applyProtection="1"/>
    <xf numFmtId="165" fontId="4" fillId="50" borderId="106" xfId="2" applyNumberFormat="1" applyFont="1" applyFill="1" applyBorder="1" applyAlignment="1" applyProtection="1"/>
    <xf numFmtId="165" fontId="4" fillId="0" borderId="124" xfId="2" applyNumberFormat="1" applyFont="1" applyFill="1" applyBorder="1" applyAlignment="1" applyProtection="1"/>
    <xf numFmtId="165" fontId="4" fillId="0" borderId="106" xfId="2" applyNumberFormat="1" applyFont="1" applyFill="1" applyBorder="1" applyAlignment="1" applyProtection="1"/>
    <xf numFmtId="165" fontId="5" fillId="22" borderId="128" xfId="1" applyNumberFormat="1" applyFont="1" applyFill="1" applyBorder="1" applyAlignment="1" applyProtection="1">
      <alignment vertical="center"/>
    </xf>
    <xf numFmtId="165" fontId="4" fillId="36" borderId="129" xfId="1" applyNumberFormat="1" applyFont="1" applyFill="1" applyBorder="1" applyAlignment="1" applyProtection="1">
      <alignment horizontal="center" vertical="center"/>
    </xf>
    <xf numFmtId="49" fontId="4" fillId="22" borderId="87" xfId="1" applyNumberFormat="1" applyFont="1" applyFill="1" applyBorder="1" applyAlignment="1" applyProtection="1">
      <alignment horizontal="center" vertical="center"/>
    </xf>
    <xf numFmtId="49" fontId="4" fillId="22" borderId="14" xfId="1" applyNumberFormat="1" applyFont="1" applyFill="1" applyBorder="1" applyAlignment="1" applyProtection="1">
      <alignment horizontal="center" vertical="center"/>
    </xf>
    <xf numFmtId="49" fontId="4" fillId="22" borderId="78" xfId="1" applyNumberFormat="1" applyFont="1" applyFill="1" applyBorder="1" applyAlignment="1" applyProtection="1">
      <alignment horizontal="center" vertical="center"/>
    </xf>
    <xf numFmtId="165" fontId="4" fillId="44" borderId="90" xfId="1" applyNumberFormat="1" applyFont="1" applyFill="1" applyBorder="1" applyAlignment="1" applyProtection="1">
      <alignment horizontal="center" vertical="center" wrapText="1"/>
    </xf>
    <xf numFmtId="165" fontId="4" fillId="44" borderId="130" xfId="1" applyNumberFormat="1" applyFont="1" applyFill="1" applyBorder="1" applyAlignment="1" applyProtection="1">
      <alignment horizontal="center" vertical="center" wrapText="1"/>
    </xf>
    <xf numFmtId="165" fontId="4" fillId="44" borderId="79" xfId="1" applyNumberFormat="1" applyFont="1" applyFill="1" applyBorder="1" applyAlignment="1" applyProtection="1">
      <alignment horizontal="center" vertical="center" wrapText="1"/>
    </xf>
    <xf numFmtId="165" fontId="40" fillId="54" borderId="1" xfId="2" applyNumberFormat="1" applyFont="1" applyFill="1" applyBorder="1" applyAlignment="1" applyProtection="1"/>
    <xf numFmtId="165" fontId="40" fillId="54" borderId="16" xfId="2" applyNumberFormat="1" applyFont="1" applyFill="1" applyBorder="1" applyAlignment="1" applyProtection="1"/>
    <xf numFmtId="165" fontId="9" fillId="54" borderId="106" xfId="2" applyNumberFormat="1" applyFont="1" applyFill="1" applyBorder="1" applyAlignment="1" applyProtection="1"/>
    <xf numFmtId="41" fontId="3" fillId="22" borderId="5" xfId="1" applyNumberFormat="1" applyFont="1" applyFill="1" applyBorder="1" applyAlignment="1" applyProtection="1"/>
    <xf numFmtId="41" fontId="5" fillId="0" borderId="62" xfId="1" applyNumberFormat="1" applyFont="1" applyFill="1" applyBorder="1" applyAlignment="1" applyProtection="1"/>
    <xf numFmtId="41" fontId="5" fillId="29" borderId="114" xfId="1" applyNumberFormat="1" applyFont="1" applyFill="1" applyBorder="1" applyAlignment="1" applyProtection="1"/>
    <xf numFmtId="41" fontId="5" fillId="29" borderId="112" xfId="1" applyNumberFormat="1" applyFont="1" applyFill="1" applyBorder="1" applyAlignment="1" applyProtection="1"/>
    <xf numFmtId="41" fontId="5" fillId="0" borderId="77" xfId="0" applyNumberFormat="1" applyFont="1" applyFill="1" applyBorder="1"/>
    <xf numFmtId="41" fontId="5" fillId="0" borderId="0" xfId="0" applyNumberFormat="1" applyFont="1" applyFill="1"/>
    <xf numFmtId="41" fontId="4" fillId="13" borderId="25" xfId="2" applyNumberFormat="1" applyFont="1" applyFill="1" applyBorder="1" applyAlignment="1" applyProtection="1"/>
    <xf numFmtId="41" fontId="3" fillId="22" borderId="18" xfId="2" applyNumberFormat="1" applyFont="1" applyFill="1" applyBorder="1" applyAlignment="1" applyProtection="1"/>
    <xf numFmtId="41" fontId="4" fillId="13" borderId="96" xfId="2" applyNumberFormat="1" applyFont="1" applyFill="1" applyBorder="1" applyAlignment="1" applyProtection="1"/>
    <xf numFmtId="41" fontId="4" fillId="13" borderId="25" xfId="1" applyNumberFormat="1" applyFont="1" applyFill="1" applyBorder="1" applyAlignment="1" applyProtection="1"/>
    <xf numFmtId="41" fontId="3" fillId="22" borderId="18" xfId="1" applyNumberFormat="1" applyFont="1" applyFill="1" applyBorder="1" applyAlignment="1" applyProtection="1"/>
    <xf numFmtId="41" fontId="4" fillId="13" borderId="96" xfId="1" applyNumberFormat="1" applyFont="1" applyFill="1" applyBorder="1" applyAlignment="1" applyProtection="1"/>
    <xf numFmtId="41" fontId="3" fillId="13" borderId="18" xfId="1" applyNumberFormat="1" applyFont="1" applyFill="1" applyBorder="1" applyAlignment="1" applyProtection="1"/>
    <xf numFmtId="41" fontId="3" fillId="15" borderId="96" xfId="4" applyNumberFormat="1" applyFont="1" applyFill="1" applyBorder="1"/>
    <xf numFmtId="41" fontId="3" fillId="44" borderId="18" xfId="1" applyNumberFormat="1" applyFont="1" applyFill="1" applyBorder="1" applyAlignment="1" applyProtection="1"/>
    <xf numFmtId="41" fontId="3" fillId="44" borderId="62" xfId="1" applyNumberFormat="1" applyFont="1" applyFill="1" applyBorder="1" applyAlignment="1" applyProtection="1"/>
    <xf numFmtId="41" fontId="8" fillId="0" borderId="0" xfId="0" applyNumberFormat="1" applyFont="1"/>
    <xf numFmtId="41" fontId="3" fillId="45" borderId="96" xfId="1" applyNumberFormat="1" applyFont="1" applyFill="1" applyBorder="1" applyAlignment="1" applyProtection="1"/>
    <xf numFmtId="41" fontId="15" fillId="37" borderId="18" xfId="1" applyNumberFormat="1" applyFont="1" applyFill="1" applyBorder="1" applyAlignment="1" applyProtection="1"/>
    <xf numFmtId="41" fontId="15" fillId="22" borderId="94" xfId="1" applyNumberFormat="1" applyFont="1" applyFill="1" applyBorder="1" applyAlignment="1" applyProtection="1"/>
    <xf numFmtId="41" fontId="4" fillId="45" borderId="25" xfId="2" applyNumberFormat="1" applyFont="1" applyFill="1" applyBorder="1" applyAlignment="1" applyProtection="1">
      <alignment vertical="center"/>
    </xf>
    <xf numFmtId="41" fontId="3" fillId="23" borderId="18" xfId="2" applyNumberFormat="1" applyFont="1" applyFill="1" applyBorder="1" applyAlignment="1" applyProtection="1">
      <alignment vertical="center"/>
    </xf>
    <xf numFmtId="41" fontId="3" fillId="23" borderId="5" xfId="2" applyNumberFormat="1" applyFont="1" applyFill="1" applyBorder="1" applyAlignment="1" applyProtection="1">
      <alignment vertical="center"/>
    </xf>
    <xf numFmtId="41" fontId="4" fillId="45" borderId="96" xfId="2" applyNumberFormat="1" applyFont="1" applyFill="1" applyBorder="1" applyAlignment="1" applyProtection="1">
      <alignment vertical="center"/>
    </xf>
    <xf numFmtId="41" fontId="4" fillId="45" borderId="21" xfId="2" applyNumberFormat="1" applyFont="1" applyFill="1" applyBorder="1" applyAlignment="1" applyProtection="1">
      <alignment vertical="center"/>
    </xf>
    <xf numFmtId="41" fontId="4" fillId="15" borderId="25" xfId="2" applyNumberFormat="1" applyFont="1" applyFill="1" applyBorder="1" applyAlignment="1" applyProtection="1">
      <alignment vertical="center"/>
    </xf>
    <xf numFmtId="41" fontId="3" fillId="14" borderId="18" xfId="2" applyNumberFormat="1" applyFont="1" applyFill="1" applyBorder="1" applyAlignment="1" applyProtection="1">
      <alignment vertical="center"/>
    </xf>
    <xf numFmtId="41" fontId="4" fillId="45" borderId="25" xfId="2" applyNumberFormat="1" applyFont="1" applyFill="1" applyBorder="1" applyAlignment="1" applyProtection="1"/>
    <xf numFmtId="41" fontId="5" fillId="29" borderId="108" xfId="0" applyNumberFormat="1" applyFont="1" applyFill="1" applyBorder="1"/>
    <xf numFmtId="41" fontId="3" fillId="23" borderId="18" xfId="2" applyNumberFormat="1" applyFont="1" applyFill="1" applyBorder="1" applyAlignment="1" applyProtection="1"/>
    <xf numFmtId="41" fontId="3" fillId="23" borderId="5" xfId="2" applyNumberFormat="1" applyFont="1" applyFill="1" applyBorder="1" applyAlignment="1" applyProtection="1"/>
    <xf numFmtId="41" fontId="4" fillId="45" borderId="96" xfId="2" applyNumberFormat="1" applyFont="1" applyFill="1" applyBorder="1" applyAlignment="1" applyProtection="1"/>
    <xf numFmtId="41" fontId="5" fillId="29" borderId="119" xfId="0" applyNumberFormat="1" applyFont="1" applyFill="1" applyBorder="1"/>
    <xf numFmtId="41" fontId="4" fillId="0" borderId="0" xfId="2" applyNumberFormat="1" applyFont="1" applyFill="1" applyBorder="1" applyAlignment="1" applyProtection="1"/>
    <xf numFmtId="41" fontId="5" fillId="0" borderId="0" xfId="0" applyNumberFormat="1" applyFont="1" applyFill="1" applyBorder="1"/>
    <xf numFmtId="41" fontId="4" fillId="15" borderId="25" xfId="2" applyNumberFormat="1" applyFont="1" applyFill="1" applyBorder="1" applyAlignment="1" applyProtection="1"/>
    <xf numFmtId="41" fontId="4" fillId="0" borderId="0" xfId="0" applyNumberFormat="1" applyFont="1" applyFill="1" applyBorder="1"/>
    <xf numFmtId="41" fontId="3" fillId="14" borderId="18" xfId="2" applyNumberFormat="1" applyFont="1" applyFill="1" applyBorder="1" applyAlignment="1" applyProtection="1"/>
    <xf numFmtId="41" fontId="4" fillId="0" borderId="0" xfId="0" applyNumberFormat="1" applyFont="1"/>
    <xf numFmtId="41" fontId="5" fillId="0" borderId="0" xfId="0" applyNumberFormat="1" applyFont="1"/>
    <xf numFmtId="0" fontId="14" fillId="14" borderId="36" xfId="0" applyFont="1" applyFill="1" applyBorder="1" applyAlignment="1">
      <alignment horizontal="center" vertical="center"/>
    </xf>
    <xf numFmtId="0" fontId="14" fillId="14" borderId="10" xfId="0" applyFont="1" applyFill="1" applyBorder="1" applyAlignment="1">
      <alignment horizontal="center" vertical="center"/>
    </xf>
    <xf numFmtId="0" fontId="14" fillId="14" borderId="35" xfId="0" applyFont="1" applyFill="1" applyBorder="1" applyAlignment="1">
      <alignment horizontal="center" vertical="center"/>
    </xf>
    <xf numFmtId="0" fontId="13" fillId="11" borderId="24" xfId="0" applyFont="1" applyFill="1" applyBorder="1" applyAlignment="1">
      <alignment horizontal="center" vertical="center"/>
    </xf>
    <xf numFmtId="0" fontId="14" fillId="27" borderId="36" xfId="0" applyFont="1" applyFill="1" applyBorder="1" applyAlignment="1">
      <alignment horizontal="center" vertical="center"/>
    </xf>
    <xf numFmtId="0" fontId="14" fillId="27" borderId="10" xfId="0" applyFont="1" applyFill="1" applyBorder="1" applyAlignment="1">
      <alignment horizontal="center" vertical="center"/>
    </xf>
    <xf numFmtId="0" fontId="14" fillId="27" borderId="35" xfId="0" applyFont="1" applyFill="1" applyBorder="1" applyAlignment="1">
      <alignment horizontal="center" vertical="center"/>
    </xf>
    <xf numFmtId="0" fontId="14" fillId="25" borderId="24" xfId="0" applyFont="1" applyFill="1" applyBorder="1" applyAlignment="1">
      <alignment horizontal="center" vertical="center"/>
    </xf>
    <xf numFmtId="0" fontId="14" fillId="33" borderId="36" xfId="0" applyFont="1" applyFill="1" applyBorder="1" applyAlignment="1">
      <alignment horizontal="center" vertical="center"/>
    </xf>
    <xf numFmtId="0" fontId="14" fillId="33" borderId="10" xfId="0" applyFont="1" applyFill="1" applyBorder="1" applyAlignment="1">
      <alignment horizontal="center" vertical="center"/>
    </xf>
    <xf numFmtId="0" fontId="14" fillId="33" borderId="35" xfId="0" applyFont="1" applyFill="1" applyBorder="1" applyAlignment="1">
      <alignment horizontal="center" vertical="center"/>
    </xf>
    <xf numFmtId="0" fontId="14" fillId="32" borderId="24" xfId="0" applyFont="1" applyFill="1" applyBorder="1" applyAlignment="1">
      <alignment horizontal="center" vertical="center"/>
    </xf>
    <xf numFmtId="49" fontId="5" fillId="0" borderId="133" xfId="0" applyNumberFormat="1" applyFont="1" applyBorder="1" applyAlignment="1">
      <alignment vertical="center" wrapText="1"/>
    </xf>
    <xf numFmtId="0" fontId="5" fillId="0" borderId="132" xfId="0" applyFont="1" applyBorder="1" applyAlignment="1">
      <alignment vertical="center" wrapText="1"/>
    </xf>
    <xf numFmtId="3" fontId="5" fillId="14" borderId="133" xfId="1" applyNumberFormat="1" applyFont="1" applyFill="1" applyBorder="1" applyAlignment="1" applyProtection="1">
      <alignment vertical="center" wrapText="1"/>
    </xf>
    <xf numFmtId="3" fontId="5" fillId="13" borderId="131" xfId="1" applyNumberFormat="1" applyFont="1" applyFill="1" applyBorder="1" applyAlignment="1" applyProtection="1">
      <alignment vertical="center" wrapText="1"/>
    </xf>
    <xf numFmtId="3" fontId="5" fillId="13" borderId="105" xfId="1" applyNumberFormat="1" applyFont="1" applyFill="1" applyBorder="1" applyAlignment="1" applyProtection="1">
      <alignment vertical="center" wrapText="1"/>
    </xf>
    <xf numFmtId="3" fontId="4" fillId="12" borderId="134" xfId="1" applyNumberFormat="1" applyFont="1" applyFill="1" applyBorder="1" applyAlignment="1" applyProtection="1">
      <alignment vertical="center" wrapText="1"/>
    </xf>
    <xf numFmtId="3" fontId="5" fillId="28" borderId="135" xfId="1" applyNumberFormat="1" applyFont="1" applyFill="1" applyBorder="1" applyAlignment="1" applyProtection="1">
      <alignment vertical="center" wrapText="1"/>
    </xf>
    <xf numFmtId="3" fontId="5" fillId="28" borderId="131" xfId="1" applyNumberFormat="1" applyFont="1" applyFill="1" applyBorder="1" applyAlignment="1" applyProtection="1">
      <alignment vertical="center" wrapText="1"/>
    </xf>
    <xf numFmtId="3" fontId="5" fillId="28" borderId="105" xfId="1" applyNumberFormat="1" applyFont="1" applyFill="1" applyBorder="1" applyAlignment="1" applyProtection="1">
      <alignment vertical="center" wrapText="1"/>
    </xf>
    <xf numFmtId="3" fontId="4" fillId="26" borderId="134" xfId="1" applyNumberFormat="1" applyFont="1" applyFill="1" applyBorder="1" applyAlignment="1" applyProtection="1">
      <alignment vertical="center" wrapText="1"/>
    </xf>
    <xf numFmtId="3" fontId="5" fillId="9" borderId="133" xfId="0" applyNumberFormat="1" applyFont="1" applyFill="1" applyBorder="1" applyAlignment="1">
      <alignment vertical="center" wrapText="1"/>
    </xf>
    <xf numFmtId="3" fontId="5" fillId="9" borderId="131" xfId="0" applyNumberFormat="1" applyFont="1" applyFill="1" applyBorder="1" applyAlignment="1">
      <alignment vertical="center" wrapText="1"/>
    </xf>
    <xf numFmtId="3" fontId="5" fillId="9" borderId="132" xfId="0" applyNumberFormat="1" applyFont="1" applyFill="1" applyBorder="1" applyAlignment="1">
      <alignment vertical="center" wrapText="1"/>
    </xf>
    <xf numFmtId="3" fontId="5" fillId="14" borderId="131" xfId="1" applyNumberFormat="1" applyFont="1" applyFill="1" applyBorder="1" applyAlignment="1" applyProtection="1">
      <alignment vertical="center" wrapText="1"/>
    </xf>
    <xf numFmtId="49" fontId="9" fillId="16" borderId="6" xfId="0" applyNumberFormat="1" applyFont="1" applyFill="1" applyBorder="1" applyAlignment="1">
      <alignment vertical="center" wrapText="1"/>
    </xf>
    <xf numFmtId="0" fontId="9" fillId="16" borderId="16" xfId="0" applyFont="1" applyFill="1" applyBorder="1" applyAlignment="1">
      <alignment vertical="center" wrapText="1"/>
    </xf>
    <xf numFmtId="3" fontId="9" fillId="16" borderId="6" xfId="1" applyNumberFormat="1" applyFont="1" applyFill="1" applyBorder="1" applyAlignment="1" applyProtection="1">
      <alignment vertical="center" wrapText="1"/>
    </xf>
    <xf numFmtId="3" fontId="9" fillId="16" borderId="1" xfId="1" applyNumberFormat="1" applyFont="1" applyFill="1" applyBorder="1" applyAlignment="1" applyProtection="1">
      <alignment vertical="center" wrapText="1"/>
    </xf>
    <xf numFmtId="3" fontId="9" fillId="16" borderId="44" xfId="1" applyNumberFormat="1" applyFont="1" applyFill="1" applyBorder="1" applyAlignment="1" applyProtection="1">
      <alignment vertical="center" wrapText="1"/>
    </xf>
    <xf numFmtId="3" fontId="9" fillId="16" borderId="48" xfId="1" applyNumberFormat="1" applyFont="1" applyFill="1" applyBorder="1" applyAlignment="1" applyProtection="1">
      <alignment vertical="center" wrapText="1"/>
    </xf>
    <xf numFmtId="3" fontId="9" fillId="16" borderId="4" xfId="1" applyNumberFormat="1" applyFont="1" applyFill="1" applyBorder="1" applyAlignment="1" applyProtection="1">
      <alignment vertical="center" wrapText="1"/>
    </xf>
    <xf numFmtId="3" fontId="9" fillId="17" borderId="6" xfId="0" applyNumberFormat="1" applyFont="1" applyFill="1" applyBorder="1" applyAlignment="1">
      <alignment vertical="center" wrapText="1"/>
    </xf>
    <xf numFmtId="3" fontId="9" fillId="17" borderId="1" xfId="0" applyNumberFormat="1" applyFont="1" applyFill="1" applyBorder="1" applyAlignment="1">
      <alignment vertical="center" wrapText="1"/>
    </xf>
    <xf numFmtId="3" fontId="9" fillId="17" borderId="16" xfId="0" applyNumberFormat="1" applyFont="1" applyFill="1" applyBorder="1" applyAlignment="1">
      <alignment vertical="center" wrapText="1"/>
    </xf>
    <xf numFmtId="3" fontId="9" fillId="17" borderId="50" xfId="0" applyNumberFormat="1" applyFont="1" applyFill="1" applyBorder="1" applyAlignment="1">
      <alignment vertical="center" wrapText="1"/>
    </xf>
    <xf numFmtId="49" fontId="9" fillId="17" borderId="6" xfId="0" applyNumberFormat="1" applyFont="1" applyFill="1" applyBorder="1" applyAlignment="1">
      <alignment vertical="center" wrapText="1"/>
    </xf>
    <xf numFmtId="0" fontId="9" fillId="47" borderId="16" xfId="0" applyFont="1" applyFill="1" applyBorder="1" applyAlignment="1">
      <alignment vertical="center" wrapText="1"/>
    </xf>
    <xf numFmtId="3" fontId="9" fillId="47" borderId="6" xfId="1" applyNumberFormat="1" applyFont="1" applyFill="1" applyBorder="1" applyAlignment="1" applyProtection="1">
      <alignment vertical="center" wrapText="1"/>
    </xf>
    <xf numFmtId="3" fontId="9" fillId="17" borderId="1" xfId="1" applyNumberFormat="1" applyFont="1" applyFill="1" applyBorder="1" applyAlignment="1" applyProtection="1">
      <alignment vertical="center" wrapText="1"/>
    </xf>
    <xf numFmtId="3" fontId="9" fillId="17" borderId="44" xfId="1" applyNumberFormat="1" applyFont="1" applyFill="1" applyBorder="1" applyAlignment="1" applyProtection="1">
      <alignment vertical="center" wrapText="1"/>
    </xf>
    <xf numFmtId="49" fontId="4" fillId="18" borderId="6" xfId="0" applyNumberFormat="1" applyFont="1" applyFill="1" applyBorder="1" applyAlignment="1">
      <alignment vertical="center" wrapText="1"/>
    </xf>
    <xf numFmtId="0" fontId="4" fillId="18" borderId="16" xfId="0" applyFont="1" applyFill="1" applyBorder="1" applyAlignment="1">
      <alignment vertical="center" wrapText="1"/>
    </xf>
    <xf numFmtId="3" fontId="4" fillId="18" borderId="6" xfId="1" applyNumberFormat="1" applyFont="1" applyFill="1" applyBorder="1" applyAlignment="1" applyProtection="1">
      <alignment vertical="center" wrapText="1"/>
    </xf>
    <xf numFmtId="3" fontId="4" fillId="18" borderId="1" xfId="1" applyNumberFormat="1" applyFont="1" applyFill="1" applyBorder="1" applyAlignment="1" applyProtection="1">
      <alignment vertical="center" wrapText="1"/>
    </xf>
    <xf numFmtId="3" fontId="4" fillId="18" borderId="44" xfId="1" applyNumberFormat="1" applyFont="1" applyFill="1" applyBorder="1" applyAlignment="1" applyProtection="1">
      <alignment vertical="center" wrapText="1"/>
    </xf>
    <xf numFmtId="3" fontId="4" fillId="18" borderId="48" xfId="1" applyNumberFormat="1" applyFont="1" applyFill="1" applyBorder="1" applyAlignment="1" applyProtection="1">
      <alignment vertical="center" wrapText="1"/>
    </xf>
    <xf numFmtId="3" fontId="4" fillId="18" borderId="4" xfId="1" applyNumberFormat="1" applyFont="1" applyFill="1" applyBorder="1" applyAlignment="1" applyProtection="1">
      <alignment vertical="center" wrapText="1"/>
    </xf>
    <xf numFmtId="3" fontId="4" fillId="19" borderId="48" xfId="1" applyNumberFormat="1" applyFont="1" applyFill="1" applyBorder="1" applyAlignment="1" applyProtection="1">
      <alignment vertical="center" wrapText="1"/>
    </xf>
    <xf numFmtId="3" fontId="4" fillId="20" borderId="6" xfId="0" applyNumberFormat="1" applyFont="1" applyFill="1" applyBorder="1" applyAlignment="1">
      <alignment vertical="center" wrapText="1"/>
    </xf>
    <xf numFmtId="3" fontId="4" fillId="20" borderId="1" xfId="0" applyNumberFormat="1" applyFont="1" applyFill="1" applyBorder="1" applyAlignment="1">
      <alignment vertical="center" wrapText="1"/>
    </xf>
    <xf numFmtId="3" fontId="4" fillId="20" borderId="16" xfId="0" applyNumberFormat="1" applyFont="1" applyFill="1" applyBorder="1" applyAlignment="1">
      <alignment vertical="center" wrapText="1"/>
    </xf>
    <xf numFmtId="3" fontId="4" fillId="20" borderId="50" xfId="0" applyNumberFormat="1" applyFont="1" applyFill="1" applyBorder="1" applyAlignment="1">
      <alignment vertical="center" wrapText="1"/>
    </xf>
    <xf numFmtId="3" fontId="4" fillId="19" borderId="4" xfId="1" applyNumberFormat="1" applyFont="1" applyFill="1" applyBorder="1" applyAlignment="1" applyProtection="1">
      <alignment vertical="center" wrapText="1"/>
    </xf>
    <xf numFmtId="3" fontId="4" fillId="19" borderId="1" xfId="1" applyNumberFormat="1" applyFont="1" applyFill="1" applyBorder="1" applyAlignment="1" applyProtection="1">
      <alignment vertical="center" wrapText="1"/>
    </xf>
    <xf numFmtId="3" fontId="4" fillId="19" borderId="44" xfId="1" applyNumberFormat="1" applyFont="1" applyFill="1" applyBorder="1" applyAlignment="1" applyProtection="1">
      <alignment vertical="center" wrapText="1"/>
    </xf>
    <xf numFmtId="3" fontId="37" fillId="10" borderId="56" xfId="5" applyNumberFormat="1" applyFont="1" applyFill="1" applyBorder="1" applyAlignment="1" applyProtection="1">
      <alignment vertical="center" wrapText="1"/>
    </xf>
    <xf numFmtId="3" fontId="37" fillId="10" borderId="57" xfId="5" applyNumberFormat="1" applyFont="1" applyFill="1" applyBorder="1" applyAlignment="1" applyProtection="1">
      <alignment vertical="center" wrapText="1"/>
    </xf>
    <xf numFmtId="3" fontId="37" fillId="10" borderId="58" xfId="5" applyNumberFormat="1" applyFont="1" applyFill="1" applyBorder="1" applyAlignment="1" applyProtection="1">
      <alignment vertical="center" wrapText="1"/>
    </xf>
    <xf numFmtId="3" fontId="37" fillId="10" borderId="59" xfId="5" applyNumberFormat="1" applyFont="1" applyFill="1" applyBorder="1" applyAlignment="1" applyProtection="1">
      <alignment vertical="center" wrapText="1"/>
    </xf>
    <xf numFmtId="3" fontId="37" fillId="21" borderId="5" xfId="1" applyNumberFormat="1" applyFont="1" applyFill="1" applyBorder="1" applyAlignment="1" applyProtection="1">
      <alignment vertical="center" wrapText="1"/>
    </xf>
    <xf numFmtId="3" fontId="37" fillId="21" borderId="7" xfId="1" applyNumberFormat="1" applyFont="1" applyFill="1" applyBorder="1" applyAlignment="1" applyProtection="1">
      <alignment vertical="center" wrapText="1"/>
    </xf>
    <xf numFmtId="3" fontId="37" fillId="21" borderId="60" xfId="1" applyNumberFormat="1" applyFont="1" applyFill="1" applyBorder="1" applyAlignment="1" applyProtection="1">
      <alignment vertical="center" wrapText="1"/>
    </xf>
    <xf numFmtId="3" fontId="37" fillId="21" borderId="59" xfId="1" applyNumberFormat="1" applyFont="1" applyFill="1" applyBorder="1" applyAlignment="1" applyProtection="1">
      <alignment vertical="center" wrapText="1"/>
    </xf>
    <xf numFmtId="3" fontId="37" fillId="22" borderId="8" xfId="0" applyNumberFormat="1" applyFont="1" applyFill="1" applyBorder="1" applyAlignment="1">
      <alignment vertical="center" wrapText="1"/>
    </xf>
    <xf numFmtId="3" fontId="37" fillId="22" borderId="7" xfId="0" applyNumberFormat="1" applyFont="1" applyFill="1" applyBorder="1" applyAlignment="1">
      <alignment vertical="center" wrapText="1"/>
    </xf>
    <xf numFmtId="3" fontId="37" fillId="22" borderId="61" xfId="0" applyNumberFormat="1" applyFont="1" applyFill="1" applyBorder="1" applyAlignment="1">
      <alignment vertical="center" wrapText="1"/>
    </xf>
    <xf numFmtId="3" fontId="37" fillId="22" borderId="59" xfId="0" applyNumberFormat="1" applyFont="1" applyFill="1" applyBorder="1" applyAlignment="1">
      <alignment vertical="center" wrapText="1"/>
    </xf>
    <xf numFmtId="3" fontId="37" fillId="23" borderId="8" xfId="1" applyNumberFormat="1" applyFont="1" applyFill="1" applyBorder="1" applyAlignment="1" applyProtection="1">
      <alignment vertical="center" wrapText="1"/>
    </xf>
    <xf numFmtId="3" fontId="37" fillId="23" borderId="7" xfId="1" applyNumberFormat="1" applyFont="1" applyFill="1" applyBorder="1" applyAlignment="1" applyProtection="1">
      <alignment vertical="center" wrapText="1"/>
    </xf>
    <xf numFmtId="3" fontId="37" fillId="23" borderId="60" xfId="1" applyNumberFormat="1" applyFont="1" applyFill="1" applyBorder="1" applyAlignment="1" applyProtection="1">
      <alignment vertical="center" wrapText="1"/>
    </xf>
    <xf numFmtId="3" fontId="37" fillId="23" borderId="59" xfId="1" applyNumberFormat="1" applyFont="1" applyFill="1" applyBorder="1" applyAlignment="1" applyProtection="1">
      <alignment vertical="center" wrapText="1"/>
    </xf>
    <xf numFmtId="3" fontId="37" fillId="23" borderId="5" xfId="1" applyNumberFormat="1" applyFont="1" applyFill="1" applyBorder="1" applyAlignment="1" applyProtection="1">
      <alignment vertical="center" wrapText="1"/>
    </xf>
    <xf numFmtId="0" fontId="9" fillId="47" borderId="136" xfId="0" applyFont="1" applyFill="1" applyBorder="1" applyAlignment="1">
      <alignment vertical="center" wrapText="1"/>
    </xf>
    <xf numFmtId="3" fontId="9" fillId="47" borderId="133" xfId="1" applyNumberFormat="1" applyFont="1" applyFill="1" applyBorder="1" applyAlignment="1" applyProtection="1">
      <alignment vertical="center" wrapText="1"/>
    </xf>
    <xf numFmtId="0" fontId="5" fillId="0" borderId="136" xfId="0" applyFont="1" applyBorder="1" applyAlignment="1">
      <alignment vertical="center" wrapText="1"/>
    </xf>
    <xf numFmtId="0" fontId="9" fillId="17" borderId="136" xfId="0" applyFont="1" applyFill="1" applyBorder="1" applyAlignment="1">
      <alignment vertical="center" wrapText="1"/>
    </xf>
    <xf numFmtId="0" fontId="4" fillId="18" borderId="136" xfId="0" applyFont="1" applyFill="1" applyBorder="1" applyAlignment="1">
      <alignment vertical="center" wrapText="1"/>
    </xf>
    <xf numFmtId="3" fontId="4" fillId="18" borderId="133" xfId="1" applyNumberFormat="1" applyFont="1" applyFill="1" applyBorder="1" applyAlignment="1" applyProtection="1">
      <alignment vertical="center" wrapText="1"/>
    </xf>
    <xf numFmtId="0" fontId="5" fillId="0" borderId="136" xfId="0" applyFont="1" applyFill="1" applyBorder="1" applyAlignment="1">
      <alignment vertical="center" wrapText="1"/>
    </xf>
    <xf numFmtId="0" fontId="5" fillId="3" borderId="136" xfId="0" applyFont="1" applyFill="1" applyBorder="1" applyAlignment="1">
      <alignment vertical="center" wrapText="1"/>
    </xf>
    <xf numFmtId="0" fontId="5" fillId="3" borderId="137" xfId="0" applyFont="1" applyFill="1" applyBorder="1" applyAlignment="1">
      <alignment vertical="center" wrapText="1"/>
    </xf>
    <xf numFmtId="3" fontId="5" fillId="14" borderId="116" xfId="1" applyNumberFormat="1" applyFont="1" applyFill="1" applyBorder="1" applyAlignment="1" applyProtection="1">
      <alignment vertical="center" wrapText="1"/>
    </xf>
    <xf numFmtId="41" fontId="5" fillId="29" borderId="95" xfId="1" applyNumberFormat="1" applyFont="1" applyFill="1" applyBorder="1" applyAlignment="1" applyProtection="1"/>
    <xf numFmtId="167" fontId="4" fillId="0" borderId="138" xfId="0" applyNumberFormat="1" applyFont="1" applyFill="1" applyBorder="1" applyAlignment="1" applyProtection="1">
      <alignment horizontal="right" vertical="center"/>
    </xf>
    <xf numFmtId="167" fontId="4" fillId="0" borderId="127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167" fontId="15" fillId="45" borderId="123" xfId="0" applyNumberFormat="1" applyFont="1" applyFill="1" applyBorder="1" applyAlignment="1" applyProtection="1">
      <alignment vertical="center"/>
    </xf>
    <xf numFmtId="167" fontId="8" fillId="29" borderId="124" xfId="0" applyNumberFormat="1" applyFont="1" applyFill="1" applyBorder="1" applyAlignment="1" applyProtection="1">
      <alignment vertical="center"/>
    </xf>
    <xf numFmtId="167" fontId="15" fillId="45" borderId="109" xfId="0" applyNumberFormat="1" applyFont="1" applyFill="1" applyBorder="1" applyAlignment="1" applyProtection="1">
      <alignment vertical="center"/>
    </xf>
    <xf numFmtId="167" fontId="15" fillId="23" borderId="138" xfId="0" applyNumberFormat="1" applyFont="1" applyFill="1" applyBorder="1" applyAlignment="1" applyProtection="1">
      <alignment vertical="center"/>
    </xf>
    <xf numFmtId="167" fontId="3" fillId="23" borderId="127" xfId="0" applyNumberFormat="1" applyFont="1" applyFill="1" applyBorder="1" applyAlignment="1" applyProtection="1">
      <alignment vertical="center"/>
    </xf>
    <xf numFmtId="167" fontId="8" fillId="29" borderId="110" xfId="0" applyNumberFormat="1" applyFont="1" applyFill="1" applyBorder="1" applyAlignment="1" applyProtection="1">
      <alignment vertical="center"/>
    </xf>
    <xf numFmtId="167" fontId="15" fillId="13" borderId="139" xfId="0" applyNumberFormat="1" applyFont="1" applyFill="1" applyBorder="1" applyAlignment="1" applyProtection="1">
      <alignment vertical="center"/>
    </xf>
    <xf numFmtId="167" fontId="8" fillId="29" borderId="140" xfId="0" quotePrefix="1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167" fontId="15" fillId="19" borderId="141" xfId="0" applyNumberFormat="1" applyFont="1" applyFill="1" applyBorder="1" applyAlignment="1" applyProtection="1">
      <alignment vertical="center"/>
    </xf>
    <xf numFmtId="167" fontId="4" fillId="0" borderId="138" xfId="0" applyNumberFormat="1" applyFont="1" applyFill="1" applyBorder="1" applyAlignment="1" applyProtection="1">
      <alignment vertical="center"/>
    </xf>
    <xf numFmtId="167" fontId="5" fillId="0" borderId="127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167" fontId="15" fillId="44" borderId="138" xfId="0" applyNumberFormat="1" applyFont="1" applyFill="1" applyBorder="1" applyAlignment="1" applyProtection="1">
      <alignment vertical="center"/>
    </xf>
    <xf numFmtId="167" fontId="15" fillId="44" borderId="127" xfId="0" applyNumberFormat="1" applyFont="1" applyFill="1" applyBorder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/>
    <xf numFmtId="38" fontId="0" fillId="0" borderId="0" xfId="0" applyNumberFormat="1" applyProtection="1"/>
    <xf numFmtId="38" fontId="0" fillId="0" borderId="0" xfId="0" applyNumberFormat="1" applyBorder="1" applyProtection="1"/>
    <xf numFmtId="0" fontId="8" fillId="0" borderId="0" xfId="0" applyFont="1" applyProtection="1"/>
    <xf numFmtId="0" fontId="3" fillId="12" borderId="74" xfId="0" applyFont="1" applyFill="1" applyBorder="1" applyAlignment="1" applyProtection="1">
      <alignment horizontal="center" vertical="center" wrapText="1"/>
    </xf>
    <xf numFmtId="0" fontId="3" fillId="12" borderId="75" xfId="0" applyFont="1" applyFill="1" applyBorder="1" applyAlignment="1" applyProtection="1">
      <alignment horizontal="center" vertical="center" wrapText="1"/>
    </xf>
    <xf numFmtId="167" fontId="3" fillId="12" borderId="104" xfId="0" applyNumberFormat="1" applyFont="1" applyFill="1" applyBorder="1" applyAlignment="1" applyProtection="1">
      <alignment horizontal="center" vertical="center"/>
    </xf>
    <xf numFmtId="16" fontId="33" fillId="17" borderId="71" xfId="0" applyNumberFormat="1" applyFont="1" applyFill="1" applyBorder="1" applyAlignment="1" applyProtection="1">
      <alignment horizontal="center"/>
    </xf>
    <xf numFmtId="0" fontId="33" fillId="47" borderId="81" xfId="0" applyFont="1" applyFill="1" applyBorder="1" applyAlignment="1" applyProtection="1">
      <alignment horizontal="left" vertical="center" wrapText="1" indent="4"/>
    </xf>
    <xf numFmtId="0" fontId="33" fillId="47" borderId="72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8" fillId="0" borderId="0" xfId="0" applyFont="1" applyAlignment="1" applyProtection="1">
      <alignment vertical="center"/>
    </xf>
    <xf numFmtId="166" fontId="15" fillId="21" borderId="83" xfId="0" applyNumberFormat="1" applyFont="1" applyFill="1" applyBorder="1" applyProtection="1"/>
    <xf numFmtId="166" fontId="15" fillId="21" borderId="84" xfId="0" applyNumberFormat="1" applyFont="1" applyFill="1" applyBorder="1" applyProtection="1"/>
    <xf numFmtId="0" fontId="8" fillId="0" borderId="0" xfId="0" applyFont="1" applyAlignment="1" applyProtection="1">
      <alignment horizontal="center"/>
    </xf>
    <xf numFmtId="167" fontId="8" fillId="0" borderId="0" xfId="0" applyNumberFormat="1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5" fillId="46" borderId="8" xfId="0" applyFont="1" applyFill="1" applyBorder="1" applyAlignment="1" applyProtection="1">
      <alignment horizontal="center" vertical="center"/>
    </xf>
    <xf numFmtId="0" fontId="38" fillId="50" borderId="8" xfId="0" applyFont="1" applyFill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/>
    </xf>
    <xf numFmtId="41" fontId="3" fillId="29" borderId="94" xfId="1" applyNumberFormat="1" applyFont="1" applyFill="1" applyBorder="1" applyAlignment="1" applyProtection="1">
      <protection locked="0"/>
    </xf>
    <xf numFmtId="41" fontId="3" fillId="9" borderId="97" xfId="1" applyNumberFormat="1" applyFont="1" applyFill="1" applyBorder="1" applyAlignment="1" applyProtection="1">
      <protection locked="0"/>
    </xf>
    <xf numFmtId="41" fontId="3" fillId="29" borderId="5" xfId="0" applyNumberFormat="1" applyFont="1" applyFill="1" applyBorder="1" applyAlignment="1" applyProtection="1">
      <alignment vertical="center"/>
      <protection locked="0"/>
    </xf>
    <xf numFmtId="0" fontId="5" fillId="0" borderId="107" xfId="0" applyFont="1" applyFill="1" applyBorder="1"/>
    <xf numFmtId="0" fontId="5" fillId="0" borderId="12" xfId="0" applyFont="1" applyFill="1" applyBorder="1"/>
    <xf numFmtId="0" fontId="5" fillId="0" borderId="38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/>
    </xf>
    <xf numFmtId="0" fontId="5" fillId="0" borderId="108" xfId="0" applyFont="1" applyFill="1" applyBorder="1" applyAlignment="1" applyProtection="1">
      <alignment vertical="center"/>
    </xf>
    <xf numFmtId="0" fontId="5" fillId="0" borderId="107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vertical="center"/>
    </xf>
    <xf numFmtId="41" fontId="5" fillId="29" borderId="69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Protection="1"/>
    <xf numFmtId="41" fontId="3" fillId="22" borderId="5" xfId="0" applyNumberFormat="1" applyFont="1" applyFill="1" applyBorder="1" applyAlignment="1" applyProtection="1">
      <alignment vertical="center"/>
    </xf>
    <xf numFmtId="0" fontId="5" fillId="0" borderId="77" xfId="0" applyFont="1" applyBorder="1" applyAlignment="1" applyProtection="1">
      <alignment vertical="center"/>
    </xf>
    <xf numFmtId="41" fontId="4" fillId="0" borderId="77" xfId="0" applyNumberFormat="1" applyFont="1" applyBorder="1" applyAlignment="1" applyProtection="1">
      <alignment vertical="center"/>
    </xf>
    <xf numFmtId="41" fontId="5" fillId="0" borderId="77" xfId="0" applyNumberFormat="1" applyFont="1" applyBorder="1" applyAlignment="1" applyProtection="1">
      <alignment vertical="center"/>
    </xf>
    <xf numFmtId="41" fontId="4" fillId="0" borderId="0" xfId="0" applyNumberFormat="1" applyFont="1" applyAlignment="1" applyProtection="1">
      <alignment vertical="center"/>
    </xf>
    <xf numFmtId="41" fontId="5" fillId="0" borderId="0" xfId="0" applyNumberFormat="1" applyFont="1" applyAlignment="1" applyProtection="1">
      <alignment vertical="center"/>
    </xf>
    <xf numFmtId="165" fontId="8" fillId="30" borderId="5" xfId="2" applyNumberFormat="1" applyFont="1" applyFill="1" applyBorder="1" applyAlignment="1" applyProtection="1">
      <protection locked="0"/>
    </xf>
    <xf numFmtId="41" fontId="3" fillId="29" borderId="94" xfId="0" applyNumberFormat="1" applyFont="1" applyFill="1" applyBorder="1" applyProtection="1">
      <protection locked="0"/>
    </xf>
    <xf numFmtId="0" fontId="15" fillId="3" borderId="145" xfId="0" applyFont="1" applyFill="1" applyBorder="1" applyAlignment="1" applyProtection="1">
      <alignment horizontal="center" vertical="center"/>
    </xf>
    <xf numFmtId="0" fontId="17" fillId="0" borderId="146" xfId="0" applyFont="1" applyBorder="1" applyAlignment="1" applyProtection="1">
      <alignment vertical="center"/>
    </xf>
    <xf numFmtId="165" fontId="15" fillId="45" borderId="147" xfId="1" applyNumberFormat="1" applyFont="1" applyFill="1" applyBorder="1" applyAlignment="1" applyProtection="1">
      <alignment horizontal="right" vertical="center"/>
    </xf>
    <xf numFmtId="41" fontId="5" fillId="29" borderId="150" xfId="1" applyNumberFormat="1" applyFont="1" applyFill="1" applyBorder="1" applyAlignment="1" applyProtection="1"/>
    <xf numFmtId="49" fontId="5" fillId="0" borderId="145" xfId="0" applyNumberFormat="1" applyFont="1" applyBorder="1" applyAlignment="1">
      <alignment vertical="center" wrapText="1"/>
    </xf>
    <xf numFmtId="0" fontId="5" fillId="3" borderId="149" xfId="0" applyFont="1" applyFill="1" applyBorder="1" applyAlignment="1">
      <alignment vertical="center" wrapText="1"/>
    </xf>
    <xf numFmtId="3" fontId="5" fillId="14" borderId="145" xfId="1" applyNumberFormat="1" applyFont="1" applyFill="1" applyBorder="1" applyAlignment="1" applyProtection="1">
      <alignment vertical="center" wrapText="1"/>
    </xf>
    <xf numFmtId="3" fontId="5" fillId="14" borderId="152" xfId="1" applyNumberFormat="1" applyFont="1" applyFill="1" applyBorder="1" applyAlignment="1" applyProtection="1">
      <alignment vertical="center" wrapText="1"/>
    </xf>
    <xf numFmtId="3" fontId="5" fillId="14" borderId="141" xfId="1" applyNumberFormat="1" applyFont="1" applyFill="1" applyBorder="1" applyAlignment="1" applyProtection="1">
      <alignment vertical="center" wrapText="1"/>
    </xf>
    <xf numFmtId="3" fontId="4" fillId="12" borderId="153" xfId="1" applyNumberFormat="1" applyFont="1" applyFill="1" applyBorder="1" applyAlignment="1" applyProtection="1">
      <alignment vertical="center" wrapText="1"/>
    </xf>
    <xf numFmtId="3" fontId="5" fillId="28" borderId="148" xfId="1" applyNumberFormat="1" applyFont="1" applyFill="1" applyBorder="1" applyAlignment="1" applyProtection="1">
      <alignment vertical="center" wrapText="1"/>
    </xf>
    <xf numFmtId="3" fontId="5" fillId="28" borderId="152" xfId="1" applyNumberFormat="1" applyFont="1" applyFill="1" applyBorder="1" applyAlignment="1" applyProtection="1">
      <alignment vertical="center" wrapText="1"/>
    </xf>
    <xf numFmtId="3" fontId="5" fillId="28" borderId="141" xfId="1" applyNumberFormat="1" applyFont="1" applyFill="1" applyBorder="1" applyAlignment="1" applyProtection="1">
      <alignment vertical="center" wrapText="1"/>
    </xf>
    <xf numFmtId="3" fontId="4" fillId="26" borderId="153" xfId="1" applyNumberFormat="1" applyFont="1" applyFill="1" applyBorder="1" applyAlignment="1" applyProtection="1">
      <alignment vertical="center" wrapText="1"/>
    </xf>
    <xf numFmtId="3" fontId="5" fillId="9" borderId="145" xfId="0" applyNumberFormat="1" applyFont="1" applyFill="1" applyBorder="1" applyAlignment="1">
      <alignment vertical="center" wrapText="1"/>
    </xf>
    <xf numFmtId="3" fontId="5" fillId="9" borderId="152" xfId="0" applyNumberFormat="1" applyFont="1" applyFill="1" applyBorder="1" applyAlignment="1">
      <alignment vertical="center" wrapText="1"/>
    </xf>
    <xf numFmtId="3" fontId="5" fillId="9" borderId="146" xfId="0" applyNumberFormat="1" applyFont="1" applyFill="1" applyBorder="1" applyAlignment="1">
      <alignment vertical="center" wrapText="1"/>
    </xf>
    <xf numFmtId="3" fontId="4" fillId="31" borderId="154" xfId="0" applyNumberFormat="1" applyFont="1" applyFill="1" applyBorder="1" applyAlignment="1">
      <alignment vertical="center" wrapText="1"/>
    </xf>
    <xf numFmtId="165" fontId="15" fillId="18" borderId="95" xfId="1" applyNumberFormat="1" applyFont="1" applyFill="1" applyBorder="1" applyAlignment="1" applyProtection="1"/>
    <xf numFmtId="165" fontId="15" fillId="18" borderId="157" xfId="1" applyNumberFormat="1" applyFont="1" applyFill="1" applyBorder="1" applyAlignment="1" applyProtection="1"/>
    <xf numFmtId="16" fontId="8" fillId="0" borderId="157" xfId="0" applyNumberFormat="1" applyFont="1" applyFill="1" applyBorder="1"/>
    <xf numFmtId="16" fontId="8" fillId="0" borderId="157" xfId="0" applyNumberFormat="1" applyFont="1" applyBorder="1"/>
    <xf numFmtId="0" fontId="8" fillId="0" borderId="157" xfId="0" applyFont="1" applyBorder="1"/>
    <xf numFmtId="165" fontId="8" fillId="0" borderId="157" xfId="1" applyNumberFormat="1" applyFont="1" applyFill="1" applyBorder="1" applyAlignment="1" applyProtection="1">
      <protection locked="0"/>
    </xf>
    <xf numFmtId="165" fontId="20" fillId="0" borderId="157" xfId="1" applyNumberFormat="1" applyFont="1" applyFill="1" applyBorder="1" applyAlignment="1" applyProtection="1">
      <protection locked="0"/>
    </xf>
    <xf numFmtId="165" fontId="3" fillId="0" borderId="157" xfId="1" applyNumberFormat="1" applyFont="1" applyFill="1" applyBorder="1" applyAlignment="1" applyProtection="1">
      <protection locked="0"/>
    </xf>
    <xf numFmtId="0" fontId="8" fillId="0" borderId="148" xfId="0" applyFont="1" applyBorder="1" applyProtection="1">
      <protection locked="0"/>
    </xf>
    <xf numFmtId="167" fontId="3" fillId="26" borderId="159" xfId="0" applyNumberFormat="1" applyFont="1" applyFill="1" applyBorder="1" applyAlignment="1">
      <alignment horizontal="center" vertical="center"/>
    </xf>
    <xf numFmtId="167" fontId="3" fillId="26" borderId="160" xfId="0" applyNumberFormat="1" applyFont="1" applyFill="1" applyBorder="1" applyAlignment="1">
      <alignment horizontal="center" vertical="center"/>
    </xf>
    <xf numFmtId="167" fontId="8" fillId="27" borderId="161" xfId="1" applyNumberFormat="1" applyFont="1" applyFill="1" applyBorder="1" applyAlignment="1" applyProtection="1"/>
    <xf numFmtId="167" fontId="8" fillId="27" borderId="162" xfId="1" applyNumberFormat="1" applyFont="1" applyFill="1" applyBorder="1" applyAlignment="1" applyProtection="1"/>
    <xf numFmtId="167" fontId="3" fillId="18" borderId="162" xfId="1" applyNumberFormat="1" applyFont="1" applyFill="1" applyBorder="1" applyAlignment="1" applyProtection="1"/>
    <xf numFmtId="167" fontId="13" fillId="23" borderId="162" xfId="1" applyNumberFormat="1" applyFont="1" applyFill="1" applyBorder="1" applyAlignment="1" applyProtection="1"/>
    <xf numFmtId="167" fontId="21" fillId="29" borderId="162" xfId="1" applyNumberFormat="1" applyFont="1" applyFill="1" applyBorder="1" applyAlignment="1" applyProtection="1"/>
    <xf numFmtId="167" fontId="15" fillId="37" borderId="162" xfId="1" applyNumberFormat="1" applyFont="1" applyFill="1" applyBorder="1" applyAlignment="1" applyProtection="1"/>
    <xf numFmtId="167" fontId="8" fillId="27" borderId="163" xfId="1" applyNumberFormat="1" applyFont="1" applyFill="1" applyBorder="1" applyAlignment="1" applyProtection="1">
      <protection locked="0"/>
    </xf>
    <xf numFmtId="167" fontId="15" fillId="23" borderId="156" xfId="1" applyNumberFormat="1" applyFont="1" applyFill="1" applyBorder="1" applyAlignment="1" applyProtection="1"/>
    <xf numFmtId="165" fontId="8" fillId="0" borderId="108" xfId="1" applyNumberFormat="1" applyFont="1" applyFill="1" applyBorder="1" applyAlignment="1" applyProtection="1">
      <alignment horizontal="left"/>
    </xf>
    <xf numFmtId="0" fontId="8" fillId="0" borderId="100" xfId="0" applyFont="1" applyFill="1" applyBorder="1"/>
    <xf numFmtId="167" fontId="17" fillId="15" borderId="109" xfId="1" applyNumberFormat="1" applyFont="1" applyFill="1" applyBorder="1" applyAlignment="1" applyProtection="1"/>
    <xf numFmtId="0" fontId="15" fillId="18" borderId="100" xfId="0" applyFont="1" applyFill="1" applyBorder="1"/>
    <xf numFmtId="167" fontId="15" fillId="18" borderId="109" xfId="1" applyNumberFormat="1" applyFont="1" applyFill="1" applyBorder="1" applyAlignment="1" applyProtection="1"/>
    <xf numFmtId="165" fontId="8" fillId="0" borderId="164" xfId="1" applyNumberFormat="1" applyFont="1" applyFill="1" applyBorder="1" applyAlignment="1" applyProtection="1">
      <alignment horizontal="left"/>
    </xf>
    <xf numFmtId="0" fontId="8" fillId="0" borderId="165" xfId="0" applyFont="1" applyFill="1" applyBorder="1"/>
    <xf numFmtId="167" fontId="17" fillId="15" borderId="166" xfId="1" applyNumberFormat="1" applyFont="1" applyFill="1" applyBorder="1" applyAlignment="1" applyProtection="1"/>
    <xf numFmtId="0" fontId="15" fillId="18" borderId="165" xfId="0" applyFont="1" applyFill="1" applyBorder="1"/>
    <xf numFmtId="167" fontId="15" fillId="18" borderId="166" xfId="1" applyNumberFormat="1" applyFont="1" applyFill="1" applyBorder="1" applyAlignment="1" applyProtection="1"/>
    <xf numFmtId="165" fontId="15" fillId="18" borderId="164" xfId="1" applyNumberFormat="1" applyFont="1" applyFill="1" applyBorder="1" applyAlignment="1" applyProtection="1">
      <alignment horizontal="left"/>
    </xf>
    <xf numFmtId="16" fontId="8" fillId="0" borderId="164" xfId="0" applyNumberFormat="1" applyFont="1" applyFill="1" applyBorder="1" applyAlignment="1">
      <alignment horizontal="left"/>
    </xf>
    <xf numFmtId="0" fontId="8" fillId="0" borderId="158" xfId="0" applyFont="1" applyFill="1" applyBorder="1"/>
    <xf numFmtId="16" fontId="15" fillId="18" borderId="164" xfId="0" applyNumberFormat="1" applyFont="1" applyFill="1" applyBorder="1" applyAlignment="1">
      <alignment horizontal="left"/>
    </xf>
    <xf numFmtId="0" fontId="8" fillId="0" borderId="158" xfId="0" applyFont="1" applyBorder="1"/>
    <xf numFmtId="0" fontId="8" fillId="0" borderId="164" xfId="0" applyFont="1" applyBorder="1" applyAlignment="1">
      <alignment horizontal="left"/>
    </xf>
    <xf numFmtId="0" fontId="8" fillId="3" borderId="158" xfId="0" applyFont="1" applyFill="1" applyBorder="1"/>
    <xf numFmtId="0" fontId="33" fillId="0" borderId="165" xfId="0" applyFont="1" applyFill="1" applyBorder="1" applyProtection="1">
      <protection locked="0"/>
    </xf>
    <xf numFmtId="167" fontId="17" fillId="15" borderId="166" xfId="1" applyNumberFormat="1" applyFont="1" applyFill="1" applyBorder="1" applyAlignment="1" applyProtection="1">
      <protection locked="0"/>
    </xf>
    <xf numFmtId="0" fontId="8" fillId="0" borderId="165" xfId="0" applyFont="1" applyFill="1" applyBorder="1" applyProtection="1">
      <protection locked="0"/>
    </xf>
    <xf numFmtId="167" fontId="17" fillId="45" borderId="166" xfId="1" applyNumberFormat="1" applyFont="1" applyFill="1" applyBorder="1" applyAlignment="1" applyProtection="1">
      <protection locked="0"/>
    </xf>
    <xf numFmtId="0" fontId="15" fillId="18" borderId="164" xfId="0" applyFont="1" applyFill="1" applyBorder="1" applyAlignment="1">
      <alignment horizontal="left"/>
    </xf>
    <xf numFmtId="0" fontId="15" fillId="18" borderId="158" xfId="0" applyFont="1" applyFill="1" applyBorder="1"/>
    <xf numFmtId="167" fontId="31" fillId="23" borderId="166" xfId="1" applyNumberFormat="1" applyFont="1" applyFill="1" applyBorder="1" applyAlignment="1" applyProtection="1"/>
    <xf numFmtId="167" fontId="31" fillId="18" borderId="166" xfId="1" applyNumberFormat="1" applyFont="1" applyFill="1" applyBorder="1" applyAlignment="1" applyProtection="1"/>
    <xf numFmtId="167" fontId="32" fillId="13" borderId="166" xfId="1" applyNumberFormat="1" applyFont="1" applyFill="1" applyBorder="1" applyAlignment="1" applyProtection="1"/>
    <xf numFmtId="0" fontId="3" fillId="0" borderId="158" xfId="0" applyFont="1" applyFill="1" applyBorder="1" applyProtection="1">
      <protection locked="0"/>
    </xf>
    <xf numFmtId="167" fontId="32" fillId="15" borderId="166" xfId="1" applyNumberFormat="1" applyFont="1" applyFill="1" applyBorder="1" applyAlignment="1" applyProtection="1">
      <protection locked="0"/>
    </xf>
    <xf numFmtId="167" fontId="15" fillId="37" borderId="166" xfId="1" applyNumberFormat="1" applyFont="1" applyFill="1" applyBorder="1" applyAlignment="1" applyProtection="1"/>
    <xf numFmtId="167" fontId="15" fillId="43" borderId="166" xfId="1" applyNumberFormat="1" applyFont="1" applyFill="1" applyBorder="1" applyAlignment="1" applyProtection="1"/>
    <xf numFmtId="0" fontId="8" fillId="0" borderId="145" xfId="0" applyFont="1" applyBorder="1" applyAlignment="1" applyProtection="1">
      <alignment horizontal="left"/>
      <protection locked="0"/>
    </xf>
    <xf numFmtId="0" fontId="8" fillId="3" borderId="169" xfId="0" applyFont="1" applyFill="1" applyBorder="1" applyProtection="1">
      <protection locked="0"/>
    </xf>
    <xf numFmtId="167" fontId="17" fillId="15" borderId="141" xfId="1" applyNumberFormat="1" applyFont="1" applyFill="1" applyBorder="1" applyAlignment="1" applyProtection="1">
      <protection locked="0"/>
    </xf>
    <xf numFmtId="167" fontId="15" fillId="23" borderId="138" xfId="1" applyNumberFormat="1" applyFont="1" applyFill="1" applyBorder="1" applyAlignment="1" applyProtection="1"/>
    <xf numFmtId="167" fontId="3" fillId="26" borderId="129" xfId="0" applyNumberFormat="1" applyFont="1" applyFill="1" applyBorder="1" applyAlignment="1">
      <alignment horizontal="center" vertical="center"/>
    </xf>
    <xf numFmtId="167" fontId="3" fillId="18" borderId="171" xfId="1" applyNumberFormat="1" applyFont="1" applyFill="1" applyBorder="1" applyAlignment="1" applyProtection="1"/>
    <xf numFmtId="167" fontId="3" fillId="18" borderId="172" xfId="1" applyNumberFormat="1" applyFont="1" applyFill="1" applyBorder="1" applyAlignment="1" applyProtection="1"/>
    <xf numFmtId="167" fontId="8" fillId="27" borderId="172" xfId="1" applyNumberFormat="1" applyFont="1" applyFill="1" applyBorder="1" applyAlignment="1" applyProtection="1"/>
    <xf numFmtId="167" fontId="8" fillId="27" borderId="172" xfId="1" applyNumberFormat="1" applyFont="1" applyFill="1" applyBorder="1" applyAlignment="1" applyProtection="1">
      <protection locked="0"/>
    </xf>
    <xf numFmtId="167" fontId="8" fillId="28" borderId="172" xfId="1" applyNumberFormat="1" applyFont="1" applyFill="1" applyBorder="1" applyAlignment="1" applyProtection="1">
      <protection locked="0"/>
    </xf>
    <xf numFmtId="167" fontId="13" fillId="18" borderId="172" xfId="1" applyNumberFormat="1" applyFont="1" applyFill="1" applyBorder="1" applyAlignment="1" applyProtection="1"/>
    <xf numFmtId="167" fontId="21" fillId="27" borderId="172" xfId="1" applyNumberFormat="1" applyFont="1" applyFill="1" applyBorder="1" applyAlignment="1" applyProtection="1">
      <protection locked="0"/>
    </xf>
    <xf numFmtId="167" fontId="15" fillId="43" borderId="172" xfId="1" applyNumberFormat="1" applyFont="1" applyFill="1" applyBorder="1" applyAlignment="1" applyProtection="1"/>
    <xf numFmtId="167" fontId="8" fillId="27" borderId="153" xfId="1" applyNumberFormat="1" applyFont="1" applyFill="1" applyBorder="1" applyAlignment="1" applyProtection="1">
      <protection locked="0"/>
    </xf>
    <xf numFmtId="167" fontId="15" fillId="23" borderId="59" xfId="1" applyNumberFormat="1" applyFont="1" applyFill="1" applyBorder="1" applyAlignment="1" applyProtection="1"/>
    <xf numFmtId="167" fontId="3" fillId="26" borderId="128" xfId="0" applyNumberFormat="1" applyFont="1" applyFill="1" applyBorder="1" applyAlignment="1">
      <alignment horizontal="center" vertical="center"/>
    </xf>
    <xf numFmtId="165" fontId="8" fillId="0" borderId="108" xfId="1" applyNumberFormat="1" applyFont="1" applyFill="1" applyBorder="1" applyAlignment="1" applyProtection="1">
      <alignment horizontal="left" vertical="center"/>
    </xf>
    <xf numFmtId="0" fontId="8" fillId="0" borderId="173" xfId="0" applyFont="1" applyFill="1" applyBorder="1" applyAlignment="1" applyProtection="1">
      <alignment vertical="center"/>
    </xf>
    <xf numFmtId="165" fontId="15" fillId="19" borderId="108" xfId="1" applyNumberFormat="1" applyFont="1" applyFill="1" applyBorder="1" applyAlignment="1" applyProtection="1">
      <alignment vertical="center"/>
    </xf>
    <xf numFmtId="0" fontId="15" fillId="19" borderId="100" xfId="0" applyFont="1" applyFill="1" applyBorder="1" applyAlignment="1" applyProtection="1">
      <alignment vertical="center"/>
    </xf>
    <xf numFmtId="167" fontId="15" fillId="19" borderId="174" xfId="0" applyNumberFormat="1" applyFont="1" applyFill="1" applyBorder="1" applyAlignment="1" applyProtection="1">
      <alignment vertical="center"/>
    </xf>
    <xf numFmtId="167" fontId="3" fillId="19" borderId="175" xfId="0" applyNumberFormat="1" applyFont="1" applyFill="1" applyBorder="1" applyAlignment="1" applyProtection="1">
      <alignment vertical="center"/>
    </xf>
    <xf numFmtId="165" fontId="8" fillId="0" borderId="164" xfId="1" applyNumberFormat="1" applyFont="1" applyFill="1" applyBorder="1" applyAlignment="1" applyProtection="1">
      <alignment horizontal="left" vertical="center"/>
    </xf>
    <xf numFmtId="0" fontId="8" fillId="0" borderId="158" xfId="0" applyFont="1" applyFill="1" applyBorder="1" applyAlignment="1" applyProtection="1">
      <alignment vertical="center"/>
    </xf>
    <xf numFmtId="167" fontId="8" fillId="29" borderId="167" xfId="0" applyNumberFormat="1" applyFont="1" applyFill="1" applyBorder="1" applyAlignment="1" applyProtection="1">
      <alignment vertical="center"/>
    </xf>
    <xf numFmtId="165" fontId="15" fillId="19" borderId="164" xfId="1" applyNumberFormat="1" applyFont="1" applyFill="1" applyBorder="1" applyAlignment="1" applyProtection="1">
      <alignment vertical="center"/>
    </xf>
    <xf numFmtId="0" fontId="15" fillId="19" borderId="165" xfId="0" applyFont="1" applyFill="1" applyBorder="1" applyAlignment="1" applyProtection="1">
      <alignment vertical="center"/>
    </xf>
    <xf numFmtId="167" fontId="15" fillId="19" borderId="176" xfId="0" applyNumberFormat="1" applyFont="1" applyFill="1" applyBorder="1" applyAlignment="1" applyProtection="1">
      <alignment vertical="center"/>
    </xf>
    <xf numFmtId="167" fontId="3" fillId="19" borderId="177" xfId="0" applyNumberFormat="1" applyFont="1" applyFill="1" applyBorder="1" applyAlignment="1" applyProtection="1">
      <alignment vertical="center"/>
    </xf>
    <xf numFmtId="165" fontId="15" fillId="19" borderId="164" xfId="1" applyNumberFormat="1" applyFont="1" applyFill="1" applyBorder="1" applyAlignment="1" applyProtection="1">
      <alignment horizontal="left" vertical="center"/>
    </xf>
    <xf numFmtId="0" fontId="15" fillId="19" borderId="158" xfId="0" applyFont="1" applyFill="1" applyBorder="1" applyAlignment="1" applyProtection="1">
      <alignment vertical="center"/>
    </xf>
    <xf numFmtId="167" fontId="15" fillId="19" borderId="166" xfId="0" applyNumberFormat="1" applyFont="1" applyFill="1" applyBorder="1" applyAlignment="1" applyProtection="1">
      <alignment vertical="center"/>
    </xf>
    <xf numFmtId="167" fontId="3" fillId="19" borderId="167" xfId="0" applyNumberFormat="1" applyFont="1" applyFill="1" applyBorder="1" applyAlignment="1" applyProtection="1">
      <alignment vertical="center"/>
    </xf>
    <xf numFmtId="16" fontId="15" fillId="19" borderId="164" xfId="0" applyNumberFormat="1" applyFont="1" applyFill="1" applyBorder="1" applyAlignment="1" applyProtection="1">
      <alignment horizontal="left" vertical="center"/>
    </xf>
    <xf numFmtId="16" fontId="8" fillId="3" borderId="164" xfId="0" applyNumberFormat="1" applyFont="1" applyFill="1" applyBorder="1" applyAlignment="1" applyProtection="1">
      <alignment vertical="center"/>
    </xf>
    <xf numFmtId="0" fontId="8" fillId="0" borderId="165" xfId="0" applyFont="1" applyFill="1" applyBorder="1" applyAlignment="1" applyProtection="1">
      <alignment vertical="center"/>
    </xf>
    <xf numFmtId="167" fontId="15" fillId="48" borderId="176" xfId="0" applyNumberFormat="1" applyFont="1" applyFill="1" applyBorder="1" applyAlignment="1" applyProtection="1">
      <alignment vertical="center"/>
    </xf>
    <xf numFmtId="167" fontId="8" fillId="29" borderId="177" xfId="0" applyNumberFormat="1" applyFont="1" applyFill="1" applyBorder="1" applyAlignment="1" applyProtection="1">
      <alignment vertical="center"/>
    </xf>
    <xf numFmtId="0" fontId="8" fillId="0" borderId="164" xfId="0" applyFont="1" applyBorder="1" applyAlignment="1" applyProtection="1">
      <alignment horizontal="left" vertical="center"/>
    </xf>
    <xf numFmtId="0" fontId="8" fillId="0" borderId="158" xfId="0" applyFont="1" applyBorder="1" applyAlignment="1" applyProtection="1">
      <alignment vertical="center"/>
    </xf>
    <xf numFmtId="167" fontId="15" fillId="45" borderId="166" xfId="0" applyNumberFormat="1" applyFont="1" applyFill="1" applyBorder="1" applyAlignment="1" applyProtection="1">
      <alignment vertical="center"/>
    </xf>
    <xf numFmtId="16" fontId="8" fillId="0" borderId="164" xfId="0" applyNumberFormat="1" applyFont="1" applyBorder="1" applyAlignment="1" applyProtection="1">
      <alignment vertical="center"/>
    </xf>
    <xf numFmtId="0" fontId="8" fillId="0" borderId="165" xfId="0" applyFont="1" applyBorder="1" applyAlignment="1" applyProtection="1">
      <alignment vertical="center"/>
    </xf>
    <xf numFmtId="0" fontId="15" fillId="19" borderId="164" xfId="0" applyFont="1" applyFill="1" applyBorder="1" applyAlignment="1" applyProtection="1">
      <alignment horizontal="left" vertical="center"/>
    </xf>
    <xf numFmtId="167" fontId="15" fillId="19" borderId="178" xfId="0" applyNumberFormat="1" applyFont="1" applyFill="1" applyBorder="1" applyAlignment="1" applyProtection="1">
      <alignment vertical="center"/>
    </xf>
    <xf numFmtId="166" fontId="8" fillId="3" borderId="158" xfId="0" applyNumberFormat="1" applyFont="1" applyFill="1" applyBorder="1" applyAlignment="1" applyProtection="1">
      <alignment horizontal="left" vertical="center"/>
    </xf>
    <xf numFmtId="0" fontId="8" fillId="0" borderId="164" xfId="0" applyFont="1" applyBorder="1" applyAlignment="1" applyProtection="1">
      <alignment vertical="center"/>
    </xf>
    <xf numFmtId="167" fontId="15" fillId="45" borderId="178" xfId="0" applyNumberFormat="1" applyFont="1" applyFill="1" applyBorder="1" applyAlignment="1" applyProtection="1">
      <alignment vertical="center"/>
    </xf>
    <xf numFmtId="166" fontId="8" fillId="0" borderId="158" xfId="0" applyNumberFormat="1" applyFont="1" applyFill="1" applyBorder="1" applyAlignment="1" applyProtection="1">
      <alignment horizontal="left" vertical="center"/>
    </xf>
    <xf numFmtId="166" fontId="8" fillId="0" borderId="164" xfId="0" applyNumberFormat="1" applyFont="1" applyFill="1" applyBorder="1" applyAlignment="1" applyProtection="1">
      <alignment vertical="center" wrapText="1"/>
    </xf>
    <xf numFmtId="166" fontId="8" fillId="0" borderId="165" xfId="0" applyNumberFormat="1" applyFont="1" applyFill="1" applyBorder="1" applyAlignment="1" applyProtection="1">
      <alignment horizontal="left" vertical="center" wrapText="1"/>
    </xf>
    <xf numFmtId="0" fontId="15" fillId="19" borderId="145" xfId="0" applyFont="1" applyFill="1" applyBorder="1" applyAlignment="1" applyProtection="1">
      <alignment horizontal="left" vertical="center"/>
    </xf>
    <xf numFmtId="166" fontId="15" fillId="19" borderId="169" xfId="0" applyNumberFormat="1" applyFont="1" applyFill="1" applyBorder="1" applyAlignment="1" applyProtection="1">
      <alignment vertical="center"/>
    </xf>
    <xf numFmtId="167" fontId="3" fillId="19" borderId="170" xfId="0" applyNumberFormat="1" applyFont="1" applyFill="1" applyBorder="1" applyAlignment="1" applyProtection="1">
      <alignment vertical="center"/>
    </xf>
    <xf numFmtId="166" fontId="15" fillId="19" borderId="145" xfId="0" applyNumberFormat="1" applyFont="1" applyFill="1" applyBorder="1" applyAlignment="1" applyProtection="1">
      <alignment vertical="center" wrapText="1"/>
    </xf>
    <xf numFmtId="166" fontId="15" fillId="19" borderId="146" xfId="0" applyNumberFormat="1" applyFont="1" applyFill="1" applyBorder="1" applyAlignment="1" applyProtection="1">
      <alignment horizontal="left" vertical="center" wrapText="1"/>
    </xf>
    <xf numFmtId="167" fontId="15" fillId="19" borderId="179" xfId="0" applyNumberFormat="1" applyFont="1" applyFill="1" applyBorder="1" applyAlignment="1" applyProtection="1">
      <alignment vertical="center"/>
    </xf>
    <xf numFmtId="167" fontId="3" fillId="19" borderId="180" xfId="0" applyNumberFormat="1" applyFont="1" applyFill="1" applyBorder="1" applyAlignment="1" applyProtection="1">
      <alignment vertical="center"/>
    </xf>
    <xf numFmtId="167" fontId="15" fillId="23" borderId="181" xfId="0" applyNumberFormat="1" applyFont="1" applyFill="1" applyBorder="1" applyAlignment="1" applyProtection="1">
      <alignment vertical="center"/>
    </xf>
    <xf numFmtId="167" fontId="3" fillId="23" borderId="59" xfId="0" applyNumberFormat="1" applyFont="1" applyFill="1" applyBorder="1" applyAlignment="1" applyProtection="1">
      <alignment vertical="center"/>
    </xf>
    <xf numFmtId="167" fontId="4" fillId="0" borderId="181" xfId="0" applyNumberFormat="1" applyFont="1" applyFill="1" applyBorder="1" applyAlignment="1" applyProtection="1">
      <alignment horizontal="right" vertical="center"/>
    </xf>
    <xf numFmtId="167" fontId="3" fillId="0" borderId="59" xfId="0" applyNumberFormat="1" applyFont="1" applyFill="1" applyBorder="1" applyAlignment="1" applyProtection="1">
      <alignment horizontal="right" vertical="center"/>
    </xf>
    <xf numFmtId="165" fontId="15" fillId="19" borderId="122" xfId="1" applyNumberFormat="1" applyFont="1" applyFill="1" applyBorder="1" applyAlignment="1" applyProtection="1">
      <alignment vertical="center"/>
    </xf>
    <xf numFmtId="0" fontId="15" fillId="19" borderId="126" xfId="0" applyFont="1" applyFill="1" applyBorder="1" applyAlignment="1" applyProtection="1">
      <alignment vertical="center"/>
    </xf>
    <xf numFmtId="167" fontId="3" fillId="19" borderId="125" xfId="0" applyNumberFormat="1" applyFont="1" applyFill="1" applyBorder="1" applyAlignment="1" applyProtection="1">
      <alignment vertical="center"/>
    </xf>
    <xf numFmtId="16" fontId="8" fillId="0" borderId="164" xfId="0" applyNumberFormat="1" applyFont="1" applyFill="1" applyBorder="1" applyAlignment="1" applyProtection="1">
      <alignment horizontal="left" vertical="center"/>
    </xf>
    <xf numFmtId="167" fontId="3" fillId="19" borderId="172" xfId="0" applyNumberFormat="1" applyFont="1" applyFill="1" applyBorder="1" applyAlignment="1" applyProtection="1">
      <alignment vertical="center"/>
    </xf>
    <xf numFmtId="167" fontId="8" fillId="29" borderId="172" xfId="0" applyNumberFormat="1" applyFont="1" applyFill="1" applyBorder="1" applyAlignment="1" applyProtection="1">
      <alignment vertical="center"/>
    </xf>
    <xf numFmtId="0" fontId="15" fillId="19" borderId="169" xfId="0" applyFont="1" applyFill="1" applyBorder="1" applyAlignment="1" applyProtection="1">
      <alignment vertical="center"/>
    </xf>
    <xf numFmtId="166" fontId="8" fillId="0" borderId="164" xfId="0" applyNumberFormat="1" applyFont="1" applyFill="1" applyBorder="1" applyAlignment="1" applyProtection="1">
      <alignment vertical="center" wrapText="1"/>
      <protection locked="0"/>
    </xf>
    <xf numFmtId="166" fontId="8" fillId="0" borderId="165" xfId="0" applyNumberFormat="1" applyFont="1" applyFill="1" applyBorder="1" applyAlignment="1" applyProtection="1">
      <alignment horizontal="left" vertical="center" wrapText="1"/>
      <protection locked="0"/>
    </xf>
    <xf numFmtId="167" fontId="15" fillId="45" borderId="178" xfId="0" applyNumberFormat="1" applyFont="1" applyFill="1" applyBorder="1" applyAlignment="1" applyProtection="1">
      <alignment vertical="center"/>
      <protection locked="0"/>
    </xf>
    <xf numFmtId="167" fontId="8" fillId="29" borderId="172" xfId="0" applyNumberFormat="1" applyFont="1" applyFill="1" applyBorder="1" applyAlignment="1" applyProtection="1">
      <alignment vertical="center"/>
      <protection locked="0"/>
    </xf>
    <xf numFmtId="0" fontId="8" fillId="0" borderId="182" xfId="0" applyFont="1" applyBorder="1" applyAlignment="1" applyProtection="1">
      <alignment vertical="center"/>
    </xf>
    <xf numFmtId="0" fontId="8" fillId="0" borderId="183" xfId="0" applyFont="1" applyBorder="1" applyAlignment="1" applyProtection="1">
      <alignment horizontal="left" vertical="center"/>
    </xf>
    <xf numFmtId="0" fontId="8" fillId="0" borderId="108" xfId="0" applyFont="1" applyBorder="1" applyAlignment="1" applyProtection="1">
      <alignment horizontal="left" vertical="center"/>
    </xf>
    <xf numFmtId="166" fontId="8" fillId="0" borderId="173" xfId="0" applyNumberFormat="1" applyFont="1" applyFill="1" applyBorder="1" applyAlignment="1" applyProtection="1">
      <alignment horizontal="left" vertical="center"/>
    </xf>
    <xf numFmtId="166" fontId="15" fillId="19" borderId="169" xfId="0" applyNumberFormat="1" applyFont="1" applyFill="1" applyBorder="1" applyAlignment="1" applyProtection="1">
      <alignment horizontal="left" vertical="center"/>
    </xf>
    <xf numFmtId="167" fontId="3" fillId="19" borderId="153" xfId="0" applyNumberFormat="1" applyFont="1" applyFill="1" applyBorder="1" applyAlignment="1" applyProtection="1">
      <alignment vertical="center"/>
    </xf>
    <xf numFmtId="167" fontId="15" fillId="37" borderId="181" xfId="0" applyNumberFormat="1" applyFont="1" applyFill="1" applyBorder="1" applyAlignment="1" applyProtection="1">
      <alignment vertical="center"/>
    </xf>
    <xf numFmtId="167" fontId="15" fillId="37" borderId="59" xfId="0" applyNumberFormat="1" applyFont="1" applyFill="1" applyBorder="1" applyAlignment="1" applyProtection="1">
      <alignment vertical="center"/>
    </xf>
    <xf numFmtId="167" fontId="33" fillId="17" borderId="184" xfId="0" applyNumberFormat="1" applyFont="1" applyFill="1" applyBorder="1" applyAlignment="1" applyProtection="1">
      <alignment vertical="center" readingOrder="1"/>
    </xf>
    <xf numFmtId="0" fontId="8" fillId="0" borderId="185" xfId="0" applyFont="1" applyFill="1" applyBorder="1" applyAlignment="1" applyProtection="1">
      <alignment horizontal="center"/>
    </xf>
    <xf numFmtId="0" fontId="8" fillId="0" borderId="186" xfId="0" applyFont="1" applyFill="1" applyBorder="1" applyAlignment="1" applyProtection="1">
      <alignment horizontal="left" vertical="center" wrapText="1"/>
    </xf>
    <xf numFmtId="165" fontId="3" fillId="0" borderId="185" xfId="1" applyNumberFormat="1" applyFont="1" applyFill="1" applyBorder="1" applyAlignment="1" applyProtection="1">
      <alignment horizontal="right"/>
    </xf>
    <xf numFmtId="3" fontId="33" fillId="0" borderId="155" xfId="0" applyNumberFormat="1" applyFont="1" applyFill="1" applyBorder="1" applyAlignment="1" applyProtection="1">
      <alignment horizontal="right" vertical="center" wrapText="1"/>
    </xf>
    <xf numFmtId="167" fontId="3" fillId="45" borderId="187" xfId="0" applyNumberFormat="1" applyFont="1" applyFill="1" applyBorder="1" applyAlignment="1" applyProtection="1">
      <alignment horizontal="right" vertical="center" readingOrder="1"/>
    </xf>
    <xf numFmtId="167" fontId="8" fillId="29" borderId="188" xfId="0" applyNumberFormat="1" applyFont="1" applyFill="1" applyBorder="1" applyAlignment="1" applyProtection="1">
      <alignment vertical="center" readingOrder="1"/>
    </xf>
    <xf numFmtId="167" fontId="8" fillId="9" borderId="189" xfId="0" applyNumberFormat="1" applyFont="1" applyFill="1" applyBorder="1" applyAlignment="1" applyProtection="1">
      <alignment vertical="center" readingOrder="1"/>
    </xf>
    <xf numFmtId="0" fontId="33" fillId="17" borderId="185" xfId="0" applyFont="1" applyFill="1" applyBorder="1" applyAlignment="1" applyProtection="1">
      <alignment horizontal="center"/>
    </xf>
    <xf numFmtId="0" fontId="33" fillId="47" borderId="186" xfId="0" applyFont="1" applyFill="1" applyBorder="1" applyAlignment="1" applyProtection="1">
      <alignment horizontal="left" vertical="center" wrapText="1" indent="4"/>
    </xf>
    <xf numFmtId="165" fontId="33" fillId="47" borderId="185" xfId="1" applyNumberFormat="1" applyFont="1" applyFill="1" applyBorder="1" applyAlignment="1" applyProtection="1">
      <alignment horizontal="right"/>
    </xf>
    <xf numFmtId="3" fontId="33" fillId="47" borderId="155" xfId="0" applyNumberFormat="1" applyFont="1" applyFill="1" applyBorder="1" applyAlignment="1" applyProtection="1">
      <alignment horizontal="right" vertical="center" wrapText="1"/>
    </xf>
    <xf numFmtId="167" fontId="33" fillId="16" borderId="187" xfId="0" applyNumberFormat="1" applyFont="1" applyFill="1" applyBorder="1" applyAlignment="1" applyProtection="1">
      <alignment horizontal="right" vertical="center" readingOrder="1"/>
    </xf>
    <xf numFmtId="167" fontId="33" fillId="16" borderId="188" xfId="0" applyNumberFormat="1" applyFont="1" applyFill="1" applyBorder="1" applyAlignment="1" applyProtection="1">
      <alignment horizontal="right" vertical="center" readingOrder="1"/>
    </xf>
    <xf numFmtId="167" fontId="33" fillId="16" borderId="189" xfId="0" applyNumberFormat="1" applyFont="1" applyFill="1" applyBorder="1" applyAlignment="1" applyProtection="1">
      <alignment horizontal="right" vertical="center" readingOrder="1"/>
    </xf>
    <xf numFmtId="167" fontId="33" fillId="17" borderId="188" xfId="0" applyNumberFormat="1" applyFont="1" applyFill="1" applyBorder="1" applyAlignment="1" applyProtection="1">
      <alignment vertical="center" readingOrder="1"/>
    </xf>
    <xf numFmtId="167" fontId="33" fillId="17" borderId="189" xfId="0" applyNumberFormat="1" applyFont="1" applyFill="1" applyBorder="1" applyAlignment="1" applyProtection="1">
      <alignment vertical="center" readingOrder="1"/>
    </xf>
    <xf numFmtId="0" fontId="3" fillId="40" borderId="185" xfId="0" applyFont="1" applyFill="1" applyBorder="1" applyAlignment="1" applyProtection="1">
      <alignment horizontal="center"/>
    </xf>
    <xf numFmtId="0" fontId="3" fillId="41" borderId="186" xfId="0" applyFont="1" applyFill="1" applyBorder="1" applyProtection="1"/>
    <xf numFmtId="165" fontId="3" fillId="41" borderId="185" xfId="1" applyNumberFormat="1" applyFont="1" applyFill="1" applyBorder="1" applyAlignment="1" applyProtection="1"/>
    <xf numFmtId="165" fontId="3" fillId="41" borderId="155" xfId="1" applyNumberFormat="1" applyFont="1" applyFill="1" applyBorder="1" applyAlignment="1" applyProtection="1"/>
    <xf numFmtId="167" fontId="3" fillId="42" borderId="187" xfId="1" applyNumberFormat="1" applyFont="1" applyFill="1" applyBorder="1" applyAlignment="1" applyProtection="1">
      <alignment horizontal="right" vertical="center" readingOrder="1"/>
    </xf>
    <xf numFmtId="167" fontId="3" fillId="40" borderId="188" xfId="0" applyNumberFormat="1" applyFont="1" applyFill="1" applyBorder="1" applyAlignment="1" applyProtection="1">
      <alignment vertical="center" readingOrder="1"/>
    </xf>
    <xf numFmtId="167" fontId="3" fillId="40" borderId="189" xfId="0" applyNumberFormat="1" applyFont="1" applyFill="1" applyBorder="1" applyAlignment="1" applyProtection="1">
      <alignment vertical="center" readingOrder="1"/>
    </xf>
    <xf numFmtId="0" fontId="3" fillId="19" borderId="185" xfId="0" applyFont="1" applyFill="1" applyBorder="1" applyAlignment="1" applyProtection="1">
      <alignment horizontal="center" vertical="center"/>
    </xf>
    <xf numFmtId="0" fontId="3" fillId="19" borderId="186" xfId="0" applyFont="1" applyFill="1" applyBorder="1" applyAlignment="1" applyProtection="1">
      <alignment horizontal="left" vertical="center" indent="2"/>
    </xf>
    <xf numFmtId="166" fontId="3" fillId="19" borderId="185" xfId="0" applyNumberFormat="1" applyFont="1" applyFill="1" applyBorder="1" applyAlignment="1" applyProtection="1">
      <alignment horizontal="right" vertical="center"/>
    </xf>
    <xf numFmtId="3" fontId="33" fillId="19" borderId="155" xfId="0" applyNumberFormat="1" applyFont="1" applyFill="1" applyBorder="1" applyAlignment="1" applyProtection="1">
      <alignment horizontal="right" vertical="center"/>
    </xf>
    <xf numFmtId="167" fontId="3" fillId="19" borderId="187" xfId="0" applyNumberFormat="1" applyFont="1" applyFill="1" applyBorder="1" applyAlignment="1" applyProtection="1">
      <alignment horizontal="right" vertical="center" readingOrder="1"/>
    </xf>
    <xf numFmtId="167" fontId="3" fillId="19" borderId="188" xfId="0" applyNumberFormat="1" applyFont="1" applyFill="1" applyBorder="1" applyAlignment="1" applyProtection="1">
      <alignment horizontal="right" vertical="center" readingOrder="1"/>
    </xf>
    <xf numFmtId="167" fontId="3" fillId="19" borderId="189" xfId="0" applyNumberFormat="1" applyFont="1" applyFill="1" applyBorder="1" applyAlignment="1" applyProtection="1">
      <alignment horizontal="right" vertical="center" readingOrder="1"/>
    </xf>
    <xf numFmtId="0" fontId="3" fillId="0" borderId="186" xfId="0" applyFont="1" applyFill="1" applyBorder="1" applyAlignment="1" applyProtection="1">
      <alignment horizontal="left" vertical="center" wrapText="1"/>
    </xf>
    <xf numFmtId="0" fontId="33" fillId="0" borderId="155" xfId="0" applyFont="1" applyFill="1" applyBorder="1" applyProtection="1"/>
    <xf numFmtId="167" fontId="3" fillId="45" borderId="187" xfId="1" applyNumberFormat="1" applyFont="1" applyFill="1" applyBorder="1" applyAlignment="1" applyProtection="1">
      <alignment horizontal="right" vertical="center" readingOrder="1"/>
    </xf>
    <xf numFmtId="0" fontId="8" fillId="0" borderId="186" xfId="0" applyFont="1" applyFill="1" applyBorder="1" applyAlignment="1" applyProtection="1">
      <alignment horizontal="left" vertical="center" wrapText="1" indent="1"/>
    </xf>
    <xf numFmtId="2" fontId="3" fillId="0" borderId="155" xfId="0" applyNumberFormat="1" applyFont="1" applyFill="1" applyBorder="1" applyProtection="1"/>
    <xf numFmtId="167" fontId="3" fillId="45" borderId="187" xfId="0" applyNumberFormat="1" applyFont="1" applyFill="1" applyBorder="1" applyAlignment="1" applyProtection="1">
      <alignment vertical="center" readingOrder="1"/>
    </xf>
    <xf numFmtId="2" fontId="3" fillId="0" borderId="155" xfId="0" applyNumberFormat="1" applyFont="1" applyFill="1" applyBorder="1" applyAlignment="1" applyProtection="1">
      <alignment horizontal="right" vertical="center" wrapText="1"/>
    </xf>
    <xf numFmtId="3" fontId="3" fillId="0" borderId="155" xfId="0" applyNumberFormat="1" applyFont="1" applyFill="1" applyBorder="1" applyAlignment="1" applyProtection="1">
      <alignment horizontal="right" vertical="center" wrapText="1"/>
    </xf>
    <xf numFmtId="0" fontId="3" fillId="19" borderId="185" xfId="0" applyFont="1" applyFill="1" applyBorder="1" applyAlignment="1" applyProtection="1">
      <alignment horizontal="center"/>
    </xf>
    <xf numFmtId="0" fontId="3" fillId="19" borderId="186" xfId="0" applyFont="1" applyFill="1" applyBorder="1" applyAlignment="1" applyProtection="1">
      <alignment horizontal="left" vertical="center" wrapText="1" indent="2"/>
    </xf>
    <xf numFmtId="3" fontId="3" fillId="19" borderId="185" xfId="0" applyNumberFormat="1" applyFont="1" applyFill="1" applyBorder="1" applyAlignment="1" applyProtection="1">
      <alignment horizontal="right" vertical="center" wrapText="1"/>
    </xf>
    <xf numFmtId="3" fontId="3" fillId="19" borderId="155" xfId="0" applyNumberFormat="1" applyFont="1" applyFill="1" applyBorder="1" applyAlignment="1" applyProtection="1">
      <alignment horizontal="right" vertical="center" wrapText="1"/>
    </xf>
    <xf numFmtId="0" fontId="8" fillId="0" borderId="186" xfId="0" applyFont="1" applyFill="1" applyBorder="1" applyProtection="1"/>
    <xf numFmtId="0" fontId="3" fillId="19" borderId="186" xfId="0" applyFont="1" applyFill="1" applyBorder="1" applyAlignment="1" applyProtection="1">
      <alignment horizontal="left" indent="2"/>
    </xf>
    <xf numFmtId="166" fontId="3" fillId="19" borderId="185" xfId="0" applyNumberFormat="1" applyFont="1" applyFill="1" applyBorder="1" applyProtection="1"/>
    <xf numFmtId="166" fontId="3" fillId="19" borderId="155" xfId="0" applyNumberFormat="1" applyFont="1" applyFill="1" applyBorder="1" applyProtection="1"/>
    <xf numFmtId="167" fontId="3" fillId="19" borderId="187" xfId="0" applyNumberFormat="1" applyFont="1" applyFill="1" applyBorder="1" applyAlignment="1" applyProtection="1">
      <alignment vertical="center" readingOrder="1"/>
    </xf>
    <xf numFmtId="167" fontId="3" fillId="19" borderId="188" xfId="0" applyNumberFormat="1" applyFont="1" applyFill="1" applyBorder="1" applyAlignment="1" applyProtection="1">
      <alignment vertical="center" readingOrder="1"/>
    </xf>
    <xf numFmtId="167" fontId="3" fillId="19" borderId="189" xfId="0" applyNumberFormat="1" applyFont="1" applyFill="1" applyBorder="1" applyAlignment="1" applyProtection="1">
      <alignment vertical="center" readingOrder="1"/>
    </xf>
    <xf numFmtId="165" fontId="3" fillId="0" borderId="155" xfId="1" applyNumberFormat="1" applyFont="1" applyFill="1" applyBorder="1" applyAlignment="1" applyProtection="1"/>
    <xf numFmtId="167" fontId="3" fillId="49" borderId="187" xfId="1" applyNumberFormat="1" applyFont="1" applyFill="1" applyBorder="1" applyAlignment="1" applyProtection="1">
      <alignment horizontal="right" vertical="center" readingOrder="1"/>
    </xf>
    <xf numFmtId="16" fontId="3" fillId="19" borderId="185" xfId="0" applyNumberFormat="1" applyFont="1" applyFill="1" applyBorder="1" applyAlignment="1" applyProtection="1">
      <alignment horizontal="center"/>
    </xf>
    <xf numFmtId="165" fontId="3" fillId="19" borderId="185" xfId="1" applyNumberFormat="1" applyFont="1" applyFill="1" applyBorder="1" applyAlignment="1" applyProtection="1">
      <alignment horizontal="right"/>
    </xf>
    <xf numFmtId="3" fontId="33" fillId="19" borderId="155" xfId="0" applyNumberFormat="1" applyFont="1" applyFill="1" applyBorder="1" applyAlignment="1" applyProtection="1">
      <alignment horizontal="right" vertical="center" wrapText="1"/>
    </xf>
    <xf numFmtId="167" fontId="3" fillId="19" borderId="187" xfId="1" applyNumberFormat="1" applyFont="1" applyFill="1" applyBorder="1" applyAlignment="1" applyProtection="1">
      <alignment horizontal="right" vertical="center" readingOrder="1"/>
    </xf>
    <xf numFmtId="167" fontId="3" fillId="20" borderId="188" xfId="0" applyNumberFormat="1" applyFont="1" applyFill="1" applyBorder="1" applyAlignment="1" applyProtection="1">
      <alignment vertical="center" readingOrder="1"/>
    </xf>
    <xf numFmtId="167" fontId="3" fillId="20" borderId="189" xfId="0" applyNumberFormat="1" applyFont="1" applyFill="1" applyBorder="1" applyAlignment="1" applyProtection="1">
      <alignment vertical="center" readingOrder="1"/>
    </xf>
    <xf numFmtId="0" fontId="3" fillId="20" borderId="185" xfId="0" applyFont="1" applyFill="1" applyBorder="1" applyAlignment="1" applyProtection="1">
      <alignment horizontal="center"/>
    </xf>
    <xf numFmtId="0" fontId="3" fillId="46" borderId="186" xfId="0" applyFont="1" applyFill="1" applyBorder="1" applyAlignment="1" applyProtection="1">
      <alignment horizontal="left" indent="2"/>
    </xf>
    <xf numFmtId="165" fontId="3" fillId="46" borderId="185" xfId="1" applyNumberFormat="1" applyFont="1" applyFill="1" applyBorder="1" applyAlignment="1" applyProtection="1"/>
    <xf numFmtId="165" fontId="3" fillId="46" borderId="155" xfId="1" applyNumberFormat="1" applyFont="1" applyFill="1" applyBorder="1" applyAlignment="1" applyProtection="1"/>
    <xf numFmtId="165" fontId="3" fillId="19" borderId="185" xfId="1" applyNumberFormat="1" applyFont="1" applyFill="1" applyBorder="1" applyAlignment="1" applyProtection="1"/>
    <xf numFmtId="165" fontId="3" fillId="19" borderId="155" xfId="1" applyNumberFormat="1" applyFont="1" applyFill="1" applyBorder="1" applyAlignment="1" applyProtection="1"/>
    <xf numFmtId="0" fontId="3" fillId="19" borderId="190" xfId="0" applyFont="1" applyFill="1" applyBorder="1" applyAlignment="1" applyProtection="1">
      <alignment horizontal="center"/>
    </xf>
    <xf numFmtId="0" fontId="3" fillId="19" borderId="191" xfId="0" applyFont="1" applyFill="1" applyBorder="1" applyAlignment="1" applyProtection="1">
      <alignment horizontal="left" indent="2"/>
    </xf>
    <xf numFmtId="165" fontId="3" fillId="19" borderId="190" xfId="1" applyNumberFormat="1" applyFont="1" applyFill="1" applyBorder="1" applyAlignment="1" applyProtection="1"/>
    <xf numFmtId="165" fontId="3" fillId="19" borderId="192" xfId="1" applyNumberFormat="1" applyFont="1" applyFill="1" applyBorder="1" applyAlignment="1" applyProtection="1"/>
    <xf numFmtId="167" fontId="3" fillId="19" borderId="193" xfId="1" applyNumberFormat="1" applyFont="1" applyFill="1" applyBorder="1" applyAlignment="1" applyProtection="1">
      <alignment vertical="center" readingOrder="1"/>
    </xf>
    <xf numFmtId="167" fontId="3" fillId="20" borderId="194" xfId="0" applyNumberFormat="1" applyFont="1" applyFill="1" applyBorder="1" applyAlignment="1" applyProtection="1">
      <alignment vertical="center" readingOrder="1"/>
    </xf>
    <xf numFmtId="167" fontId="3" fillId="20" borderId="195" xfId="0" applyNumberFormat="1" applyFont="1" applyFill="1" applyBorder="1" applyAlignment="1" applyProtection="1">
      <alignment vertical="center" readingOrder="1"/>
    </xf>
    <xf numFmtId="167" fontId="15" fillId="36" borderId="82" xfId="0" applyNumberFormat="1" applyFont="1" applyFill="1" applyBorder="1" applyAlignment="1" applyProtection="1">
      <alignment vertical="center" readingOrder="1"/>
    </xf>
    <xf numFmtId="0" fontId="15" fillId="0" borderId="164" xfId="0" applyFont="1" applyBorder="1" applyAlignment="1" applyProtection="1">
      <alignment horizontal="center" vertical="center"/>
    </xf>
    <xf numFmtId="166" fontId="17" fillId="0" borderId="165" xfId="0" applyNumberFormat="1" applyFont="1" applyFill="1" applyBorder="1" applyAlignment="1" applyProtection="1">
      <alignment vertical="center"/>
    </xf>
    <xf numFmtId="165" fontId="15" fillId="45" borderId="196" xfId="1" applyNumberFormat="1" applyFont="1" applyFill="1" applyBorder="1" applyAlignment="1" applyProtection="1">
      <alignment horizontal="right" vertical="center"/>
    </xf>
    <xf numFmtId="165" fontId="17" fillId="9" borderId="197" xfId="1" applyNumberFormat="1" applyFont="1" applyFill="1" applyBorder="1" applyAlignment="1" applyProtection="1">
      <alignment vertical="center"/>
    </xf>
    <xf numFmtId="0" fontId="15" fillId="3" borderId="164" xfId="0" applyFont="1" applyFill="1" applyBorder="1" applyAlignment="1" applyProtection="1">
      <alignment horizontal="center" vertical="center"/>
    </xf>
    <xf numFmtId="166" fontId="17" fillId="3" borderId="165" xfId="0" applyNumberFormat="1" applyFont="1" applyFill="1" applyBorder="1" applyAlignment="1" applyProtection="1">
      <alignment horizontal="left" vertical="center"/>
    </xf>
    <xf numFmtId="0" fontId="17" fillId="0" borderId="165" xfId="0" applyFont="1" applyBorder="1" applyAlignment="1" applyProtection="1">
      <alignment vertical="center"/>
    </xf>
    <xf numFmtId="0" fontId="17" fillId="3" borderId="165" xfId="0" applyFont="1" applyFill="1" applyBorder="1" applyAlignment="1" applyProtection="1">
      <alignment vertical="center"/>
    </xf>
    <xf numFmtId="165" fontId="17" fillId="38" borderId="197" xfId="1" applyNumberFormat="1" applyFont="1" applyFill="1" applyBorder="1" applyAlignment="1" applyProtection="1">
      <alignment vertical="center"/>
    </xf>
    <xf numFmtId="0" fontId="17" fillId="0" borderId="165" xfId="0" applyFont="1" applyFill="1" applyBorder="1" applyAlignment="1" applyProtection="1">
      <alignment vertical="center"/>
    </xf>
    <xf numFmtId="165" fontId="17" fillId="9" borderId="198" xfId="1" applyNumberFormat="1" applyFont="1" applyFill="1" applyBorder="1" applyAlignment="1" applyProtection="1">
      <alignment vertical="center"/>
    </xf>
    <xf numFmtId="0" fontId="17" fillId="47" borderId="145" xfId="0" applyFont="1" applyFill="1" applyBorder="1" applyAlignment="1" applyProtection="1">
      <alignment horizontal="center" vertical="center"/>
    </xf>
    <xf numFmtId="0" fontId="17" fillId="17" borderId="146" xfId="0" applyFont="1" applyFill="1" applyBorder="1" applyAlignment="1" applyProtection="1">
      <alignment vertical="center"/>
    </xf>
    <xf numFmtId="165" fontId="15" fillId="16" borderId="147" xfId="1" applyNumberFormat="1" applyFont="1" applyFill="1" applyBorder="1" applyAlignment="1" applyProtection="1">
      <alignment horizontal="right" vertical="center"/>
    </xf>
    <xf numFmtId="165" fontId="17" fillId="17" borderId="198" xfId="1" applyNumberFormat="1" applyFont="1" applyFill="1" applyBorder="1" applyAlignment="1" applyProtection="1">
      <alignment vertical="center"/>
    </xf>
    <xf numFmtId="0" fontId="15" fillId="51" borderId="199" xfId="0" applyFont="1" applyFill="1" applyBorder="1" applyAlignment="1" applyProtection="1">
      <alignment vertical="center"/>
    </xf>
    <xf numFmtId="165" fontId="15" fillId="20" borderId="42" xfId="1" applyNumberFormat="1" applyFont="1" applyFill="1" applyBorder="1" applyAlignment="1" applyProtection="1">
      <alignment vertical="center"/>
    </xf>
    <xf numFmtId="0" fontId="17" fillId="47" borderId="146" xfId="0" applyFont="1" applyFill="1" applyBorder="1" applyAlignment="1" applyProtection="1">
      <alignment vertical="center"/>
    </xf>
    <xf numFmtId="165" fontId="15" fillId="46" borderId="42" xfId="1" applyNumberFormat="1" applyFont="1" applyFill="1" applyBorder="1" applyAlignment="1" applyProtection="1">
      <alignment vertical="center"/>
    </xf>
    <xf numFmtId="0" fontId="38" fillId="52" borderId="199" xfId="0" applyFont="1" applyFill="1" applyBorder="1" applyAlignment="1" applyProtection="1">
      <alignment vertical="center"/>
    </xf>
    <xf numFmtId="165" fontId="38" fillId="50" borderId="42" xfId="1" applyNumberFormat="1" applyFont="1" applyFill="1" applyBorder="1" applyAlignment="1" applyProtection="1">
      <alignment vertical="center"/>
    </xf>
    <xf numFmtId="0" fontId="8" fillId="0" borderId="108" xfId="4" applyFont="1" applyBorder="1"/>
    <xf numFmtId="0" fontId="3" fillId="20" borderId="164" xfId="0" applyFont="1" applyFill="1" applyBorder="1"/>
    <xf numFmtId="0" fontId="3" fillId="46" borderId="165" xfId="4" applyFont="1" applyFill="1" applyBorder="1"/>
    <xf numFmtId="41" fontId="3" fillId="18" borderId="196" xfId="4" applyNumberFormat="1" applyFont="1" applyFill="1" applyBorder="1"/>
    <xf numFmtId="41" fontId="3" fillId="18" borderId="158" xfId="4" applyNumberFormat="1" applyFont="1" applyFill="1" applyBorder="1"/>
    <xf numFmtId="41" fontId="3" fillId="18" borderId="202" xfId="4" applyNumberFormat="1" applyFont="1" applyFill="1" applyBorder="1"/>
    <xf numFmtId="0" fontId="8" fillId="0" borderId="164" xfId="0" applyFont="1" applyBorder="1"/>
    <xf numFmtId="0" fontId="8" fillId="3" borderId="165" xfId="4" applyFont="1" applyFill="1" applyBorder="1"/>
    <xf numFmtId="41" fontId="3" fillId="15" borderId="196" xfId="4" applyNumberFormat="1" applyFont="1" applyFill="1" applyBorder="1"/>
    <xf numFmtId="41" fontId="8" fillId="29" borderId="203" xfId="0" applyNumberFormat="1" applyFont="1" applyFill="1" applyBorder="1"/>
    <xf numFmtId="41" fontId="8" fillId="9" borderId="204" xfId="0" applyNumberFormat="1" applyFont="1" applyFill="1" applyBorder="1"/>
    <xf numFmtId="0" fontId="8" fillId="0" borderId="164" xfId="4" applyFont="1" applyBorder="1"/>
    <xf numFmtId="0" fontId="8" fillId="0" borderId="165" xfId="4" applyFont="1" applyBorder="1"/>
    <xf numFmtId="0" fontId="3" fillId="46" borderId="164" xfId="4" applyFont="1" applyFill="1" applyBorder="1"/>
    <xf numFmtId="41" fontId="3" fillId="18" borderId="196" xfId="1" applyNumberFormat="1" applyFont="1" applyFill="1" applyBorder="1" applyAlignment="1" applyProtection="1"/>
    <xf numFmtId="41" fontId="3" fillId="18" borderId="158" xfId="1" applyNumberFormat="1" applyFont="1" applyFill="1" applyBorder="1" applyAlignment="1" applyProtection="1"/>
    <xf numFmtId="41" fontId="3" fillId="18" borderId="202" xfId="1" applyNumberFormat="1" applyFont="1" applyFill="1" applyBorder="1" applyAlignment="1" applyProtection="1"/>
    <xf numFmtId="0" fontId="3" fillId="20" borderId="145" xfId="4" applyFont="1" applyFill="1" applyBorder="1"/>
    <xf numFmtId="0" fontId="3" fillId="20" borderId="146" xfId="4" applyFont="1" applyFill="1" applyBorder="1"/>
    <xf numFmtId="41" fontId="3" fillId="18" borderId="147" xfId="4" applyNumberFormat="1" applyFont="1" applyFill="1" applyBorder="1"/>
    <xf numFmtId="41" fontId="3" fillId="20" borderId="205" xfId="0" applyNumberFormat="1" applyFont="1" applyFill="1" applyBorder="1"/>
    <xf numFmtId="41" fontId="3" fillId="20" borderId="206" xfId="0" applyNumberFormat="1" applyFont="1" applyFill="1" applyBorder="1"/>
    <xf numFmtId="0" fontId="3" fillId="44" borderId="199" xfId="4" applyFont="1" applyFill="1" applyBorder="1"/>
    <xf numFmtId="41" fontId="3" fillId="44" borderId="207" xfId="1" applyNumberFormat="1" applyFont="1" applyFill="1" applyBorder="1" applyAlignment="1" applyProtection="1"/>
    <xf numFmtId="0" fontId="5" fillId="0" borderId="126" xfId="0" applyFont="1" applyFill="1" applyBorder="1"/>
    <xf numFmtId="41" fontId="5" fillId="29" borderId="208" xfId="2" applyNumberFormat="1" applyFont="1" applyFill="1" applyBorder="1" applyAlignment="1" applyProtection="1"/>
    <xf numFmtId="41" fontId="5" fillId="9" borderId="121" xfId="2" applyNumberFormat="1" applyFont="1" applyFill="1" applyBorder="1" applyAlignment="1" applyProtection="1"/>
    <xf numFmtId="0" fontId="5" fillId="0" borderId="164" xfId="0" applyFont="1" applyFill="1" applyBorder="1"/>
    <xf numFmtId="0" fontId="5" fillId="0" borderId="165" xfId="0" applyFont="1" applyFill="1" applyBorder="1"/>
    <xf numFmtId="41" fontId="4" fillId="13" borderId="196" xfId="2" applyNumberFormat="1" applyFont="1" applyFill="1" applyBorder="1" applyAlignment="1" applyProtection="1"/>
    <xf numFmtId="41" fontId="5" fillId="29" borderId="157" xfId="2" applyNumberFormat="1" applyFont="1" applyFill="1" applyBorder="1" applyAlignment="1" applyProtection="1"/>
    <xf numFmtId="41" fontId="5" fillId="9" borderId="209" xfId="2" applyNumberFormat="1" applyFont="1" applyFill="1" applyBorder="1" applyAlignment="1" applyProtection="1"/>
    <xf numFmtId="0" fontId="9" fillId="17" borderId="164" xfId="0" applyFont="1" applyFill="1" applyBorder="1"/>
    <xf numFmtId="0" fontId="9" fillId="17" borderId="165" xfId="0" applyFont="1" applyFill="1" applyBorder="1" applyAlignment="1">
      <alignment horizontal="left" indent="1"/>
    </xf>
    <xf numFmtId="41" fontId="9" fillId="17" borderId="196" xfId="2" applyNumberFormat="1" applyFont="1" applyFill="1" applyBorder="1" applyAlignment="1" applyProtection="1"/>
    <xf numFmtId="41" fontId="9" fillId="17" borderId="157" xfId="2" applyNumberFormat="1" applyFont="1" applyFill="1" applyBorder="1" applyAlignment="1" applyProtection="1"/>
    <xf numFmtId="41" fontId="9" fillId="17" borderId="209" xfId="2" applyNumberFormat="1" applyFont="1" applyFill="1" applyBorder="1" applyAlignment="1" applyProtection="1"/>
    <xf numFmtId="0" fontId="4" fillId="20" borderId="164" xfId="0" applyFont="1" applyFill="1" applyBorder="1"/>
    <xf numFmtId="0" fontId="4" fillId="20" borderId="165" xfId="0" applyFont="1" applyFill="1" applyBorder="1" applyAlignment="1">
      <alignment horizontal="left" indent="3"/>
    </xf>
    <xf numFmtId="41" fontId="4" fillId="20" borderId="196" xfId="2" applyNumberFormat="1" applyFont="1" applyFill="1" applyBorder="1" applyAlignment="1" applyProtection="1"/>
    <xf numFmtId="41" fontId="4" fillId="20" borderId="157" xfId="2" applyNumberFormat="1" applyFont="1" applyFill="1" applyBorder="1" applyAlignment="1" applyProtection="1"/>
    <xf numFmtId="41" fontId="4" fillId="20" borderId="209" xfId="2" applyNumberFormat="1" applyFont="1" applyFill="1" applyBorder="1" applyAlignment="1" applyProtection="1"/>
    <xf numFmtId="41" fontId="5" fillId="30" borderId="157" xfId="2" applyNumberFormat="1" applyFont="1" applyFill="1" applyBorder="1" applyAlignment="1" applyProtection="1"/>
    <xf numFmtId="41" fontId="5" fillId="38" borderId="209" xfId="2" applyNumberFormat="1" applyFont="1" applyFill="1" applyBorder="1" applyAlignment="1" applyProtection="1"/>
    <xf numFmtId="0" fontId="40" fillId="56" borderId="164" xfId="0" applyFont="1" applyFill="1" applyBorder="1"/>
    <xf numFmtId="0" fontId="40" fillId="54" borderId="165" xfId="0" applyFont="1" applyFill="1" applyBorder="1"/>
    <xf numFmtId="41" fontId="9" fillId="56" borderId="196" xfId="2" applyNumberFormat="1" applyFont="1" applyFill="1" applyBorder="1" applyAlignment="1" applyProtection="1"/>
    <xf numFmtId="41" fontId="40" fillId="54" borderId="157" xfId="2" applyNumberFormat="1" applyFont="1" applyFill="1" applyBorder="1" applyAlignment="1" applyProtection="1"/>
    <xf numFmtId="41" fontId="40" fillId="54" borderId="209" xfId="2" applyNumberFormat="1" applyFont="1" applyFill="1" applyBorder="1" applyAlignment="1" applyProtection="1"/>
    <xf numFmtId="0" fontId="9" fillId="47" borderId="165" xfId="0" applyFont="1" applyFill="1" applyBorder="1" applyAlignment="1">
      <alignment horizontal="left" indent="1"/>
    </xf>
    <xf numFmtId="41" fontId="9" fillId="47" borderId="157" xfId="2" applyNumberFormat="1" applyFont="1" applyFill="1" applyBorder="1" applyAlignment="1" applyProtection="1"/>
    <xf numFmtId="41" fontId="9" fillId="47" borderId="209" xfId="2" applyNumberFormat="1" applyFont="1" applyFill="1" applyBorder="1" applyAlignment="1" applyProtection="1"/>
    <xf numFmtId="16" fontId="4" fillId="20" borderId="164" xfId="0" applyNumberFormat="1" applyFont="1" applyFill="1" applyBorder="1"/>
    <xf numFmtId="41" fontId="4" fillId="20" borderId="157" xfId="1" applyNumberFormat="1" applyFont="1" applyFill="1" applyBorder="1" applyAlignment="1" applyProtection="1"/>
    <xf numFmtId="41" fontId="4" fillId="20" borderId="209" xfId="1" applyNumberFormat="1" applyFont="1" applyFill="1" applyBorder="1" applyAlignment="1" applyProtection="1"/>
    <xf numFmtId="16" fontId="5" fillId="0" borderId="164" xfId="0" applyNumberFormat="1" applyFont="1" applyFill="1" applyBorder="1"/>
    <xf numFmtId="41" fontId="5" fillId="29" borderId="157" xfId="1" applyNumberFormat="1" applyFont="1" applyFill="1" applyBorder="1" applyAlignment="1" applyProtection="1"/>
    <xf numFmtId="41" fontId="5" fillId="9" borderId="209" xfId="1" applyNumberFormat="1" applyFont="1" applyFill="1" applyBorder="1" applyAlignment="1" applyProtection="1"/>
    <xf numFmtId="0" fontId="4" fillId="20" borderId="145" xfId="0" applyFont="1" applyFill="1" applyBorder="1"/>
    <xf numFmtId="0" fontId="4" fillId="20" borderId="146" xfId="0" applyFont="1" applyFill="1" applyBorder="1" applyAlignment="1">
      <alignment horizontal="left" indent="3"/>
    </xf>
    <xf numFmtId="41" fontId="4" fillId="20" borderId="147" xfId="2" applyNumberFormat="1" applyFont="1" applyFill="1" applyBorder="1" applyAlignment="1" applyProtection="1"/>
    <xf numFmtId="41" fontId="4" fillId="20" borderId="148" xfId="1" applyNumberFormat="1" applyFont="1" applyFill="1" applyBorder="1" applyAlignment="1" applyProtection="1"/>
    <xf numFmtId="41" fontId="4" fillId="20" borderId="149" xfId="1" applyNumberFormat="1" applyFont="1" applyFill="1" applyBorder="1" applyAlignment="1" applyProtection="1"/>
    <xf numFmtId="41" fontId="3" fillId="22" borderId="120" xfId="1" applyNumberFormat="1" applyFont="1" applyFill="1" applyBorder="1" applyAlignment="1" applyProtection="1"/>
    <xf numFmtId="41" fontId="5" fillId="9" borderId="111" xfId="1" applyNumberFormat="1" applyFont="1" applyFill="1" applyBorder="1" applyAlignment="1" applyProtection="1"/>
    <xf numFmtId="0" fontId="5" fillId="0" borderId="145" xfId="0" applyFont="1" applyFill="1" applyBorder="1"/>
    <xf numFmtId="0" fontId="5" fillId="0" borderId="146" xfId="0" applyFont="1" applyFill="1" applyBorder="1"/>
    <xf numFmtId="41" fontId="4" fillId="13" borderId="147" xfId="2" applyNumberFormat="1" applyFont="1" applyFill="1" applyBorder="1" applyAlignment="1" applyProtection="1"/>
    <xf numFmtId="41" fontId="5" fillId="29" borderId="148" xfId="1" applyNumberFormat="1" applyFont="1" applyFill="1" applyBorder="1" applyAlignment="1" applyProtection="1"/>
    <xf numFmtId="41" fontId="5" fillId="9" borderId="149" xfId="1" applyNumberFormat="1" applyFont="1" applyFill="1" applyBorder="1" applyAlignment="1" applyProtection="1"/>
    <xf numFmtId="41" fontId="5" fillId="29" borderId="210" xfId="1" applyNumberFormat="1" applyFont="1" applyFill="1" applyBorder="1" applyAlignment="1" applyProtection="1"/>
    <xf numFmtId="41" fontId="5" fillId="9" borderId="211" xfId="1" applyNumberFormat="1" applyFont="1" applyFill="1" applyBorder="1" applyAlignment="1" applyProtection="1"/>
    <xf numFmtId="0" fontId="5" fillId="0" borderId="158" xfId="0" applyFont="1" applyFill="1" applyBorder="1"/>
    <xf numFmtId="41" fontId="4" fillId="13" borderId="196" xfId="1" applyNumberFormat="1" applyFont="1" applyFill="1" applyBorder="1" applyAlignment="1" applyProtection="1"/>
    <xf numFmtId="41" fontId="5" fillId="9" borderId="151" xfId="1" applyNumberFormat="1" applyFont="1" applyFill="1" applyBorder="1" applyAlignment="1" applyProtection="1"/>
    <xf numFmtId="0" fontId="4" fillId="0" borderId="165" xfId="0" applyFont="1" applyFill="1" applyBorder="1"/>
    <xf numFmtId="0" fontId="9" fillId="17" borderId="158" xfId="0" applyFont="1" applyFill="1" applyBorder="1" applyAlignment="1">
      <alignment horizontal="left" indent="1"/>
    </xf>
    <xf numFmtId="41" fontId="9" fillId="17" borderId="196" xfId="1" applyNumberFormat="1" applyFont="1" applyFill="1" applyBorder="1" applyAlignment="1" applyProtection="1"/>
    <xf numFmtId="41" fontId="9" fillId="17" borderId="158" xfId="1" applyNumberFormat="1" applyFont="1" applyFill="1" applyBorder="1" applyAlignment="1" applyProtection="1"/>
    <xf numFmtId="41" fontId="9" fillId="17" borderId="209" xfId="1" applyNumberFormat="1" applyFont="1" applyFill="1" applyBorder="1" applyAlignment="1" applyProtection="1"/>
    <xf numFmtId="0" fontId="4" fillId="20" borderId="158" xfId="0" applyFont="1" applyFill="1" applyBorder="1" applyAlignment="1">
      <alignment horizontal="left" indent="3"/>
    </xf>
    <xf numFmtId="41" fontId="4" fillId="20" borderId="196" xfId="1" applyNumberFormat="1" applyFont="1" applyFill="1" applyBorder="1" applyAlignment="1" applyProtection="1"/>
    <xf numFmtId="41" fontId="4" fillId="20" borderId="158" xfId="1" applyNumberFormat="1" applyFont="1" applyFill="1" applyBorder="1" applyAlignment="1" applyProtection="1"/>
    <xf numFmtId="41" fontId="4" fillId="29" borderId="158" xfId="1" applyNumberFormat="1" applyFont="1" applyFill="1" applyBorder="1" applyAlignment="1" applyProtection="1"/>
    <xf numFmtId="41" fontId="4" fillId="9" borderId="209" xfId="1" applyNumberFormat="1" applyFont="1" applyFill="1" applyBorder="1" applyAlignment="1" applyProtection="1"/>
    <xf numFmtId="0" fontId="9" fillId="16" borderId="164" xfId="0" applyFont="1" applyFill="1" applyBorder="1" applyAlignment="1">
      <alignment vertical="center"/>
    </xf>
    <xf numFmtId="0" fontId="9" fillId="16" borderId="165" xfId="0" applyFont="1" applyFill="1" applyBorder="1" applyAlignment="1">
      <alignment horizontal="left" vertical="center" indent="1"/>
    </xf>
    <xf numFmtId="41" fontId="9" fillId="16" borderId="196" xfId="2" applyNumberFormat="1" applyFont="1" applyFill="1" applyBorder="1" applyAlignment="1" applyProtection="1">
      <alignment vertical="center"/>
    </xf>
    <xf numFmtId="41" fontId="9" fillId="17" borderId="157" xfId="0" applyNumberFormat="1" applyFont="1" applyFill="1" applyBorder="1" applyAlignment="1">
      <alignment vertical="center"/>
    </xf>
    <xf numFmtId="41" fontId="9" fillId="17" borderId="209" xfId="0" applyNumberFormat="1" applyFont="1" applyFill="1" applyBorder="1" applyAlignment="1">
      <alignment vertical="center"/>
    </xf>
    <xf numFmtId="0" fontId="5" fillId="0" borderId="164" xfId="0" applyFont="1" applyBorder="1" applyAlignment="1">
      <alignment vertical="center"/>
    </xf>
    <xf numFmtId="0" fontId="5" fillId="0" borderId="165" xfId="0" applyFont="1" applyBorder="1" applyAlignment="1">
      <alignment vertical="center"/>
    </xf>
    <xf numFmtId="41" fontId="4" fillId="15" borderId="196" xfId="2" applyNumberFormat="1" applyFont="1" applyFill="1" applyBorder="1" applyAlignment="1" applyProtection="1">
      <alignment vertical="center"/>
    </xf>
    <xf numFmtId="41" fontId="5" fillId="29" borderId="157" xfId="0" applyNumberFormat="1" applyFont="1" applyFill="1" applyBorder="1" applyAlignment="1">
      <alignment vertical="center"/>
    </xf>
    <xf numFmtId="41" fontId="5" fillId="9" borderId="209" xfId="0" applyNumberFormat="1" applyFont="1" applyFill="1" applyBorder="1" applyAlignment="1">
      <alignment vertical="center"/>
    </xf>
    <xf numFmtId="41" fontId="4" fillId="45" borderId="196" xfId="2" applyNumberFormat="1" applyFont="1" applyFill="1" applyBorder="1" applyAlignment="1" applyProtection="1">
      <alignment vertical="center"/>
    </xf>
    <xf numFmtId="41" fontId="9" fillId="16" borderId="157" xfId="2" applyNumberFormat="1" applyFont="1" applyFill="1" applyBorder="1" applyAlignment="1" applyProtection="1">
      <alignment vertical="center"/>
    </xf>
    <xf numFmtId="41" fontId="9" fillId="16" borderId="209" xfId="2" applyNumberFormat="1" applyFont="1" applyFill="1" applyBorder="1" applyAlignment="1" applyProtection="1">
      <alignment vertical="center"/>
    </xf>
    <xf numFmtId="0" fontId="4" fillId="18" borderId="164" xfId="0" applyFont="1" applyFill="1" applyBorder="1" applyAlignment="1">
      <alignment vertical="center"/>
    </xf>
    <xf numFmtId="0" fontId="4" fillId="18" borderId="165" xfId="0" applyFont="1" applyFill="1" applyBorder="1" applyAlignment="1">
      <alignment horizontal="left" vertical="center" indent="3"/>
    </xf>
    <xf numFmtId="41" fontId="4" fillId="18" borderId="196" xfId="2" applyNumberFormat="1" applyFont="1" applyFill="1" applyBorder="1" applyAlignment="1" applyProtection="1">
      <alignment vertical="center"/>
    </xf>
    <xf numFmtId="41" fontId="4" fillId="18" borderId="157" xfId="2" applyNumberFormat="1" applyFont="1" applyFill="1" applyBorder="1" applyAlignment="1" applyProtection="1">
      <alignment vertical="center"/>
    </xf>
    <xf numFmtId="41" fontId="4" fillId="18" borderId="209" xfId="2" applyNumberFormat="1" applyFont="1" applyFill="1" applyBorder="1" applyAlignment="1" applyProtection="1">
      <alignment vertical="center"/>
    </xf>
    <xf numFmtId="41" fontId="5" fillId="29" borderId="212" xfId="1" applyNumberFormat="1" applyFont="1" applyFill="1" applyBorder="1" applyAlignment="1" applyProtection="1"/>
    <xf numFmtId="41" fontId="5" fillId="9" borderId="213" xfId="1" applyNumberFormat="1" applyFont="1" applyFill="1" applyBorder="1" applyAlignment="1" applyProtection="1"/>
    <xf numFmtId="0" fontId="9" fillId="17" borderId="164" xfId="0" applyFont="1" applyFill="1" applyBorder="1" applyAlignment="1">
      <alignment vertical="center"/>
    </xf>
    <xf numFmtId="0" fontId="9" fillId="17" borderId="165" xfId="0" applyFont="1" applyFill="1" applyBorder="1" applyAlignment="1">
      <alignment horizontal="left" vertical="center" indent="1"/>
    </xf>
    <xf numFmtId="41" fontId="9" fillId="57" borderId="196" xfId="2" applyNumberFormat="1" applyFont="1" applyFill="1" applyBorder="1" applyAlignment="1" applyProtection="1">
      <alignment vertical="center"/>
    </xf>
    <xf numFmtId="0" fontId="4" fillId="20" borderId="169" xfId="0" applyFont="1" applyFill="1" applyBorder="1" applyAlignment="1">
      <alignment horizontal="left" indent="3"/>
    </xf>
    <xf numFmtId="41" fontId="4" fillId="20" borderId="147" xfId="1" applyNumberFormat="1" applyFont="1" applyFill="1" applyBorder="1" applyAlignment="1" applyProtection="1"/>
    <xf numFmtId="41" fontId="4" fillId="20" borderId="169" xfId="1" applyNumberFormat="1" applyFont="1" applyFill="1" applyBorder="1" applyAlignment="1" applyProtection="1"/>
    <xf numFmtId="0" fontId="5" fillId="0" borderId="173" xfId="0" applyFont="1" applyFill="1" applyBorder="1"/>
    <xf numFmtId="41" fontId="5" fillId="9" borderId="115" xfId="1" applyNumberFormat="1" applyFont="1" applyFill="1" applyBorder="1" applyAlignment="1" applyProtection="1"/>
    <xf numFmtId="0" fontId="5" fillId="0" borderId="169" xfId="0" applyFont="1" applyFill="1" applyBorder="1"/>
    <xf numFmtId="41" fontId="4" fillId="13" borderId="147" xfId="1" applyNumberFormat="1" applyFont="1" applyFill="1" applyBorder="1" applyAlignment="1" applyProtection="1"/>
    <xf numFmtId="41" fontId="5" fillId="9" borderId="113" xfId="1" applyNumberFormat="1" applyFont="1" applyFill="1" applyBorder="1" applyAlignment="1" applyProtection="1"/>
    <xf numFmtId="41" fontId="3" fillId="9" borderId="120" xfId="0" applyNumberFormat="1" applyFont="1" applyFill="1" applyBorder="1" applyAlignment="1" applyProtection="1">
      <alignment vertical="center"/>
      <protection locked="0"/>
    </xf>
    <xf numFmtId="0" fontId="5" fillId="0" borderId="126" xfId="0" applyFont="1" applyBorder="1" applyAlignment="1" applyProtection="1">
      <alignment vertical="center"/>
    </xf>
    <xf numFmtId="41" fontId="5" fillId="29" borderId="208" xfId="0" applyNumberFormat="1" applyFont="1" applyFill="1" applyBorder="1" applyAlignment="1" applyProtection="1">
      <alignment vertical="center"/>
    </xf>
    <xf numFmtId="41" fontId="5" fillId="9" borderId="121" xfId="0" applyNumberFormat="1" applyFont="1" applyFill="1" applyBorder="1" applyAlignment="1" applyProtection="1">
      <alignment vertical="center"/>
    </xf>
    <xf numFmtId="0" fontId="5" fillId="0" borderId="164" xfId="0" applyFont="1" applyBorder="1" applyAlignment="1" applyProtection="1">
      <alignment vertical="center"/>
    </xf>
    <xf numFmtId="0" fontId="5" fillId="0" borderId="165" xfId="0" applyFont="1" applyBorder="1" applyAlignment="1" applyProtection="1">
      <alignment vertical="center"/>
    </xf>
    <xf numFmtId="41" fontId="5" fillId="29" borderId="157" xfId="0" applyNumberFormat="1" applyFont="1" applyFill="1" applyBorder="1" applyAlignment="1" applyProtection="1">
      <alignment vertical="center"/>
    </xf>
    <xf numFmtId="41" fontId="5" fillId="9" borderId="209" xfId="0" applyNumberFormat="1" applyFont="1" applyFill="1" applyBorder="1" applyAlignment="1" applyProtection="1">
      <alignment vertical="center"/>
    </xf>
    <xf numFmtId="0" fontId="9" fillId="16" borderId="164" xfId="0" applyFont="1" applyFill="1" applyBorder="1" applyAlignment="1" applyProtection="1">
      <alignment vertical="center"/>
    </xf>
    <xf numFmtId="0" fontId="9" fillId="16" borderId="165" xfId="0" applyFont="1" applyFill="1" applyBorder="1" applyAlignment="1" applyProtection="1">
      <alignment horizontal="left" vertical="center" indent="1"/>
    </xf>
    <xf numFmtId="0" fontId="4" fillId="18" borderId="164" xfId="0" applyFont="1" applyFill="1" applyBorder="1" applyAlignment="1" applyProtection="1">
      <alignment vertical="center"/>
    </xf>
    <xf numFmtId="0" fontId="4" fillId="18" borderId="165" xfId="0" applyFont="1" applyFill="1" applyBorder="1" applyAlignment="1" applyProtection="1">
      <alignment horizontal="left" vertical="center" indent="3"/>
    </xf>
    <xf numFmtId="0" fontId="5" fillId="0" borderId="165" xfId="0" applyFont="1" applyFill="1" applyBorder="1" applyAlignment="1" applyProtection="1">
      <alignment vertical="center"/>
    </xf>
    <xf numFmtId="0" fontId="40" fillId="54" borderId="164" xfId="0" applyFont="1" applyFill="1" applyBorder="1" applyAlignment="1" applyProtection="1">
      <alignment vertical="center"/>
    </xf>
    <xf numFmtId="0" fontId="40" fillId="54" borderId="165" xfId="0" applyFont="1" applyFill="1" applyBorder="1" applyAlignment="1" applyProtection="1">
      <alignment vertical="center"/>
    </xf>
    <xf numFmtId="41" fontId="9" fillId="55" borderId="196" xfId="2" applyNumberFormat="1" applyFont="1" applyFill="1" applyBorder="1" applyAlignment="1" applyProtection="1">
      <alignment vertical="center"/>
    </xf>
    <xf numFmtId="41" fontId="40" fillId="56" borderId="157" xfId="0" applyNumberFormat="1" applyFont="1" applyFill="1" applyBorder="1" applyAlignment="1" applyProtection="1">
      <alignment vertical="center"/>
    </xf>
    <xf numFmtId="41" fontId="40" fillId="56" borderId="209" xfId="0" applyNumberFormat="1" applyFont="1" applyFill="1" applyBorder="1" applyAlignment="1" applyProtection="1">
      <alignment vertical="center"/>
    </xf>
    <xf numFmtId="0" fontId="40" fillId="56" borderId="164" xfId="0" applyFont="1" applyFill="1" applyBorder="1" applyAlignment="1" applyProtection="1">
      <alignment vertical="center"/>
    </xf>
    <xf numFmtId="0" fontId="40" fillId="56" borderId="165" xfId="0" applyFont="1" applyFill="1" applyBorder="1" applyAlignment="1" applyProtection="1">
      <alignment vertical="center"/>
    </xf>
    <xf numFmtId="41" fontId="4" fillId="13" borderId="196" xfId="2" applyNumberFormat="1" applyFont="1" applyFill="1" applyBorder="1" applyAlignment="1" applyProtection="1">
      <alignment vertical="center"/>
    </xf>
    <xf numFmtId="16" fontId="4" fillId="18" borderId="164" xfId="0" applyNumberFormat="1" applyFont="1" applyFill="1" applyBorder="1" applyAlignment="1" applyProtection="1">
      <alignment vertical="center"/>
    </xf>
    <xf numFmtId="41" fontId="4" fillId="20" borderId="157" xfId="0" applyNumberFormat="1" applyFont="1" applyFill="1" applyBorder="1" applyAlignment="1" applyProtection="1">
      <alignment vertical="center"/>
    </xf>
    <xf numFmtId="41" fontId="4" fillId="20" borderId="209" xfId="0" applyNumberFormat="1" applyFont="1" applyFill="1" applyBorder="1" applyAlignment="1" applyProtection="1">
      <alignment vertical="center"/>
    </xf>
    <xf numFmtId="16" fontId="5" fillId="0" borderId="164" xfId="0" applyNumberFormat="1" applyFont="1" applyBorder="1" applyAlignment="1" applyProtection="1">
      <alignment vertical="center"/>
    </xf>
    <xf numFmtId="41" fontId="4" fillId="48" borderId="196" xfId="2" applyNumberFormat="1" applyFont="1" applyFill="1" applyBorder="1" applyAlignment="1" applyProtection="1">
      <alignment vertical="center"/>
    </xf>
    <xf numFmtId="0" fontId="4" fillId="18" borderId="145" xfId="0" applyFont="1" applyFill="1" applyBorder="1" applyAlignment="1" applyProtection="1">
      <alignment vertical="center"/>
    </xf>
    <xf numFmtId="0" fontId="4" fillId="18" borderId="146" xfId="0" applyFont="1" applyFill="1" applyBorder="1" applyAlignment="1" applyProtection="1">
      <alignment horizontal="left" vertical="center" indent="3"/>
    </xf>
    <xf numFmtId="41" fontId="4" fillId="18" borderId="147" xfId="2" applyNumberFormat="1" applyFont="1" applyFill="1" applyBorder="1" applyAlignment="1" applyProtection="1">
      <alignment vertical="center"/>
    </xf>
    <xf numFmtId="41" fontId="4" fillId="18" borderId="148" xfId="2" applyNumberFormat="1" applyFont="1" applyFill="1" applyBorder="1" applyAlignment="1" applyProtection="1">
      <alignment vertical="center"/>
    </xf>
    <xf numFmtId="41" fontId="4" fillId="18" borderId="149" xfId="2" applyNumberFormat="1" applyFont="1" applyFill="1" applyBorder="1" applyAlignment="1" applyProtection="1">
      <alignment vertical="center"/>
    </xf>
    <xf numFmtId="41" fontId="3" fillId="23" borderId="120" xfId="2" applyNumberFormat="1" applyFont="1" applyFill="1" applyBorder="1" applyAlignment="1" applyProtection="1">
      <alignment vertical="center"/>
    </xf>
    <xf numFmtId="0" fontId="5" fillId="0" borderId="100" xfId="0" applyFont="1" applyFill="1" applyBorder="1" applyAlignment="1" applyProtection="1">
      <alignment vertical="center"/>
    </xf>
    <xf numFmtId="41" fontId="5" fillId="29" borderId="95" xfId="0" applyNumberFormat="1" applyFont="1" applyFill="1" applyBorder="1" applyAlignment="1" applyProtection="1">
      <alignment vertical="center"/>
    </xf>
    <xf numFmtId="41" fontId="5" fillId="9" borderId="111" xfId="0" applyNumberFormat="1" applyFont="1" applyFill="1" applyBorder="1" applyAlignment="1" applyProtection="1">
      <alignment vertical="center"/>
    </xf>
    <xf numFmtId="41" fontId="5" fillId="9" borderId="9" xfId="0" applyNumberFormat="1" applyFont="1" applyFill="1" applyBorder="1" applyAlignment="1" applyProtection="1">
      <alignment vertical="center"/>
    </xf>
    <xf numFmtId="0" fontId="5" fillId="0" borderId="145" xfId="0" applyFont="1" applyFill="1" applyBorder="1" applyAlignment="1" applyProtection="1">
      <alignment vertical="center"/>
    </xf>
    <xf numFmtId="0" fontId="5" fillId="0" borderId="146" xfId="0" applyFont="1" applyFill="1" applyBorder="1" applyAlignment="1" applyProtection="1">
      <alignment vertical="center"/>
    </xf>
    <xf numFmtId="41" fontId="4" fillId="45" borderId="147" xfId="2" applyNumberFormat="1" applyFont="1" applyFill="1" applyBorder="1" applyAlignment="1" applyProtection="1">
      <alignment vertical="center"/>
    </xf>
    <xf numFmtId="41" fontId="5" fillId="29" borderId="148" xfId="0" applyNumberFormat="1" applyFont="1" applyFill="1" applyBorder="1" applyAlignment="1" applyProtection="1">
      <alignment vertical="center"/>
    </xf>
    <xf numFmtId="41" fontId="5" fillId="9" borderId="149" xfId="0" applyNumberFormat="1" applyFont="1" applyFill="1" applyBorder="1" applyAlignment="1" applyProtection="1">
      <alignment vertical="center"/>
    </xf>
    <xf numFmtId="0" fontId="5" fillId="0" borderId="164" xfId="0" applyFont="1" applyFill="1" applyBorder="1" applyProtection="1"/>
    <xf numFmtId="0" fontId="4" fillId="0" borderId="165" xfId="0" applyFont="1" applyFill="1" applyBorder="1" applyProtection="1"/>
    <xf numFmtId="0" fontId="5" fillId="0" borderId="158" xfId="0" applyFont="1" applyFill="1" applyBorder="1" applyProtection="1"/>
    <xf numFmtId="41" fontId="9" fillId="17" borderId="157" xfId="0" applyNumberFormat="1" applyFont="1" applyFill="1" applyBorder="1" applyAlignment="1" applyProtection="1">
      <alignment vertical="center"/>
    </xf>
    <xf numFmtId="41" fontId="9" fillId="17" borderId="209" xfId="0" applyNumberFormat="1" applyFont="1" applyFill="1" applyBorder="1" applyAlignment="1" applyProtection="1">
      <alignment vertical="center"/>
    </xf>
    <xf numFmtId="0" fontId="9" fillId="17" borderId="164" xfId="0" applyFont="1" applyFill="1" applyBorder="1" applyAlignment="1" applyProtection="1">
      <alignment vertical="center"/>
    </xf>
    <xf numFmtId="0" fontId="9" fillId="17" borderId="165" xfId="0" applyFont="1" applyFill="1" applyBorder="1" applyAlignment="1" applyProtection="1">
      <alignment horizontal="left" vertical="center" indent="1"/>
    </xf>
    <xf numFmtId="41" fontId="4" fillId="20" borderId="148" xfId="0" applyNumberFormat="1" applyFont="1" applyFill="1" applyBorder="1" applyAlignment="1" applyProtection="1">
      <alignment vertical="center"/>
    </xf>
    <xf numFmtId="41" fontId="4" fillId="20" borderId="149" xfId="0" applyNumberFormat="1" applyFont="1" applyFill="1" applyBorder="1" applyAlignment="1" applyProtection="1">
      <alignment vertical="center"/>
    </xf>
    <xf numFmtId="41" fontId="3" fillId="22" borderId="120" xfId="0" applyNumberFormat="1" applyFont="1" applyFill="1" applyBorder="1" applyAlignment="1" applyProtection="1">
      <alignment vertical="center"/>
    </xf>
    <xf numFmtId="0" fontId="5" fillId="0" borderId="164" xfId="0" applyFont="1" applyFill="1" applyBorder="1" applyAlignment="1" applyProtection="1">
      <alignment vertical="center"/>
    </xf>
    <xf numFmtId="165" fontId="8" fillId="38" borderId="120" xfId="2" applyNumberFormat="1" applyFont="1" applyFill="1" applyBorder="1" applyAlignment="1" applyProtection="1">
      <protection locked="0"/>
    </xf>
    <xf numFmtId="0" fontId="5" fillId="0" borderId="126" xfId="0" applyFont="1" applyBorder="1"/>
    <xf numFmtId="165" fontId="5" fillId="30" borderId="208" xfId="2" applyNumberFormat="1" applyFont="1" applyFill="1" applyBorder="1" applyAlignment="1" applyProtection="1"/>
    <xf numFmtId="165" fontId="5" fillId="38" borderId="121" xfId="2" applyNumberFormat="1" applyFont="1" applyFill="1" applyBorder="1" applyAlignment="1" applyProtection="1"/>
    <xf numFmtId="0" fontId="5" fillId="0" borderId="164" xfId="0" applyFont="1" applyBorder="1"/>
    <xf numFmtId="0" fontId="5" fillId="0" borderId="165" xfId="0" applyFont="1" applyBorder="1"/>
    <xf numFmtId="165" fontId="4" fillId="45" borderId="196" xfId="1" applyNumberFormat="1" applyFont="1" applyFill="1" applyBorder="1" applyAlignment="1" applyProtection="1"/>
    <xf numFmtId="165" fontId="5" fillId="30" borderId="157" xfId="2" applyNumberFormat="1" applyFont="1" applyFill="1" applyBorder="1" applyAlignment="1" applyProtection="1"/>
    <xf numFmtId="165" fontId="5" fillId="38" borderId="209" xfId="2" applyNumberFormat="1" applyFont="1" applyFill="1" applyBorder="1" applyAlignment="1" applyProtection="1"/>
    <xf numFmtId="0" fontId="9" fillId="16" borderId="164" xfId="0" applyFont="1" applyFill="1" applyBorder="1"/>
    <xf numFmtId="0" fontId="9" fillId="16" borderId="165" xfId="0" applyFont="1" applyFill="1" applyBorder="1" applyAlignment="1">
      <alignment horizontal="left" indent="1"/>
    </xf>
    <xf numFmtId="165" fontId="9" fillId="16" borderId="196" xfId="1" applyNumberFormat="1" applyFont="1" applyFill="1" applyBorder="1" applyAlignment="1" applyProtection="1"/>
    <xf numFmtId="165" fontId="9" fillId="16" borderId="157" xfId="1" applyNumberFormat="1" applyFont="1" applyFill="1" applyBorder="1" applyAlignment="1" applyProtection="1"/>
    <xf numFmtId="165" fontId="9" fillId="16" borderId="209" xfId="1" applyNumberFormat="1" applyFont="1" applyFill="1" applyBorder="1" applyAlignment="1" applyProtection="1"/>
    <xf numFmtId="0" fontId="4" fillId="18" borderId="164" xfId="0" applyFont="1" applyFill="1" applyBorder="1"/>
    <xf numFmtId="0" fontId="4" fillId="18" borderId="165" xfId="0" applyFont="1" applyFill="1" applyBorder="1" applyAlignment="1">
      <alignment horizontal="left" indent="3"/>
    </xf>
    <xf numFmtId="165" fontId="4" fillId="18" borderId="196" xfId="1" applyNumberFormat="1" applyFont="1" applyFill="1" applyBorder="1" applyAlignment="1" applyProtection="1"/>
    <xf numFmtId="165" fontId="4" fillId="18" borderId="157" xfId="1" applyNumberFormat="1" applyFont="1" applyFill="1" applyBorder="1" applyAlignment="1" applyProtection="1"/>
    <xf numFmtId="165" fontId="4" fillId="18" borderId="209" xfId="1" applyNumberFormat="1" applyFont="1" applyFill="1" applyBorder="1" applyAlignment="1" applyProtection="1"/>
    <xf numFmtId="0" fontId="40" fillId="54" borderId="164" xfId="0" applyFont="1" applyFill="1" applyBorder="1"/>
    <xf numFmtId="0" fontId="40" fillId="54" borderId="165" xfId="0" applyFont="1" applyFill="1" applyBorder="1" applyAlignment="1"/>
    <xf numFmtId="165" fontId="9" fillId="55" borderId="196" xfId="1" applyNumberFormat="1" applyFont="1" applyFill="1" applyBorder="1" applyAlignment="1" applyProtection="1"/>
    <xf numFmtId="165" fontId="40" fillId="54" borderId="157" xfId="2" applyNumberFormat="1" applyFont="1" applyFill="1" applyBorder="1" applyAlignment="1" applyProtection="1"/>
    <xf numFmtId="165" fontId="40" fillId="54" borderId="209" xfId="2" applyNumberFormat="1" applyFont="1" applyFill="1" applyBorder="1" applyAlignment="1" applyProtection="1"/>
    <xf numFmtId="0" fontId="40" fillId="56" borderId="165" xfId="0" applyFont="1" applyFill="1" applyBorder="1"/>
    <xf numFmtId="165" fontId="4" fillId="15" borderId="196" xfId="1" applyNumberFormat="1" applyFont="1" applyFill="1" applyBorder="1" applyAlignment="1" applyProtection="1"/>
    <xf numFmtId="165" fontId="4" fillId="13" borderId="196" xfId="1" applyNumberFormat="1" applyFont="1" applyFill="1" applyBorder="1" applyAlignment="1" applyProtection="1"/>
    <xf numFmtId="16" fontId="4" fillId="18" borderId="164" xfId="0" applyNumberFormat="1" applyFont="1" applyFill="1" applyBorder="1"/>
    <xf numFmtId="165" fontId="4" fillId="18" borderId="157" xfId="2" applyNumberFormat="1" applyFont="1" applyFill="1" applyBorder="1" applyAlignment="1" applyProtection="1"/>
    <xf numFmtId="165" fontId="4" fillId="18" borderId="209" xfId="2" applyNumberFormat="1" applyFont="1" applyFill="1" applyBorder="1" applyAlignment="1" applyProtection="1"/>
    <xf numFmtId="16" fontId="5" fillId="0" borderId="164" xfId="0" applyNumberFormat="1" applyFont="1" applyBorder="1"/>
    <xf numFmtId="165" fontId="4" fillId="48" borderId="196" xfId="1" applyNumberFormat="1" applyFont="1" applyFill="1" applyBorder="1" applyAlignment="1" applyProtection="1"/>
    <xf numFmtId="0" fontId="4" fillId="18" borderId="145" xfId="0" applyFont="1" applyFill="1" applyBorder="1"/>
    <xf numFmtId="0" fontId="4" fillId="18" borderId="146" xfId="0" applyFont="1" applyFill="1" applyBorder="1" applyAlignment="1">
      <alignment horizontal="left" indent="3"/>
    </xf>
    <xf numFmtId="165" fontId="4" fillId="18" borderId="147" xfId="1" applyNumberFormat="1" applyFont="1" applyFill="1" applyBorder="1" applyAlignment="1" applyProtection="1"/>
    <xf numFmtId="165" fontId="4" fillId="18" borderId="148" xfId="1" applyNumberFormat="1" applyFont="1" applyFill="1" applyBorder="1" applyAlignment="1" applyProtection="1"/>
    <xf numFmtId="165" fontId="4" fillId="18" borderId="149" xfId="1" applyNumberFormat="1" applyFont="1" applyFill="1" applyBorder="1" applyAlignment="1" applyProtection="1"/>
    <xf numFmtId="165" fontId="3" fillId="23" borderId="120" xfId="1" applyNumberFormat="1" applyFont="1" applyFill="1" applyBorder="1" applyAlignment="1" applyProtection="1"/>
    <xf numFmtId="165" fontId="5" fillId="30" borderId="95" xfId="2" applyNumberFormat="1" applyFont="1" applyFill="1" applyBorder="1" applyAlignment="1" applyProtection="1"/>
    <xf numFmtId="165" fontId="5" fillId="38" borderId="111" xfId="2" applyNumberFormat="1" applyFont="1" applyFill="1" applyBorder="1" applyAlignment="1" applyProtection="1"/>
    <xf numFmtId="165" fontId="5" fillId="38" borderId="9" xfId="2" applyNumberFormat="1" applyFont="1" applyFill="1" applyBorder="1" applyAlignment="1" applyProtection="1"/>
    <xf numFmtId="165" fontId="4" fillId="45" borderId="147" xfId="1" applyNumberFormat="1" applyFont="1" applyFill="1" applyBorder="1" applyAlignment="1" applyProtection="1"/>
    <xf numFmtId="165" fontId="5" fillId="30" borderId="148" xfId="2" applyNumberFormat="1" applyFont="1" applyFill="1" applyBorder="1" applyAlignment="1" applyProtection="1"/>
    <xf numFmtId="165" fontId="5" fillId="38" borderId="149" xfId="2" applyNumberFormat="1" applyFont="1" applyFill="1" applyBorder="1" applyAlignment="1" applyProtection="1"/>
    <xf numFmtId="165" fontId="5" fillId="29" borderId="150" xfId="1" applyNumberFormat="1" applyFont="1" applyFill="1" applyBorder="1" applyAlignment="1" applyProtection="1"/>
    <xf numFmtId="165" fontId="5" fillId="9" borderId="151" xfId="1" applyNumberFormat="1" applyFont="1" applyFill="1" applyBorder="1" applyAlignment="1" applyProtection="1"/>
    <xf numFmtId="165" fontId="9" fillId="16" borderId="157" xfId="2" applyNumberFormat="1" applyFont="1" applyFill="1" applyBorder="1" applyAlignment="1" applyProtection="1"/>
    <xf numFmtId="165" fontId="9" fillId="16" borderId="209" xfId="2" applyNumberFormat="1" applyFont="1" applyFill="1" applyBorder="1" applyAlignment="1" applyProtection="1"/>
    <xf numFmtId="165" fontId="4" fillId="18" borderId="148" xfId="2" applyNumberFormat="1" applyFont="1" applyFill="1" applyBorder="1" applyAlignment="1" applyProtection="1"/>
    <xf numFmtId="165" fontId="4" fillId="18" borderId="149" xfId="2" applyNumberFormat="1" applyFont="1" applyFill="1" applyBorder="1" applyAlignment="1" applyProtection="1"/>
    <xf numFmtId="41" fontId="3" fillId="9" borderId="214" xfId="0" applyNumberFormat="1" applyFont="1" applyFill="1" applyBorder="1" applyProtection="1">
      <protection locked="0"/>
    </xf>
    <xf numFmtId="41" fontId="5" fillId="29" borderId="215" xfId="0" applyNumberFormat="1" applyFont="1" applyFill="1" applyBorder="1"/>
    <xf numFmtId="41" fontId="5" fillId="9" borderId="216" xfId="0" applyNumberFormat="1" applyFont="1" applyFill="1" applyBorder="1"/>
    <xf numFmtId="0" fontId="5" fillId="0" borderId="158" xfId="0" applyFont="1" applyBorder="1"/>
    <xf numFmtId="41" fontId="4" fillId="15" borderId="196" xfId="2" applyNumberFormat="1" applyFont="1" applyFill="1" applyBorder="1" applyAlignment="1" applyProtection="1"/>
    <xf numFmtId="41" fontId="5" fillId="29" borderId="188" xfId="0" applyNumberFormat="1" applyFont="1" applyFill="1" applyBorder="1"/>
    <xf numFmtId="41" fontId="5" fillId="9" borderId="217" xfId="0" applyNumberFormat="1" applyFont="1" applyFill="1" applyBorder="1"/>
    <xf numFmtId="0" fontId="9" fillId="16" borderId="158" xfId="0" applyFont="1" applyFill="1" applyBorder="1" applyAlignment="1">
      <alignment horizontal="left" indent="1"/>
    </xf>
    <xf numFmtId="41" fontId="9" fillId="16" borderId="196" xfId="2" applyNumberFormat="1" applyFont="1" applyFill="1" applyBorder="1" applyAlignment="1" applyProtection="1"/>
    <xf numFmtId="41" fontId="9" fillId="17" borderId="188" xfId="0" applyNumberFormat="1" applyFont="1" applyFill="1" applyBorder="1"/>
    <xf numFmtId="41" fontId="9" fillId="17" borderId="217" xfId="0" applyNumberFormat="1" applyFont="1" applyFill="1" applyBorder="1"/>
    <xf numFmtId="41" fontId="4" fillId="45" borderId="196" xfId="2" applyNumberFormat="1" applyFont="1" applyFill="1" applyBorder="1" applyAlignment="1" applyProtection="1"/>
    <xf numFmtId="0" fontId="4" fillId="18" borderId="158" xfId="0" applyFont="1" applyFill="1" applyBorder="1" applyAlignment="1">
      <alignment horizontal="left" indent="3"/>
    </xf>
    <xf numFmtId="41" fontId="4" fillId="18" borderId="196" xfId="2" applyNumberFormat="1" applyFont="1" applyFill="1" applyBorder="1" applyAlignment="1" applyProtection="1"/>
    <xf numFmtId="41" fontId="4" fillId="20" borderId="188" xfId="0" applyNumberFormat="1" applyFont="1" applyFill="1" applyBorder="1"/>
    <xf numFmtId="41" fontId="4" fillId="20" borderId="217" xfId="0" applyNumberFormat="1" applyFont="1" applyFill="1" applyBorder="1"/>
    <xf numFmtId="0" fontId="9" fillId="47" borderId="158" xfId="0" applyFont="1" applyFill="1" applyBorder="1" applyAlignment="1">
      <alignment wrapText="1"/>
    </xf>
    <xf numFmtId="0" fontId="9" fillId="47" borderId="158" xfId="0" applyFont="1" applyFill="1" applyBorder="1"/>
    <xf numFmtId="41" fontId="9" fillId="57" borderId="196" xfId="2" applyNumberFormat="1" applyFont="1" applyFill="1" applyBorder="1" applyAlignment="1" applyProtection="1"/>
    <xf numFmtId="41" fontId="5" fillId="29" borderId="218" xfId="0" applyNumberFormat="1" applyFont="1" applyFill="1" applyBorder="1"/>
    <xf numFmtId="41" fontId="5" fillId="9" borderId="219" xfId="0" applyNumberFormat="1" applyFont="1" applyFill="1" applyBorder="1"/>
    <xf numFmtId="41" fontId="4" fillId="18" borderId="157" xfId="2" applyNumberFormat="1" applyFont="1" applyFill="1" applyBorder="1" applyAlignment="1" applyProtection="1"/>
    <xf numFmtId="41" fontId="4" fillId="18" borderId="209" xfId="2" applyNumberFormat="1" applyFont="1" applyFill="1" applyBorder="1" applyAlignment="1" applyProtection="1"/>
    <xf numFmtId="0" fontId="4" fillId="18" borderId="169" xfId="0" applyFont="1" applyFill="1" applyBorder="1" applyAlignment="1">
      <alignment horizontal="left" indent="3"/>
    </xf>
    <xf numFmtId="41" fontId="4" fillId="18" borderId="147" xfId="2" applyNumberFormat="1" applyFont="1" applyFill="1" applyBorder="1" applyAlignment="1" applyProtection="1"/>
    <xf numFmtId="41" fontId="4" fillId="20" borderId="194" xfId="0" applyNumberFormat="1" applyFont="1" applyFill="1" applyBorder="1"/>
    <xf numFmtId="41" fontId="4" fillId="20" borderId="220" xfId="0" applyNumberFormat="1" applyFont="1" applyFill="1" applyBorder="1"/>
    <xf numFmtId="41" fontId="3" fillId="23" borderId="120" xfId="2" applyNumberFormat="1" applyFont="1" applyFill="1" applyBorder="1" applyAlignment="1" applyProtection="1"/>
    <xf numFmtId="41" fontId="5" fillId="9" borderId="89" xfId="0" applyNumberFormat="1" applyFont="1" applyFill="1" applyBorder="1"/>
    <xf numFmtId="41" fontId="4" fillId="53" borderId="196" xfId="6" applyNumberFormat="1" applyFont="1" applyFill="1" applyBorder="1" applyAlignment="1" applyProtection="1"/>
    <xf numFmtId="41" fontId="4" fillId="45" borderId="147" xfId="2" applyNumberFormat="1" applyFont="1" applyFill="1" applyBorder="1" applyAlignment="1" applyProtection="1"/>
    <xf numFmtId="41" fontId="5" fillId="29" borderId="194" xfId="0" applyNumberFormat="1" applyFont="1" applyFill="1" applyBorder="1"/>
    <xf numFmtId="41" fontId="5" fillId="9" borderId="220" xfId="0" applyNumberFormat="1" applyFont="1" applyFill="1" applyBorder="1"/>
    <xf numFmtId="0" fontId="5" fillId="0" borderId="226" xfId="0" applyFont="1" applyBorder="1"/>
    <xf numFmtId="41" fontId="9" fillId="16" borderId="157" xfId="2" applyNumberFormat="1" applyFont="1" applyFill="1" applyBorder="1" applyAlignment="1" applyProtection="1"/>
    <xf numFmtId="41" fontId="9" fillId="16" borderId="209" xfId="2" applyNumberFormat="1" applyFont="1" applyFill="1" applyBorder="1" applyAlignment="1" applyProtection="1"/>
    <xf numFmtId="0" fontId="40" fillId="54" borderId="158" xfId="0" applyFont="1" applyFill="1" applyBorder="1"/>
    <xf numFmtId="41" fontId="9" fillId="55" borderId="196" xfId="2" applyNumberFormat="1" applyFont="1" applyFill="1" applyBorder="1" applyAlignment="1" applyProtection="1"/>
    <xf numFmtId="41" fontId="40" fillId="56" borderId="188" xfId="0" applyNumberFormat="1" applyFont="1" applyFill="1" applyBorder="1"/>
    <xf numFmtId="41" fontId="40" fillId="56" borderId="217" xfId="0" applyNumberFormat="1" applyFont="1" applyFill="1" applyBorder="1"/>
    <xf numFmtId="0" fontId="40" fillId="56" borderId="158" xfId="0" applyFont="1" applyFill="1" applyBorder="1"/>
    <xf numFmtId="41" fontId="5" fillId="29" borderId="227" xfId="0" applyNumberFormat="1" applyFont="1" applyFill="1" applyBorder="1"/>
    <xf numFmtId="41" fontId="5" fillId="9" borderId="228" xfId="0" applyNumberFormat="1" applyFont="1" applyFill="1" applyBorder="1"/>
    <xf numFmtId="41" fontId="5" fillId="9" borderId="111" xfId="0" applyNumberFormat="1" applyFont="1" applyFill="1" applyBorder="1"/>
    <xf numFmtId="41" fontId="4" fillId="48" borderId="196" xfId="2" applyNumberFormat="1" applyFont="1" applyFill="1" applyBorder="1" applyAlignment="1" applyProtection="1"/>
    <xf numFmtId="41" fontId="4" fillId="18" borderId="148" xfId="2" applyNumberFormat="1" applyFont="1" applyFill="1" applyBorder="1" applyAlignment="1" applyProtection="1"/>
    <xf numFmtId="41" fontId="4" fillId="18" borderId="149" xfId="2" applyNumberFormat="1" applyFont="1" applyFill="1" applyBorder="1" applyAlignment="1" applyProtection="1"/>
    <xf numFmtId="165" fontId="4" fillId="0" borderId="62" xfId="1" applyNumberFormat="1" applyFont="1" applyFill="1" applyBorder="1" applyAlignment="1" applyProtection="1"/>
    <xf numFmtId="165" fontId="4" fillId="0" borderId="62" xfId="2" applyNumberFormat="1" applyFont="1" applyFill="1" applyBorder="1" applyAlignment="1" applyProtection="1"/>
    <xf numFmtId="0" fontId="5" fillId="0" borderId="62" xfId="0" applyFont="1" applyFill="1" applyBorder="1" applyAlignment="1" applyProtection="1">
      <alignment vertical="center"/>
    </xf>
    <xf numFmtId="41" fontId="4" fillId="0" borderId="62" xfId="2" applyNumberFormat="1" applyFont="1" applyFill="1" applyBorder="1" applyAlignment="1" applyProtection="1">
      <alignment vertical="center"/>
    </xf>
    <xf numFmtId="41" fontId="5" fillId="0" borderId="62" xfId="0" applyNumberFormat="1" applyFont="1" applyFill="1" applyBorder="1" applyAlignment="1" applyProtection="1">
      <alignment vertical="center"/>
    </xf>
    <xf numFmtId="41" fontId="8" fillId="29" borderId="63" xfId="0" applyNumberFormat="1" applyFont="1" applyFill="1" applyBorder="1"/>
    <xf numFmtId="41" fontId="8" fillId="9" borderId="229" xfId="0" applyNumberFormat="1" applyFont="1" applyFill="1" applyBorder="1"/>
    <xf numFmtId="41" fontId="8" fillId="29" borderId="168" xfId="0" applyNumberFormat="1" applyFont="1" applyFill="1" applyBorder="1"/>
    <xf numFmtId="41" fontId="8" fillId="9" borderId="202" xfId="0" applyNumberFormat="1" applyFont="1" applyFill="1" applyBorder="1"/>
    <xf numFmtId="0" fontId="8" fillId="0" borderId="108" xfId="0" applyFont="1" applyBorder="1"/>
    <xf numFmtId="41" fontId="8" fillId="29" borderId="119" xfId="0" applyNumberFormat="1" applyFont="1" applyFill="1" applyBorder="1"/>
    <xf numFmtId="3" fontId="8" fillId="0" borderId="165" xfId="0" applyNumberFormat="1" applyFont="1" applyBorder="1"/>
    <xf numFmtId="41" fontId="3" fillId="45" borderId="196" xfId="1" applyNumberFormat="1" applyFont="1" applyFill="1" applyBorder="1" applyAlignment="1" applyProtection="1"/>
    <xf numFmtId="41" fontId="8" fillId="29" borderId="188" xfId="0" applyNumberFormat="1" applyFont="1" applyFill="1" applyBorder="1"/>
    <xf numFmtId="41" fontId="8" fillId="9" borderId="217" xfId="0" applyNumberFormat="1" applyFont="1" applyFill="1" applyBorder="1"/>
    <xf numFmtId="0" fontId="3" fillId="3" borderId="164" xfId="0" applyFont="1" applyFill="1" applyBorder="1"/>
    <xf numFmtId="3" fontId="8" fillId="3" borderId="165" xfId="0" applyNumberFormat="1" applyFont="1" applyFill="1" applyBorder="1"/>
    <xf numFmtId="41" fontId="3" fillId="45" borderId="196" xfId="1" applyNumberFormat="1" applyFont="1" applyFill="1" applyBorder="1" applyAlignment="1" applyProtection="1">
      <alignment vertical="top"/>
    </xf>
    <xf numFmtId="2" fontId="8" fillId="3" borderId="165" xfId="1" applyNumberFormat="1" applyFont="1" applyFill="1" applyBorder="1" applyAlignment="1" applyProtection="1"/>
    <xf numFmtId="3" fontId="8" fillId="0" borderId="165" xfId="0" applyNumberFormat="1" applyFont="1" applyFill="1" applyBorder="1"/>
    <xf numFmtId="0" fontId="15" fillId="44" borderId="199" xfId="0" applyFont="1" applyFill="1" applyBorder="1"/>
    <xf numFmtId="41" fontId="15" fillId="22" borderId="214" xfId="0" applyNumberFormat="1" applyFont="1" applyFill="1" applyBorder="1"/>
    <xf numFmtId="0" fontId="23" fillId="0" borderId="18" xfId="0" applyFont="1" applyBorder="1" applyAlignment="1">
      <alignment horizontal="center"/>
    </xf>
    <xf numFmtId="0" fontId="0" fillId="0" borderId="239" xfId="0" applyBorder="1"/>
    <xf numFmtId="0" fontId="0" fillId="0" borderId="240" xfId="0" applyBorder="1"/>
    <xf numFmtId="0" fontId="23" fillId="0" borderId="0" xfId="0" applyFont="1"/>
    <xf numFmtId="0" fontId="43" fillId="0" borderId="0" xfId="0" applyFont="1"/>
    <xf numFmtId="0" fontId="23" fillId="0" borderId="18" xfId="0" applyFont="1" applyBorder="1"/>
    <xf numFmtId="3" fontId="0" fillId="0" borderId="239" xfId="0" applyNumberFormat="1" applyBorder="1"/>
    <xf numFmtId="3" fontId="0" fillId="0" borderId="240" xfId="0" applyNumberFormat="1" applyBorder="1"/>
    <xf numFmtId="0" fontId="0" fillId="0" borderId="242" xfId="0" applyBorder="1"/>
    <xf numFmtId="3" fontId="0" fillId="0" borderId="242" xfId="0" applyNumberFormat="1" applyBorder="1"/>
    <xf numFmtId="3" fontId="23" fillId="0" borderId="18" xfId="0" applyNumberFormat="1" applyFont="1" applyBorder="1"/>
    <xf numFmtId="0" fontId="0" fillId="0" borderId="241" xfId="0" applyBorder="1"/>
    <xf numFmtId="3" fontId="0" fillId="0" borderId="241" xfId="0" applyNumberFormat="1" applyBorder="1"/>
    <xf numFmtId="0" fontId="0" fillId="0" borderId="243" xfId="0" applyBorder="1"/>
    <xf numFmtId="3" fontId="0" fillId="0" borderId="243" xfId="0" applyNumberFormat="1" applyBorder="1"/>
    <xf numFmtId="3" fontId="0" fillId="0" borderId="240" xfId="0" applyNumberFormat="1" applyBorder="1" applyAlignment="1">
      <alignment horizontal="left"/>
    </xf>
    <xf numFmtId="0" fontId="0" fillId="0" borderId="173" xfId="0" applyBorder="1"/>
    <xf numFmtId="0" fontId="23" fillId="0" borderId="0" xfId="0" applyFont="1" applyAlignment="1">
      <alignment horizontal="center"/>
    </xf>
    <xf numFmtId="0" fontId="5" fillId="0" borderId="235" xfId="0" applyFont="1" applyBorder="1" applyAlignment="1">
      <alignment horizontal="center"/>
    </xf>
    <xf numFmtId="0" fontId="29" fillId="0" borderId="244" xfId="0" applyFont="1" applyBorder="1" applyAlignment="1">
      <alignment horizontal="center"/>
    </xf>
    <xf numFmtId="0" fontId="29" fillId="0" borderId="235" xfId="0" applyFont="1" applyBorder="1" applyAlignment="1">
      <alignment horizontal="center"/>
    </xf>
    <xf numFmtId="0" fontId="5" fillId="0" borderId="233" xfId="0" applyFont="1" applyBorder="1" applyAlignment="1">
      <alignment horizontal="center"/>
    </xf>
    <xf numFmtId="0" fontId="5" fillId="0" borderId="237" xfId="0" applyFont="1" applyBorder="1"/>
    <xf numFmtId="3" fontId="5" fillId="0" borderId="237" xfId="0" applyNumberFormat="1" applyFont="1" applyBorder="1"/>
    <xf numFmtId="3" fontId="5" fillId="0" borderId="245" xfId="0" applyNumberFormat="1" applyFont="1" applyBorder="1"/>
    <xf numFmtId="3" fontId="5" fillId="0" borderId="235" xfId="0" applyNumberFormat="1" applyFont="1" applyBorder="1"/>
    <xf numFmtId="0" fontId="5" fillId="0" borderId="246" xfId="0" applyFont="1" applyBorder="1"/>
    <xf numFmtId="3" fontId="5" fillId="0" borderId="246" xfId="0" applyNumberFormat="1" applyFont="1" applyBorder="1"/>
    <xf numFmtId="3" fontId="5" fillId="0" borderId="247" xfId="0" applyNumberFormat="1" applyFont="1" applyBorder="1"/>
    <xf numFmtId="0" fontId="19" fillId="0" borderId="246" xfId="0" applyFont="1" applyBorder="1" applyAlignment="1">
      <alignment wrapText="1"/>
    </xf>
    <xf numFmtId="3" fontId="5" fillId="0" borderId="246" xfId="0" applyNumberFormat="1" applyFont="1" applyBorder="1" applyAlignment="1">
      <alignment wrapText="1"/>
    </xf>
    <xf numFmtId="3" fontId="5" fillId="0" borderId="247" xfId="0" applyNumberFormat="1" applyFont="1" applyBorder="1" applyAlignment="1">
      <alignment wrapText="1"/>
    </xf>
    <xf numFmtId="3" fontId="5" fillId="0" borderId="235" xfId="0" applyNumberFormat="1" applyFont="1" applyBorder="1" applyAlignment="1">
      <alignment wrapText="1"/>
    </xf>
    <xf numFmtId="0" fontId="5" fillId="0" borderId="246" xfId="0" applyFont="1" applyBorder="1" applyAlignment="1">
      <alignment wrapText="1"/>
    </xf>
    <xf numFmtId="0" fontId="5" fillId="0" borderId="248" xfId="0" applyFont="1" applyBorder="1"/>
    <xf numFmtId="3" fontId="5" fillId="0" borderId="248" xfId="0" applyNumberFormat="1" applyFont="1" applyBorder="1"/>
    <xf numFmtId="3" fontId="5" fillId="0" borderId="249" xfId="0" applyNumberFormat="1" applyFont="1" applyBorder="1"/>
    <xf numFmtId="0" fontId="4" fillId="0" borderId="235" xfId="0" applyFont="1" applyBorder="1"/>
    <xf numFmtId="3" fontId="4" fillId="0" borderId="235" xfId="0" applyNumberFormat="1" applyFont="1" applyBorder="1"/>
    <xf numFmtId="3" fontId="4" fillId="0" borderId="233" xfId="0" applyNumberFormat="1" applyFont="1" applyBorder="1"/>
    <xf numFmtId="0" fontId="0" fillId="0" borderId="250" xfId="0" applyBorder="1"/>
    <xf numFmtId="0" fontId="0" fillId="0" borderId="235" xfId="0" applyBorder="1"/>
    <xf numFmtId="0" fontId="11" fillId="0" borderId="0" xfId="0" applyFont="1"/>
    <xf numFmtId="0" fontId="4" fillId="22" borderId="18" xfId="0" applyFont="1" applyFill="1" applyBorder="1" applyAlignment="1">
      <alignment horizontal="center" vertical="center"/>
    </xf>
    <xf numFmtId="0" fontId="4" fillId="22" borderId="18" xfId="7" applyFont="1" applyFill="1" applyBorder="1" applyAlignment="1">
      <alignment horizontal="center" vertical="center"/>
    </xf>
    <xf numFmtId="3" fontId="4" fillId="22" borderId="18" xfId="7" applyNumberFormat="1" applyFont="1" applyFill="1" applyBorder="1" applyAlignment="1">
      <alignment horizontal="center" vertical="center"/>
    </xf>
    <xf numFmtId="0" fontId="5" fillId="0" borderId="251" xfId="0" applyFont="1" applyBorder="1" applyAlignment="1">
      <alignment vertical="center"/>
    </xf>
    <xf numFmtId="0" fontId="5" fillId="0" borderId="252" xfId="7" applyFont="1" applyBorder="1" applyAlignment="1">
      <alignment horizontal="left" vertical="center"/>
    </xf>
    <xf numFmtId="3" fontId="5" fillId="0" borderId="253" xfId="7" applyNumberFormat="1" applyFont="1" applyBorder="1" applyAlignment="1">
      <alignment vertical="center"/>
    </xf>
    <xf numFmtId="3" fontId="5" fillId="0" borderId="254" xfId="7" applyNumberFormat="1" applyFont="1" applyBorder="1" applyAlignment="1">
      <alignment vertical="center"/>
    </xf>
    <xf numFmtId="3" fontId="5" fillId="0" borderId="252" xfId="7" applyNumberFormat="1" applyFont="1" applyBorder="1" applyAlignment="1">
      <alignment vertical="center"/>
    </xf>
    <xf numFmtId="3" fontId="4" fillId="0" borderId="255" xfId="7" applyNumberFormat="1" applyFont="1" applyBorder="1" applyAlignment="1">
      <alignment vertical="center"/>
    </xf>
    <xf numFmtId="0" fontId="5" fillId="0" borderId="256" xfId="0" applyFont="1" applyBorder="1" applyAlignment="1">
      <alignment vertical="center"/>
    </xf>
    <xf numFmtId="0" fontId="5" fillId="0" borderId="257" xfId="7" applyFont="1" applyBorder="1" applyAlignment="1">
      <alignment horizontal="left" vertical="center"/>
    </xf>
    <xf numFmtId="3" fontId="5" fillId="0" borderId="258" xfId="7" applyNumberFormat="1" applyFont="1" applyBorder="1" applyAlignment="1">
      <alignment vertical="center"/>
    </xf>
    <xf numFmtId="3" fontId="5" fillId="0" borderId="235" xfId="7" applyNumberFormat="1" applyFont="1" applyBorder="1" applyAlignment="1">
      <alignment vertical="center"/>
    </xf>
    <xf numFmtId="3" fontId="5" fillId="0" borderId="257" xfId="7" applyNumberFormat="1" applyFont="1" applyBorder="1" applyAlignment="1">
      <alignment vertical="center"/>
    </xf>
    <xf numFmtId="3" fontId="4" fillId="59" borderId="259" xfId="7" applyNumberFormat="1" applyFont="1" applyFill="1" applyBorder="1" applyAlignment="1">
      <alignment vertical="center"/>
    </xf>
    <xf numFmtId="166" fontId="5" fillId="0" borderId="257" xfId="7" applyNumberFormat="1" applyFont="1" applyBorder="1" applyAlignment="1">
      <alignment vertical="center"/>
    </xf>
    <xf numFmtId="0" fontId="5" fillId="0" borderId="256" xfId="0" applyFont="1" applyBorder="1" applyAlignment="1">
      <alignment vertical="center" wrapText="1"/>
    </xf>
    <xf numFmtId="3" fontId="5" fillId="60" borderId="258" xfId="7" applyNumberFormat="1" applyFont="1" applyFill="1" applyBorder="1" applyAlignment="1">
      <alignment vertical="center"/>
    </xf>
    <xf numFmtId="3" fontId="5" fillId="60" borderId="235" xfId="7" applyNumberFormat="1" applyFont="1" applyFill="1" applyBorder="1" applyAlignment="1">
      <alignment vertical="center"/>
    </xf>
    <xf numFmtId="3" fontId="5" fillId="60" borderId="257" xfId="7" applyNumberFormat="1" applyFont="1" applyFill="1" applyBorder="1" applyAlignment="1">
      <alignment vertical="center"/>
    </xf>
    <xf numFmtId="0" fontId="5" fillId="0" borderId="260" xfId="0" applyFont="1" applyBorder="1" applyAlignment="1">
      <alignment vertical="center"/>
    </xf>
    <xf numFmtId="3" fontId="5" fillId="0" borderId="261" xfId="7" applyNumberFormat="1" applyFont="1" applyBorder="1" applyAlignment="1">
      <alignment vertical="center"/>
    </xf>
    <xf numFmtId="3" fontId="3" fillId="64" borderId="18" xfId="7" applyNumberFormat="1" applyFont="1" applyFill="1" applyBorder="1" applyAlignment="1">
      <alignment vertical="center"/>
    </xf>
    <xf numFmtId="3" fontId="3" fillId="65" borderId="18" xfId="7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62" xfId="7" applyFont="1" applyBorder="1" applyAlignment="1">
      <alignment horizontal="center" vertical="center"/>
    </xf>
    <xf numFmtId="3" fontId="3" fillId="0" borderId="62" xfId="7" applyNumberFormat="1" applyFont="1" applyBorder="1" applyAlignment="1">
      <alignment vertical="center"/>
    </xf>
    <xf numFmtId="3" fontId="4" fillId="61" borderId="255" xfId="7" applyNumberFormat="1" applyFont="1" applyFill="1" applyBorder="1" applyAlignment="1">
      <alignment vertical="center"/>
    </xf>
    <xf numFmtId="3" fontId="5" fillId="0" borderId="264" xfId="7" applyNumberFormat="1" applyFont="1" applyBorder="1" applyAlignment="1">
      <alignment vertical="center"/>
    </xf>
    <xf numFmtId="3" fontId="5" fillId="0" borderId="230" xfId="7" applyNumberFormat="1" applyFont="1" applyBorder="1" applyAlignment="1">
      <alignment vertical="center"/>
    </xf>
    <xf numFmtId="3" fontId="4" fillId="61" borderId="259" xfId="7" applyNumberFormat="1" applyFont="1" applyFill="1" applyBorder="1" applyAlignment="1">
      <alignment vertical="center"/>
    </xf>
    <xf numFmtId="0" fontId="5" fillId="62" borderId="257" xfId="7" applyFont="1" applyFill="1" applyBorder="1" applyAlignment="1">
      <alignment horizontal="left" vertical="center"/>
    </xf>
    <xf numFmtId="3" fontId="4" fillId="62" borderId="259" xfId="7" applyNumberFormat="1" applyFont="1" applyFill="1" applyBorder="1" applyAlignment="1">
      <alignment vertical="center"/>
    </xf>
    <xf numFmtId="0" fontId="5" fillId="63" borderId="257" xfId="7" applyFont="1" applyFill="1" applyBorder="1" applyAlignment="1">
      <alignment horizontal="left" vertical="center"/>
    </xf>
    <xf numFmtId="3" fontId="4" fillId="63" borderId="259" xfId="7" applyNumberFormat="1" applyFont="1" applyFill="1" applyBorder="1" applyAlignment="1">
      <alignment vertical="center"/>
    </xf>
    <xf numFmtId="0" fontId="5" fillId="0" borderId="265" xfId="0" applyFont="1" applyBorder="1" applyAlignment="1">
      <alignment vertical="center"/>
    </xf>
    <xf numFmtId="0" fontId="5" fillId="63" borderId="261" xfId="7" applyFont="1" applyFill="1" applyBorder="1" applyAlignment="1">
      <alignment horizontal="left" vertical="center"/>
    </xf>
    <xf numFmtId="3" fontId="5" fillId="0" borderId="262" xfId="7" applyNumberFormat="1" applyFont="1" applyBorder="1" applyAlignment="1">
      <alignment vertical="center"/>
    </xf>
    <xf numFmtId="3" fontId="5" fillId="0" borderId="237" xfId="7" applyNumberFormat="1" applyFont="1" applyBorder="1" applyAlignment="1">
      <alignment vertical="center"/>
    </xf>
    <xf numFmtId="3" fontId="4" fillId="62" borderId="263" xfId="7" applyNumberFormat="1" applyFont="1" applyFill="1" applyBorder="1" applyAlignment="1">
      <alignment vertical="center"/>
    </xf>
    <xf numFmtId="3" fontId="3" fillId="24" borderId="18" xfId="7" applyNumberFormat="1" applyFont="1" applyFill="1" applyBorder="1" applyAlignment="1">
      <alignment vertical="center"/>
    </xf>
    <xf numFmtId="3" fontId="3" fillId="66" borderId="18" xfId="7" applyNumberFormat="1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258" xfId="0" applyNumberFormat="1" applyFont="1" applyBorder="1" applyAlignment="1">
      <alignment horizontal="right" vertical="center"/>
    </xf>
    <xf numFmtId="3" fontId="5" fillId="0" borderId="235" xfId="0" applyNumberFormat="1" applyFont="1" applyBorder="1" applyAlignment="1">
      <alignment horizontal="right" vertical="center"/>
    </xf>
    <xf numFmtId="0" fontId="42" fillId="0" borderId="266" xfId="0" applyFont="1" applyBorder="1"/>
    <xf numFmtId="167" fontId="3" fillId="3" borderId="231" xfId="0" applyNumberFormat="1" applyFont="1" applyFill="1" applyBorder="1" applyAlignment="1">
      <alignment horizontal="center"/>
    </xf>
    <xf numFmtId="167" fontId="3" fillId="0" borderId="231" xfId="0" applyNumberFormat="1" applyFont="1" applyBorder="1" applyAlignment="1">
      <alignment horizontal="center"/>
    </xf>
    <xf numFmtId="167" fontId="3" fillId="68" borderId="232" xfId="0" applyNumberFormat="1" applyFont="1" applyFill="1" applyBorder="1" applyAlignment="1">
      <alignment horizontal="center"/>
    </xf>
    <xf numFmtId="0" fontId="8" fillId="0" borderId="256" xfId="0" applyFont="1" applyBorder="1"/>
    <xf numFmtId="167" fontId="8" fillId="3" borderId="235" xfId="0" applyNumberFormat="1" applyFont="1" applyFill="1" applyBorder="1"/>
    <xf numFmtId="167" fontId="8" fillId="0" borderId="235" xfId="0" applyNumberFormat="1" applyFont="1" applyBorder="1"/>
    <xf numFmtId="167" fontId="8" fillId="0" borderId="235" xfId="1" applyNumberFormat="1" applyFont="1" applyBorder="1"/>
    <xf numFmtId="167" fontId="8" fillId="68" borderId="236" xfId="1" applyNumberFormat="1" applyFont="1" applyFill="1" applyBorder="1"/>
    <xf numFmtId="0" fontId="3" fillId="0" borderId="256" xfId="0" applyFont="1" applyBorder="1"/>
    <xf numFmtId="167" fontId="3" fillId="3" borderId="235" xfId="0" applyNumberFormat="1" applyFont="1" applyFill="1" applyBorder="1"/>
    <xf numFmtId="167" fontId="3" fillId="0" borderId="235" xfId="0" applyNumberFormat="1" applyFont="1" applyBorder="1"/>
    <xf numFmtId="167" fontId="3" fillId="0" borderId="235" xfId="1" applyNumberFormat="1" applyFont="1" applyBorder="1"/>
    <xf numFmtId="167" fontId="3" fillId="68" borderId="236" xfId="1" applyNumberFormat="1" applyFont="1" applyFill="1" applyBorder="1"/>
    <xf numFmtId="167" fontId="3" fillId="3" borderId="235" xfId="1" applyNumberFormat="1" applyFont="1" applyFill="1" applyBorder="1"/>
    <xf numFmtId="0" fontId="42" fillId="0" borderId="256" xfId="0" applyFont="1" applyBorder="1"/>
    <xf numFmtId="0" fontId="3" fillId="0" borderId="266" xfId="0" applyFont="1" applyBorder="1"/>
    <xf numFmtId="167" fontId="3" fillId="3" borderId="231" xfId="0" applyNumberFormat="1" applyFont="1" applyFill="1" applyBorder="1"/>
    <xf numFmtId="167" fontId="3" fillId="0" borderId="231" xfId="0" applyNumberFormat="1" applyFont="1" applyBorder="1"/>
    <xf numFmtId="167" fontId="3" fillId="0" borderId="231" xfId="1" applyNumberFormat="1" applyFont="1" applyBorder="1"/>
    <xf numFmtId="167" fontId="3" fillId="68" borderId="232" xfId="1" applyNumberFormat="1" applyFont="1" applyFill="1" applyBorder="1"/>
    <xf numFmtId="0" fontId="3" fillId="0" borderId="260" xfId="0" applyFont="1" applyBorder="1"/>
    <xf numFmtId="167" fontId="3" fillId="3" borderId="237" xfId="0" applyNumberFormat="1" applyFont="1" applyFill="1" applyBorder="1"/>
    <xf numFmtId="167" fontId="3" fillId="0" borderId="237" xfId="0" applyNumberFormat="1" applyFont="1" applyBorder="1"/>
    <xf numFmtId="167" fontId="3" fillId="0" borderId="237" xfId="1" applyNumberFormat="1" applyFont="1" applyBorder="1"/>
    <xf numFmtId="167" fontId="3" fillId="68" borderId="234" xfId="1" applyNumberFormat="1" applyFont="1" applyFill="1" applyBorder="1"/>
    <xf numFmtId="0" fontId="15" fillId="25" borderId="267" xfId="0" applyFont="1" applyFill="1" applyBorder="1"/>
    <xf numFmtId="167" fontId="15" fillId="25" borderId="238" xfId="1" applyNumberFormat="1" applyFont="1" applyFill="1" applyBorder="1"/>
    <xf numFmtId="167" fontId="15" fillId="25" borderId="268" xfId="1" applyNumberFormat="1" applyFont="1" applyFill="1" applyBorder="1"/>
    <xf numFmtId="0" fontId="8" fillId="0" borderId="266" xfId="0" applyFont="1" applyBorder="1"/>
    <xf numFmtId="167" fontId="8" fillId="3" borderId="231" xfId="0" applyNumberFormat="1" applyFont="1" applyFill="1" applyBorder="1"/>
    <xf numFmtId="167" fontId="8" fillId="0" borderId="231" xfId="0" applyNumberFormat="1" applyFont="1" applyBorder="1"/>
    <xf numFmtId="167" fontId="8" fillId="58" borderId="232" xfId="1" applyNumberFormat="1" applyFont="1" applyFill="1" applyBorder="1"/>
    <xf numFmtId="167" fontId="8" fillId="58" borderId="236" xfId="1" applyNumberFormat="1" applyFont="1" applyFill="1" applyBorder="1"/>
    <xf numFmtId="167" fontId="3" fillId="58" borderId="236" xfId="1" applyNumberFormat="1" applyFont="1" applyFill="1" applyBorder="1"/>
    <xf numFmtId="167" fontId="3" fillId="0" borderId="0" xfId="0" applyNumberFormat="1" applyFont="1"/>
    <xf numFmtId="167" fontId="3" fillId="58" borderId="234" xfId="1" applyNumberFormat="1" applyFont="1" applyFill="1" applyBorder="1"/>
    <xf numFmtId="167" fontId="15" fillId="69" borderId="269" xfId="1" applyNumberFormat="1" applyFont="1" applyFill="1" applyBorder="1"/>
    <xf numFmtId="167" fontId="15" fillId="69" borderId="270" xfId="1" applyNumberFormat="1" applyFont="1" applyFill="1" applyBorder="1"/>
    <xf numFmtId="167" fontId="11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4" fillId="22" borderId="18" xfId="0" applyFont="1" applyFill="1" applyBorder="1" applyAlignment="1">
      <alignment horizontal="center" vertical="center" wrapText="1"/>
    </xf>
    <xf numFmtId="0" fontId="5" fillId="0" borderId="251" xfId="0" applyFont="1" applyBorder="1" applyAlignment="1">
      <alignment horizontal="left"/>
    </xf>
    <xf numFmtId="0" fontId="5" fillId="0" borderId="254" xfId="0" applyFont="1" applyBorder="1"/>
    <xf numFmtId="3" fontId="5" fillId="0" borderId="274" xfId="0" applyNumberFormat="1" applyFont="1" applyBorder="1" applyAlignment="1">
      <alignment horizontal="right" indent="9"/>
    </xf>
    <xf numFmtId="0" fontId="5" fillId="0" borderId="256" xfId="0" applyFont="1" applyBorder="1" applyAlignment="1">
      <alignment horizontal="left"/>
    </xf>
    <xf numFmtId="0" fontId="5" fillId="0" borderId="235" xfId="0" applyFont="1" applyBorder="1"/>
    <xf numFmtId="3" fontId="5" fillId="0" borderId="236" xfId="0" applyNumberFormat="1" applyFont="1" applyBorder="1" applyAlignment="1">
      <alignment horizontal="right" indent="9"/>
    </xf>
    <xf numFmtId="14" fontId="5" fillId="0" borderId="256" xfId="0" applyNumberFormat="1" applyFont="1" applyBorder="1" applyAlignment="1">
      <alignment horizontal="left"/>
    </xf>
    <xf numFmtId="0" fontId="5" fillId="0" borderId="265" xfId="0" applyFont="1" applyBorder="1" applyAlignment="1">
      <alignment horizontal="left"/>
    </xf>
    <xf numFmtId="0" fontId="5" fillId="0" borderId="275" xfId="0" applyFont="1" applyBorder="1"/>
    <xf numFmtId="3" fontId="5" fillId="0" borderId="276" xfId="0" applyNumberFormat="1" applyFont="1" applyBorder="1" applyAlignment="1">
      <alignment horizontal="right" vertical="top" indent="9"/>
    </xf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4" fillId="22" borderId="265" xfId="3" applyFont="1" applyFill="1" applyBorder="1" applyAlignment="1">
      <alignment horizontal="center" vertical="center" wrapText="1"/>
    </xf>
    <xf numFmtId="0" fontId="4" fillId="22" borderId="275" xfId="3" applyFont="1" applyFill="1" applyBorder="1" applyAlignment="1">
      <alignment horizontal="center" vertical="center" wrapText="1"/>
    </xf>
    <xf numFmtId="0" fontId="4" fillId="22" borderId="261" xfId="3" applyFont="1" applyFill="1" applyBorder="1" applyAlignment="1">
      <alignment horizontal="center" vertical="center" wrapText="1"/>
    </xf>
    <xf numFmtId="0" fontId="4" fillId="22" borderId="263" xfId="3" applyFont="1" applyFill="1" applyBorder="1" applyAlignment="1">
      <alignment horizontal="center" vertical="center"/>
    </xf>
    <xf numFmtId="0" fontId="5" fillId="0" borderId="251" xfId="3" applyFont="1" applyBorder="1" applyAlignment="1">
      <alignment vertical="center"/>
    </xf>
    <xf numFmtId="0" fontId="5" fillId="0" borderId="254" xfId="3" applyFont="1" applyBorder="1" applyAlignment="1">
      <alignment vertical="center"/>
    </xf>
    <xf numFmtId="0" fontId="5" fillId="0" borderId="252" xfId="3" applyFont="1" applyBorder="1" applyAlignment="1">
      <alignment vertical="center"/>
    </xf>
    <xf numFmtId="0" fontId="9" fillId="0" borderId="255" xfId="3" applyFont="1" applyBorder="1" applyAlignment="1">
      <alignment vertical="center"/>
    </xf>
    <xf numFmtId="0" fontId="5" fillId="0" borderId="256" xfId="3" applyFont="1" applyBorder="1" applyAlignment="1">
      <alignment vertical="center"/>
    </xf>
    <xf numFmtId="0" fontId="5" fillId="0" borderId="235" xfId="3" applyFont="1" applyBorder="1" applyAlignment="1">
      <alignment vertical="center"/>
    </xf>
    <xf numFmtId="0" fontId="5" fillId="0" borderId="257" xfId="3" applyFont="1" applyBorder="1" applyAlignment="1">
      <alignment vertical="center"/>
    </xf>
    <xf numFmtId="0" fontId="9" fillId="0" borderId="259" xfId="3" applyFont="1" applyBorder="1" applyAlignment="1">
      <alignment vertical="center"/>
    </xf>
    <xf numFmtId="0" fontId="5" fillId="0" borderId="265" xfId="3" applyFont="1" applyBorder="1" applyAlignment="1">
      <alignment vertical="center"/>
    </xf>
    <xf numFmtId="0" fontId="5" fillId="0" borderId="275" xfId="3" applyFont="1" applyBorder="1" applyAlignment="1">
      <alignment vertical="center"/>
    </xf>
    <xf numFmtId="0" fontId="5" fillId="0" borderId="261" xfId="3" applyFont="1" applyBorder="1" applyAlignment="1">
      <alignment vertical="center"/>
    </xf>
    <xf numFmtId="0" fontId="9" fillId="0" borderId="263" xfId="3" applyFont="1" applyBorder="1" applyAlignment="1">
      <alignment vertical="center"/>
    </xf>
    <xf numFmtId="0" fontId="3" fillId="22" borderId="18" xfId="3" applyFont="1" applyFill="1" applyBorder="1" applyAlignment="1">
      <alignment vertical="center"/>
    </xf>
    <xf numFmtId="0" fontId="3" fillId="22" borderId="277" xfId="3" applyFont="1" applyFill="1" applyBorder="1" applyAlignment="1">
      <alignment vertical="center"/>
    </xf>
    <xf numFmtId="0" fontId="3" fillId="22" borderId="59" xfId="3" applyFont="1" applyFill="1" applyBorder="1" applyAlignment="1">
      <alignment vertical="center"/>
    </xf>
    <xf numFmtId="0" fontId="15" fillId="3" borderId="260" xfId="0" applyFont="1" applyFill="1" applyBorder="1" applyAlignment="1" applyProtection="1">
      <alignment horizontal="center" vertical="center"/>
    </xf>
    <xf numFmtId="0" fontId="17" fillId="0" borderId="245" xfId="0" applyFont="1" applyBorder="1" applyAlignment="1" applyProtection="1">
      <alignment vertical="center"/>
    </xf>
    <xf numFmtId="165" fontId="15" fillId="45" borderId="241" xfId="1" applyNumberFormat="1" applyFont="1" applyFill="1" applyBorder="1" applyAlignment="1" applyProtection="1">
      <alignment horizontal="right" vertical="center"/>
    </xf>
    <xf numFmtId="0" fontId="17" fillId="3" borderId="245" xfId="0" applyFont="1" applyFill="1" applyBorder="1" applyAlignment="1" applyProtection="1">
      <alignment vertical="center"/>
    </xf>
    <xf numFmtId="165" fontId="17" fillId="38" borderId="198" xfId="1" applyNumberFormat="1" applyFont="1" applyFill="1" applyBorder="1" applyAlignment="1" applyProtection="1">
      <alignment vertical="center"/>
    </xf>
    <xf numFmtId="0" fontId="38" fillId="21" borderId="19" xfId="0" applyFont="1" applyFill="1" applyBorder="1" applyAlignment="1">
      <alignment horizontal="center" vertical="center"/>
    </xf>
    <xf numFmtId="0" fontId="38" fillId="21" borderId="76" xfId="0" applyFont="1" applyFill="1" applyBorder="1" applyAlignment="1">
      <alignment horizontal="center" vertical="center"/>
    </xf>
    <xf numFmtId="0" fontId="38" fillId="21" borderId="37" xfId="0" applyFont="1" applyFill="1" applyBorder="1" applyAlignment="1">
      <alignment horizontal="center" vertical="center"/>
    </xf>
    <xf numFmtId="0" fontId="38" fillId="21" borderId="77" xfId="0" applyFont="1" applyFill="1" applyBorder="1" applyAlignment="1">
      <alignment horizontal="center" vertical="center"/>
    </xf>
    <xf numFmtId="0" fontId="15" fillId="37" borderId="168" xfId="0" applyFont="1" applyFill="1" applyBorder="1" applyAlignment="1">
      <alignment horizontal="left" indent="8"/>
    </xf>
    <xf numFmtId="0" fontId="15" fillId="37" borderId="158" xfId="0" applyFont="1" applyFill="1" applyBorder="1" applyAlignment="1">
      <alignment horizontal="left" indent="8"/>
    </xf>
    <xf numFmtId="0" fontId="15" fillId="23" borderId="18" xfId="0" applyFont="1" applyFill="1" applyBorder="1" applyAlignment="1">
      <alignment horizontal="left" indent="8"/>
    </xf>
    <xf numFmtId="0" fontId="15" fillId="23" borderId="41" xfId="0" applyFont="1" applyFill="1" applyBorder="1" applyAlignment="1">
      <alignment horizontal="left" indent="8"/>
    </xf>
    <xf numFmtId="0" fontId="15" fillId="23" borderId="168" xfId="0" applyFont="1" applyFill="1" applyBorder="1" applyAlignment="1">
      <alignment horizontal="left" indent="8"/>
    </xf>
    <xf numFmtId="0" fontId="15" fillId="23" borderId="158" xfId="0" applyFont="1" applyFill="1" applyBorder="1" applyAlignment="1">
      <alignment horizontal="left" indent="8"/>
    </xf>
    <xf numFmtId="0" fontId="15" fillId="18" borderId="158" xfId="0" applyFont="1" applyFill="1" applyBorder="1" applyAlignment="1">
      <alignment horizontal="left" indent="8"/>
    </xf>
    <xf numFmtId="0" fontId="15" fillId="43" borderId="158" xfId="0" applyFont="1" applyFill="1" applyBorder="1" applyAlignment="1">
      <alignment horizontal="left" indent="8"/>
    </xf>
    <xf numFmtId="0" fontId="15" fillId="23" borderId="42" xfId="0" applyFont="1" applyFill="1" applyBorder="1" applyAlignment="1">
      <alignment horizontal="left" indent="8"/>
    </xf>
    <xf numFmtId="38" fontId="4" fillId="26" borderId="59" xfId="0" applyNumberFormat="1" applyFont="1" applyFill="1" applyBorder="1" applyAlignment="1" applyProtection="1">
      <alignment horizontal="center" vertical="center" wrapText="1"/>
    </xf>
    <xf numFmtId="38" fontId="4" fillId="26" borderId="59" xfId="0" applyNumberFormat="1" applyFont="1" applyFill="1" applyBorder="1" applyAlignment="1" applyProtection="1">
      <alignment horizontal="center" vertical="center"/>
    </xf>
    <xf numFmtId="38" fontId="4" fillId="26" borderId="127" xfId="0" applyNumberFormat="1" applyFont="1" applyFill="1" applyBorder="1" applyAlignment="1" applyProtection="1">
      <alignment horizontal="center" vertical="center" wrapText="1"/>
    </xf>
    <xf numFmtId="0" fontId="15" fillId="44" borderId="41" xfId="0" applyFont="1" applyFill="1" applyBorder="1" applyAlignment="1" applyProtection="1">
      <alignment horizontal="left" vertical="center" indent="8"/>
    </xf>
    <xf numFmtId="0" fontId="15" fillId="44" borderId="62" xfId="0" applyFont="1" applyFill="1" applyBorder="1" applyAlignment="1" applyProtection="1">
      <alignment horizontal="left" vertical="center" indent="8"/>
    </xf>
    <xf numFmtId="166" fontId="4" fillId="0" borderId="18" xfId="0" applyNumberFormat="1" applyFont="1" applyFill="1" applyBorder="1" applyAlignment="1" applyProtection="1">
      <alignment horizontal="right" vertical="center" wrapText="1"/>
    </xf>
    <xf numFmtId="166" fontId="4" fillId="0" borderId="41" xfId="0" applyNumberFormat="1" applyFont="1" applyFill="1" applyBorder="1" applyAlignment="1" applyProtection="1">
      <alignment horizontal="right" vertical="center" wrapText="1"/>
    </xf>
    <xf numFmtId="166" fontId="15" fillId="23" borderId="18" xfId="0" applyNumberFormat="1" applyFont="1" applyFill="1" applyBorder="1" applyAlignment="1" applyProtection="1">
      <alignment horizontal="left" vertical="center" wrapText="1" indent="2"/>
    </xf>
    <xf numFmtId="166" fontId="15" fillId="23" borderId="41" xfId="0" applyNumberFormat="1" applyFont="1" applyFill="1" applyBorder="1" applyAlignment="1" applyProtection="1">
      <alignment horizontal="left" vertical="center" wrapText="1" indent="2"/>
    </xf>
    <xf numFmtId="166" fontId="38" fillId="21" borderId="19" xfId="0" applyNumberFormat="1" applyFont="1" applyFill="1" applyBorder="1" applyAlignment="1" applyProtection="1">
      <alignment horizontal="center" vertical="center" wrapText="1"/>
    </xf>
    <xf numFmtId="166" fontId="38" fillId="21" borderId="39" xfId="0" applyNumberFormat="1" applyFont="1" applyFill="1" applyBorder="1" applyAlignment="1" applyProtection="1">
      <alignment horizontal="center" vertical="center" wrapText="1"/>
    </xf>
    <xf numFmtId="166" fontId="38" fillId="21" borderId="22" xfId="0" applyNumberFormat="1" applyFont="1" applyFill="1" applyBorder="1" applyAlignment="1" applyProtection="1">
      <alignment horizontal="center" vertical="center" wrapText="1"/>
    </xf>
    <xf numFmtId="166" fontId="38" fillId="21" borderId="23" xfId="0" applyNumberFormat="1" applyFont="1" applyFill="1" applyBorder="1" applyAlignment="1" applyProtection="1">
      <alignment horizontal="center" vertical="center" wrapText="1"/>
    </xf>
    <xf numFmtId="166" fontId="38" fillId="21" borderId="37" xfId="0" applyNumberFormat="1" applyFont="1" applyFill="1" applyBorder="1" applyAlignment="1" applyProtection="1">
      <alignment horizontal="center" vertical="center" wrapText="1"/>
    </xf>
    <xf numFmtId="166" fontId="38" fillId="21" borderId="34" xfId="0" applyNumberFormat="1" applyFont="1" applyFill="1" applyBorder="1" applyAlignment="1" applyProtection="1">
      <alignment horizontal="center" vertical="center" wrapText="1"/>
    </xf>
    <xf numFmtId="166" fontId="3" fillId="21" borderId="19" xfId="0" applyNumberFormat="1" applyFont="1" applyFill="1" applyBorder="1" applyAlignment="1" applyProtection="1">
      <alignment horizontal="center" vertical="center" wrapText="1"/>
    </xf>
    <xf numFmtId="166" fontId="3" fillId="21" borderId="39" xfId="0" applyNumberFormat="1" applyFont="1" applyFill="1" applyBorder="1" applyAlignment="1" applyProtection="1">
      <alignment horizontal="center" vertical="center" wrapText="1"/>
    </xf>
    <xf numFmtId="166" fontId="3" fillId="21" borderId="22" xfId="0" applyNumberFormat="1" applyFont="1" applyFill="1" applyBorder="1" applyAlignment="1" applyProtection="1">
      <alignment horizontal="center" vertical="center" wrapText="1"/>
    </xf>
    <xf numFmtId="166" fontId="3" fillId="21" borderId="23" xfId="0" applyNumberFormat="1" applyFont="1" applyFill="1" applyBorder="1" applyAlignment="1" applyProtection="1">
      <alignment horizontal="center" vertical="center" wrapText="1"/>
    </xf>
    <xf numFmtId="166" fontId="3" fillId="21" borderId="37" xfId="0" applyNumberFormat="1" applyFont="1" applyFill="1" applyBorder="1" applyAlignment="1" applyProtection="1">
      <alignment horizontal="center" vertical="center" wrapText="1"/>
    </xf>
    <xf numFmtId="166" fontId="3" fillId="21" borderId="34" xfId="0" applyNumberFormat="1" applyFont="1" applyFill="1" applyBorder="1" applyAlignment="1" applyProtection="1">
      <alignment horizontal="center" vertical="center" wrapText="1"/>
    </xf>
    <xf numFmtId="38" fontId="3" fillId="12" borderId="142" xfId="0" applyNumberFormat="1" applyFont="1" applyFill="1" applyBorder="1" applyAlignment="1" applyProtection="1">
      <alignment horizontal="center" vertical="center" wrapText="1"/>
    </xf>
    <xf numFmtId="38" fontId="3" fillId="12" borderId="143" xfId="0" applyNumberFormat="1" applyFont="1" applyFill="1" applyBorder="1" applyAlignment="1" applyProtection="1">
      <alignment horizontal="center" vertical="center" wrapText="1"/>
    </xf>
    <xf numFmtId="38" fontId="3" fillId="12" borderId="144" xfId="0" applyNumberFormat="1" applyFont="1" applyFill="1" applyBorder="1" applyAlignment="1" applyProtection="1">
      <alignment horizontal="center" vertical="center" wrapText="1"/>
    </xf>
    <xf numFmtId="38" fontId="3" fillId="12" borderId="20" xfId="0" applyNumberFormat="1" applyFont="1" applyFill="1" applyBorder="1" applyAlignment="1" applyProtection="1">
      <alignment horizontal="center" vertical="center" wrapText="1"/>
    </xf>
    <xf numFmtId="38" fontId="3" fillId="12" borderId="21" xfId="0" applyNumberFormat="1" applyFont="1" applyFill="1" applyBorder="1" applyAlignment="1" applyProtection="1">
      <alignment horizontal="center" vertical="center" wrapText="1"/>
    </xf>
    <xf numFmtId="38" fontId="3" fillId="12" borderId="40" xfId="0" applyNumberFormat="1" applyFont="1" applyFill="1" applyBorder="1" applyAlignment="1" applyProtection="1">
      <alignment horizontal="center" vertical="center" wrapText="1"/>
    </xf>
    <xf numFmtId="0" fontId="37" fillId="23" borderId="41" xfId="0" applyFont="1" applyFill="1" applyBorder="1" applyAlignment="1">
      <alignment horizontal="left" vertical="center" wrapText="1" indent="8"/>
    </xf>
    <xf numFmtId="0" fontId="37" fillId="23" borderId="62" xfId="0" applyFont="1" applyFill="1" applyBorder="1" applyAlignment="1">
      <alignment horizontal="left" vertical="center" wrapText="1" indent="8"/>
    </xf>
    <xf numFmtId="0" fontId="37" fillId="10" borderId="41" xfId="5" applyFont="1" applyFill="1" applyBorder="1" applyAlignment="1">
      <alignment horizontal="left" vertical="center" wrapText="1" indent="8"/>
    </xf>
    <xf numFmtId="0" fontId="37" fillId="10" borderId="62" xfId="5" applyFont="1" applyFill="1" applyBorder="1" applyAlignment="1">
      <alignment horizontal="left" vertical="center" wrapText="1" indent="8"/>
    </xf>
    <xf numFmtId="0" fontId="4" fillId="6" borderId="63" xfId="0" applyFont="1" applyFill="1" applyBorder="1" applyAlignment="1">
      <alignment horizontal="center" vertical="center" wrapText="1"/>
    </xf>
    <xf numFmtId="0" fontId="4" fillId="6" borderId="64" xfId="0" applyFont="1" applyFill="1" applyBorder="1" applyAlignment="1">
      <alignment horizontal="center" vertical="center" wrapText="1"/>
    </xf>
    <xf numFmtId="0" fontId="4" fillId="6" borderId="45" xfId="0" applyFont="1" applyFill="1" applyBorder="1" applyAlignment="1">
      <alignment horizontal="center" vertical="center" wrapText="1"/>
    </xf>
    <xf numFmtId="0" fontId="4" fillId="24" borderId="25" xfId="0" applyFont="1" applyFill="1" applyBorder="1" applyAlignment="1">
      <alignment horizontal="center" vertical="center" wrapText="1"/>
    </xf>
    <xf numFmtId="0" fontId="4" fillId="31" borderId="25" xfId="0" applyFont="1" applyFill="1" applyBorder="1" applyAlignment="1">
      <alignment horizontal="center" vertical="center" wrapText="1"/>
    </xf>
    <xf numFmtId="49" fontId="4" fillId="36" borderId="18" xfId="0" applyNumberFormat="1" applyFont="1" applyFill="1" applyBorder="1" applyAlignment="1">
      <alignment horizontal="center" vertical="center" textRotation="45" wrapText="1"/>
    </xf>
    <xf numFmtId="0" fontId="15" fillId="37" borderId="18" xfId="0" applyFont="1" applyFill="1" applyBorder="1" applyAlignment="1">
      <alignment horizontal="center" vertical="center" wrapText="1"/>
    </xf>
    <xf numFmtId="0" fontId="15" fillId="37" borderId="41" xfId="0" applyFont="1" applyFill="1" applyBorder="1" applyAlignment="1">
      <alignment horizontal="center" vertical="center" wrapText="1"/>
    </xf>
    <xf numFmtId="3" fontId="36" fillId="22" borderId="18" xfId="0" applyNumberFormat="1" applyFont="1" applyFill="1" applyBorder="1" applyAlignment="1">
      <alignment horizontal="center" vertical="center"/>
    </xf>
    <xf numFmtId="3" fontId="3" fillId="35" borderId="18" xfId="0" applyNumberFormat="1" applyFont="1" applyFill="1" applyBorder="1" applyAlignment="1">
      <alignment horizontal="left" vertical="center" indent="6"/>
    </xf>
    <xf numFmtId="3" fontId="3" fillId="35" borderId="41" xfId="0" applyNumberFormat="1" applyFont="1" applyFill="1" applyBorder="1" applyAlignment="1">
      <alignment horizontal="left" vertical="center" indent="6"/>
    </xf>
    <xf numFmtId="0" fontId="9" fillId="34" borderId="1" xfId="0" applyFont="1" applyFill="1" applyBorder="1" applyAlignment="1">
      <alignment horizontal="left" vertical="center" indent="4"/>
    </xf>
    <xf numFmtId="0" fontId="9" fillId="34" borderId="16" xfId="0" applyFont="1" applyFill="1" applyBorder="1" applyAlignment="1">
      <alignment horizontal="left" vertical="center" indent="4"/>
    </xf>
    <xf numFmtId="49" fontId="16" fillId="36" borderId="18" xfId="0" applyNumberFormat="1" applyFont="1" applyFill="1" applyBorder="1" applyAlignment="1">
      <alignment horizontal="center" vertical="center" textRotation="60" wrapText="1"/>
    </xf>
    <xf numFmtId="3" fontId="10" fillId="6" borderId="63" xfId="0" applyNumberFormat="1" applyFont="1" applyFill="1" applyBorder="1" applyAlignment="1">
      <alignment horizontal="center" vertical="center" wrapText="1"/>
    </xf>
    <xf numFmtId="3" fontId="10" fillId="6" borderId="64" xfId="0" applyNumberFormat="1" applyFont="1" applyFill="1" applyBorder="1" applyAlignment="1">
      <alignment horizontal="center" vertical="center" wrapText="1"/>
    </xf>
    <xf numFmtId="3" fontId="10" fillId="6" borderId="45" xfId="0" applyNumberFormat="1" applyFont="1" applyFill="1" applyBorder="1" applyAlignment="1">
      <alignment horizontal="center" vertical="center" wrapText="1"/>
    </xf>
    <xf numFmtId="3" fontId="10" fillId="24" borderId="25" xfId="0" applyNumberFormat="1" applyFont="1" applyFill="1" applyBorder="1" applyAlignment="1">
      <alignment horizontal="center" vertical="center" wrapText="1"/>
    </xf>
    <xf numFmtId="3" fontId="10" fillId="31" borderId="25" xfId="0" applyNumberFormat="1" applyFont="1" applyFill="1" applyBorder="1" applyAlignment="1">
      <alignment horizontal="center" vertical="center" wrapText="1"/>
    </xf>
    <xf numFmtId="0" fontId="15" fillId="37" borderId="70" xfId="0" applyFont="1" applyFill="1" applyBorder="1" applyAlignment="1" applyProtection="1">
      <alignment horizontal="center" vertical="center" wrapText="1"/>
    </xf>
    <xf numFmtId="0" fontId="15" fillId="37" borderId="101" xfId="0" applyFont="1" applyFill="1" applyBorder="1" applyAlignment="1" applyProtection="1">
      <alignment horizontal="center" vertical="center" wrapText="1"/>
    </xf>
    <xf numFmtId="0" fontId="15" fillId="21" borderId="83" xfId="0" applyFont="1" applyFill="1" applyBorder="1" applyAlignment="1" applyProtection="1">
      <alignment horizontal="left"/>
    </xf>
    <xf numFmtId="0" fontId="15" fillId="21" borderId="85" xfId="0" applyFont="1" applyFill="1" applyBorder="1" applyAlignment="1" applyProtection="1">
      <alignment horizontal="left"/>
    </xf>
    <xf numFmtId="167" fontId="3" fillId="31" borderId="82" xfId="0" applyNumberFormat="1" applyFont="1" applyFill="1" applyBorder="1" applyAlignment="1" applyProtection="1">
      <alignment horizontal="center" vertical="center" wrapText="1"/>
    </xf>
    <xf numFmtId="167" fontId="3" fillId="5" borderId="82" xfId="0" applyNumberFormat="1" applyFont="1" applyFill="1" applyBorder="1" applyAlignment="1" applyProtection="1">
      <alignment horizontal="center" vertical="center"/>
    </xf>
    <xf numFmtId="0" fontId="3" fillId="12" borderId="71" xfId="0" applyFont="1" applyFill="1" applyBorder="1" applyAlignment="1" applyProtection="1">
      <alignment horizontal="center" vertical="center" wrapText="1"/>
    </xf>
    <xf numFmtId="0" fontId="3" fillId="12" borderId="72" xfId="0" applyFont="1" applyFill="1" applyBorder="1" applyAlignment="1" applyProtection="1">
      <alignment horizontal="center" vertical="center" wrapText="1"/>
    </xf>
    <xf numFmtId="0" fontId="3" fillId="12" borderId="73" xfId="0" applyFont="1" applyFill="1" applyBorder="1" applyAlignment="1" applyProtection="1">
      <alignment horizontal="center" vertical="center" wrapText="1"/>
    </xf>
    <xf numFmtId="167" fontId="3" fillId="24" borderId="102" xfId="0" applyNumberFormat="1" applyFont="1" applyFill="1" applyBorder="1" applyAlignment="1" applyProtection="1">
      <alignment horizontal="center" vertical="center" wrapText="1"/>
    </xf>
    <xf numFmtId="167" fontId="3" fillId="24" borderId="102" xfId="0" applyNumberFormat="1" applyFont="1" applyFill="1" applyBorder="1" applyAlignment="1" applyProtection="1">
      <alignment horizontal="center" vertical="center"/>
    </xf>
    <xf numFmtId="0" fontId="18" fillId="46" borderId="108" xfId="0" applyFont="1" applyFill="1" applyBorder="1" applyAlignment="1" applyProtection="1">
      <alignment horizontal="left" vertical="center"/>
    </xf>
    <xf numFmtId="0" fontId="18" fillId="46" borderId="3" xfId="0" applyFont="1" applyFill="1" applyBorder="1" applyAlignment="1" applyProtection="1">
      <alignment horizontal="left" vertical="center"/>
    </xf>
    <xf numFmtId="0" fontId="18" fillId="46" borderId="111" xfId="0" applyFont="1" applyFill="1" applyBorder="1" applyAlignment="1" applyProtection="1">
      <alignment horizontal="left" vertical="center"/>
    </xf>
    <xf numFmtId="0" fontId="15" fillId="22" borderId="20" xfId="0" applyFont="1" applyFill="1" applyBorder="1" applyAlignment="1" applyProtection="1">
      <alignment horizontal="center" vertical="center" textRotation="60"/>
    </xf>
    <xf numFmtId="0" fontId="15" fillId="22" borderId="40" xfId="0" applyFont="1" applyFill="1" applyBorder="1" applyAlignment="1" applyProtection="1">
      <alignment horizontal="center" vertical="center" textRotation="60"/>
    </xf>
    <xf numFmtId="0" fontId="15" fillId="39" borderId="20" xfId="0" applyFont="1" applyFill="1" applyBorder="1" applyAlignment="1" applyProtection="1">
      <alignment horizontal="center" vertical="center" wrapText="1"/>
    </xf>
    <xf numFmtId="0" fontId="15" fillId="39" borderId="40" xfId="0" applyFont="1" applyFill="1" applyBorder="1" applyAlignment="1" applyProtection="1">
      <alignment horizontal="center" vertical="center" wrapText="1"/>
    </xf>
    <xf numFmtId="166" fontId="15" fillId="12" borderId="20" xfId="0" applyNumberFormat="1" applyFont="1" applyFill="1" applyBorder="1" applyAlignment="1" applyProtection="1">
      <alignment horizontal="center" vertical="center" wrapText="1"/>
    </xf>
    <xf numFmtId="166" fontId="15" fillId="12" borderId="40" xfId="0" applyNumberFormat="1" applyFont="1" applyFill="1" applyBorder="1" applyAlignment="1" applyProtection="1">
      <alignment horizontal="center" vertical="center" wrapText="1"/>
    </xf>
    <xf numFmtId="166" fontId="38" fillId="37" borderId="20" xfId="0" applyNumberFormat="1" applyFont="1" applyFill="1" applyBorder="1" applyAlignment="1" applyProtection="1">
      <alignment horizontal="center" vertical="center"/>
    </xf>
    <xf numFmtId="166" fontId="38" fillId="37" borderId="40" xfId="0" applyNumberFormat="1" applyFont="1" applyFill="1" applyBorder="1" applyAlignment="1" applyProtection="1">
      <alignment horizontal="center" vertical="center"/>
    </xf>
    <xf numFmtId="0" fontId="18" fillId="20" borderId="108" xfId="0" applyFont="1" applyFill="1" applyBorder="1" applyAlignment="1" applyProtection="1">
      <alignment horizontal="left" vertical="center"/>
    </xf>
    <xf numFmtId="0" fontId="18" fillId="20" borderId="3" xfId="0" applyFont="1" applyFill="1" applyBorder="1" applyAlignment="1" applyProtection="1">
      <alignment horizontal="left" vertical="center"/>
    </xf>
    <xf numFmtId="0" fontId="18" fillId="20" borderId="111" xfId="0" applyFont="1" applyFill="1" applyBorder="1" applyAlignment="1" applyProtection="1">
      <alignment horizontal="left" vertical="center"/>
    </xf>
    <xf numFmtId="0" fontId="15" fillId="37" borderId="98" xfId="4" applyFont="1" applyFill="1" applyBorder="1" applyAlignment="1">
      <alignment horizontal="center" vertical="center"/>
    </xf>
    <xf numFmtId="0" fontId="15" fillId="37" borderId="99" xfId="4" applyFont="1" applyFill="1" applyBorder="1" applyAlignment="1">
      <alignment horizontal="center" vertical="center"/>
    </xf>
    <xf numFmtId="0" fontId="3" fillId="36" borderId="87" xfId="4" applyFont="1" applyFill="1" applyBorder="1" applyAlignment="1">
      <alignment horizontal="center" vertical="center" textRotation="45"/>
    </xf>
    <xf numFmtId="0" fontId="3" fillId="36" borderId="90" xfId="4" applyFont="1" applyFill="1" applyBorder="1" applyAlignment="1">
      <alignment horizontal="center" vertical="center" textRotation="45"/>
    </xf>
    <xf numFmtId="41" fontId="3" fillId="31" borderId="200" xfId="0" applyNumberFormat="1" applyFont="1" applyFill="1" applyBorder="1" applyAlignment="1">
      <alignment horizontal="center" vertical="center" wrapText="1"/>
    </xf>
    <xf numFmtId="41" fontId="3" fillId="31" borderId="201" xfId="0" applyNumberFormat="1" applyFont="1" applyFill="1" applyBorder="1" applyAlignment="1">
      <alignment horizontal="center" vertical="center" wrapText="1"/>
    </xf>
    <xf numFmtId="41" fontId="3" fillId="24" borderId="76" xfId="0" applyNumberFormat="1" applyFont="1" applyFill="1" applyBorder="1" applyAlignment="1">
      <alignment horizontal="center" vertical="center" wrapText="1"/>
    </xf>
    <xf numFmtId="41" fontId="3" fillId="24" borderId="77" xfId="0" applyNumberFormat="1" applyFont="1" applyFill="1" applyBorder="1" applyAlignment="1">
      <alignment horizontal="center" vertical="center" wrapText="1"/>
    </xf>
    <xf numFmtId="41" fontId="3" fillId="12" borderId="20" xfId="4" applyNumberFormat="1" applyFont="1" applyFill="1" applyBorder="1" applyAlignment="1">
      <alignment horizontal="center" vertical="center" wrapText="1"/>
    </xf>
    <xf numFmtId="41" fontId="3" fillId="12" borderId="40" xfId="4" applyNumberFormat="1" applyFont="1" applyFill="1" applyBorder="1" applyAlignment="1">
      <alignment horizontal="center" vertical="center"/>
    </xf>
    <xf numFmtId="41" fontId="3" fillId="24" borderId="92" xfId="0" applyNumberFormat="1" applyFont="1" applyFill="1" applyBorder="1" applyAlignment="1">
      <alignment horizontal="center" vertical="center" wrapText="1"/>
    </xf>
    <xf numFmtId="41" fontId="3" fillId="5" borderId="93" xfId="0" applyNumberFormat="1" applyFont="1" applyFill="1" applyBorder="1" applyAlignment="1">
      <alignment horizontal="center" vertical="center" wrapText="1"/>
    </xf>
    <xf numFmtId="41" fontId="3" fillId="12" borderId="20" xfId="0" applyNumberFormat="1" applyFont="1" applyFill="1" applyBorder="1" applyAlignment="1">
      <alignment horizontal="center" vertical="center" wrapText="1"/>
    </xf>
    <xf numFmtId="41" fontId="3" fillId="12" borderId="40" xfId="0" applyNumberFormat="1" applyFont="1" applyFill="1" applyBorder="1" applyAlignment="1">
      <alignment horizontal="center" vertical="center"/>
    </xf>
    <xf numFmtId="0" fontId="15" fillId="37" borderId="98" xfId="0" applyFont="1" applyFill="1" applyBorder="1" applyAlignment="1">
      <alignment horizontal="center" vertical="center"/>
    </xf>
    <xf numFmtId="0" fontId="15" fillId="37" borderId="99" xfId="0" applyFont="1" applyFill="1" applyBorder="1" applyAlignment="1">
      <alignment horizontal="center" vertical="center"/>
    </xf>
    <xf numFmtId="0" fontId="3" fillId="36" borderId="87" xfId="0" applyFont="1" applyFill="1" applyBorder="1" applyAlignment="1">
      <alignment horizontal="center" vertical="center" textRotation="60"/>
    </xf>
    <xf numFmtId="0" fontId="3" fillId="36" borderId="90" xfId="0" applyFont="1" applyFill="1" applyBorder="1" applyAlignment="1">
      <alignment horizontal="center" vertical="center" textRotation="60"/>
    </xf>
    <xf numFmtId="41" fontId="3" fillId="31" borderId="88" xfId="0" applyNumberFormat="1" applyFont="1" applyFill="1" applyBorder="1" applyAlignment="1">
      <alignment horizontal="center" vertical="center" wrapText="1"/>
    </xf>
    <xf numFmtId="41" fontId="3" fillId="5" borderId="91" xfId="0" applyNumberFormat="1" applyFont="1" applyFill="1" applyBorder="1" applyAlignment="1">
      <alignment horizontal="center" vertical="center" wrapText="1"/>
    </xf>
    <xf numFmtId="165" fontId="5" fillId="0" borderId="12" xfId="1" applyNumberFormat="1" applyFont="1" applyFill="1" applyBorder="1" applyAlignment="1" applyProtection="1">
      <alignment horizontal="left"/>
    </xf>
    <xf numFmtId="165" fontId="5" fillId="0" borderId="0" xfId="1" applyNumberFormat="1" applyFont="1" applyFill="1" applyBorder="1" applyAlignment="1" applyProtection="1">
      <alignment horizontal="left"/>
    </xf>
    <xf numFmtId="165" fontId="5" fillId="0" borderId="69" xfId="1" applyNumberFormat="1" applyFont="1" applyFill="1" applyBorder="1" applyAlignment="1" applyProtection="1">
      <alignment horizontal="left"/>
    </xf>
    <xf numFmtId="0" fontId="15" fillId="22" borderId="20" xfId="0" applyFont="1" applyFill="1" applyBorder="1" applyAlignment="1">
      <alignment horizontal="center" vertical="center"/>
    </xf>
    <xf numFmtId="0" fontId="15" fillId="22" borderId="21" xfId="0" applyFont="1" applyFill="1" applyBorder="1" applyAlignment="1">
      <alignment horizontal="center" vertical="center"/>
    </xf>
    <xf numFmtId="0" fontId="15" fillId="22" borderId="40" xfId="0" applyFont="1" applyFill="1" applyBorder="1" applyAlignment="1">
      <alignment horizontal="center" vertical="center"/>
    </xf>
    <xf numFmtId="0" fontId="4" fillId="22" borderId="20" xfId="0" applyFont="1" applyFill="1" applyBorder="1" applyAlignment="1">
      <alignment horizontal="center" vertical="center" textRotation="60"/>
    </xf>
    <xf numFmtId="0" fontId="4" fillId="22" borderId="21" xfId="0" applyFont="1" applyFill="1" applyBorder="1" applyAlignment="1">
      <alignment horizontal="center" vertical="center" textRotation="60"/>
    </xf>
    <xf numFmtId="0" fontId="4" fillId="22" borderId="40" xfId="0" applyFont="1" applyFill="1" applyBorder="1" applyAlignment="1">
      <alignment horizontal="center" vertical="center" textRotation="60"/>
    </xf>
    <xf numFmtId="0" fontId="3" fillId="22" borderId="41" xfId="0" applyFont="1" applyFill="1" applyBorder="1" applyAlignment="1">
      <alignment horizontal="center"/>
    </xf>
    <xf numFmtId="0" fontId="3" fillId="22" borderId="62" xfId="0" applyFont="1" applyFill="1" applyBorder="1" applyAlignment="1">
      <alignment horizontal="center"/>
    </xf>
    <xf numFmtId="0" fontId="3" fillId="22" borderId="41" xfId="0" applyFont="1" applyFill="1" applyBorder="1" applyAlignment="1">
      <alignment horizontal="left" indent="10"/>
    </xf>
    <xf numFmtId="0" fontId="3" fillId="22" borderId="42" xfId="0" applyFont="1" applyFill="1" applyBorder="1" applyAlignment="1">
      <alignment horizontal="left" indent="10"/>
    </xf>
    <xf numFmtId="41" fontId="4" fillId="24" borderId="87" xfId="0" applyNumberFormat="1" applyFont="1" applyFill="1" applyBorder="1" applyAlignment="1">
      <alignment horizontal="center" vertical="center" wrapText="1"/>
    </xf>
    <xf numFmtId="41" fontId="4" fillId="24" borderId="107" xfId="0" applyNumberFormat="1" applyFont="1" applyFill="1" applyBorder="1" applyAlignment="1">
      <alignment horizontal="center" vertical="center" wrapText="1"/>
    </xf>
    <xf numFmtId="41" fontId="4" fillId="24" borderId="90" xfId="0" applyNumberFormat="1" applyFont="1" applyFill="1" applyBorder="1" applyAlignment="1">
      <alignment horizontal="center" vertical="center"/>
    </xf>
    <xf numFmtId="41" fontId="4" fillId="6" borderId="20" xfId="0" applyNumberFormat="1" applyFont="1" applyFill="1" applyBorder="1" applyAlignment="1">
      <alignment horizontal="center" vertical="center" wrapText="1"/>
    </xf>
    <xf numFmtId="41" fontId="4" fillId="6" borderId="21" xfId="0" applyNumberFormat="1" applyFont="1" applyFill="1" applyBorder="1" applyAlignment="1">
      <alignment horizontal="center" vertical="center" wrapText="1"/>
    </xf>
    <xf numFmtId="41" fontId="4" fillId="6" borderId="40" xfId="0" applyNumberFormat="1" applyFont="1" applyFill="1" applyBorder="1" applyAlignment="1">
      <alignment horizontal="center" vertical="center"/>
    </xf>
    <xf numFmtId="41" fontId="4" fillId="31" borderId="15" xfId="0" applyNumberFormat="1" applyFont="1" applyFill="1" applyBorder="1" applyAlignment="1">
      <alignment horizontal="center" vertical="center" wrapText="1"/>
    </xf>
    <xf numFmtId="41" fontId="4" fillId="31" borderId="9" xfId="0" applyNumberFormat="1" applyFont="1" applyFill="1" applyBorder="1" applyAlignment="1">
      <alignment horizontal="center" vertical="center" wrapText="1"/>
    </xf>
    <xf numFmtId="41" fontId="4" fillId="31" borderId="80" xfId="0" applyNumberFormat="1" applyFont="1" applyFill="1" applyBorder="1" applyAlignment="1">
      <alignment horizontal="center" vertical="center"/>
    </xf>
    <xf numFmtId="0" fontId="4" fillId="39" borderId="20" xfId="0" applyFont="1" applyFill="1" applyBorder="1" applyAlignment="1">
      <alignment horizontal="center" vertical="center" wrapText="1"/>
    </xf>
    <xf numFmtId="0" fontId="4" fillId="39" borderId="21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4" fillId="26" borderId="39" xfId="0" applyFont="1" applyFill="1" applyBorder="1" applyAlignment="1">
      <alignment horizontal="center" vertical="center" wrapText="1"/>
    </xf>
    <xf numFmtId="0" fontId="4" fillId="26" borderId="23" xfId="0" applyFont="1" applyFill="1" applyBorder="1" applyAlignment="1">
      <alignment horizontal="center" vertical="center" wrapText="1"/>
    </xf>
    <xf numFmtId="0" fontId="4" fillId="26" borderId="34" xfId="0" applyFont="1" applyFill="1" applyBorder="1" applyAlignment="1">
      <alignment horizontal="center" vertical="center" wrapText="1"/>
    </xf>
    <xf numFmtId="0" fontId="15" fillId="37" borderId="19" xfId="0" applyFont="1" applyFill="1" applyBorder="1" applyAlignment="1">
      <alignment horizontal="center" vertical="center"/>
    </xf>
    <xf numFmtId="0" fontId="15" fillId="37" borderId="22" xfId="0" applyFont="1" applyFill="1" applyBorder="1" applyAlignment="1">
      <alignment horizontal="center" vertical="center"/>
    </xf>
    <xf numFmtId="0" fontId="15" fillId="37" borderId="37" xfId="0" applyFont="1" applyFill="1" applyBorder="1" applyAlignment="1">
      <alignment horizontal="center" vertical="center"/>
    </xf>
    <xf numFmtId="0" fontId="4" fillId="36" borderId="20" xfId="0" applyFont="1" applyFill="1" applyBorder="1" applyAlignment="1">
      <alignment horizontal="center" vertical="center" textRotation="60"/>
    </xf>
    <xf numFmtId="0" fontId="4" fillId="36" borderId="21" xfId="0" applyFont="1" applyFill="1" applyBorder="1" applyAlignment="1">
      <alignment horizontal="center" vertical="center" textRotation="60"/>
    </xf>
    <xf numFmtId="0" fontId="4" fillId="36" borderId="40" xfId="0" applyFont="1" applyFill="1" applyBorder="1" applyAlignment="1">
      <alignment horizontal="center" vertical="center" textRotation="60"/>
    </xf>
    <xf numFmtId="0" fontId="4" fillId="12" borderId="20" xfId="0" applyFont="1" applyFill="1" applyBorder="1" applyAlignment="1">
      <alignment horizontal="center" vertical="center" wrapText="1"/>
    </xf>
    <xf numFmtId="0" fontId="4" fillId="12" borderId="21" xfId="0" applyFont="1" applyFill="1" applyBorder="1" applyAlignment="1">
      <alignment horizontal="center" vertical="center" wrapText="1"/>
    </xf>
    <xf numFmtId="0" fontId="4" fillId="12" borderId="40" xfId="0" applyFont="1" applyFill="1" applyBorder="1" applyAlignment="1">
      <alignment horizontal="center" vertical="center"/>
    </xf>
    <xf numFmtId="0" fontId="3" fillId="50" borderId="41" xfId="0" applyFont="1" applyFill="1" applyBorder="1" applyAlignment="1">
      <alignment horizontal="left" indent="10"/>
    </xf>
    <xf numFmtId="0" fontId="3" fillId="50" borderId="42" xfId="0" applyFont="1" applyFill="1" applyBorder="1" applyAlignment="1">
      <alignment horizontal="left" indent="10"/>
    </xf>
    <xf numFmtId="0" fontId="3" fillId="23" borderId="41" xfId="0" applyFont="1" applyFill="1" applyBorder="1" applyAlignment="1">
      <alignment horizontal="left" indent="10"/>
    </xf>
    <xf numFmtId="0" fontId="3" fillId="23" borderId="42" xfId="0" applyFont="1" applyFill="1" applyBorder="1" applyAlignment="1">
      <alignment horizontal="left" indent="10"/>
    </xf>
    <xf numFmtId="0" fontId="38" fillId="64" borderId="18" xfId="7" applyFont="1" applyFill="1" applyBorder="1" applyAlignment="1">
      <alignment horizontal="center" vertical="center"/>
    </xf>
    <xf numFmtId="0" fontId="3" fillId="64" borderId="18" xfId="7" applyFont="1" applyFill="1" applyBorder="1" applyAlignment="1">
      <alignment horizontal="center" vertical="center"/>
    </xf>
    <xf numFmtId="0" fontId="38" fillId="24" borderId="18" xfId="7" applyFont="1" applyFill="1" applyBorder="1" applyAlignment="1">
      <alignment horizontal="center" vertical="center"/>
    </xf>
    <xf numFmtId="0" fontId="3" fillId="66" borderId="18" xfId="7" applyFont="1" applyFill="1" applyBorder="1" applyAlignment="1">
      <alignment horizontal="center" vertical="center"/>
    </xf>
    <xf numFmtId="0" fontId="38" fillId="67" borderId="41" xfId="0" applyFont="1" applyFill="1" applyBorder="1" applyAlignment="1">
      <alignment horizontal="center"/>
    </xf>
    <xf numFmtId="0" fontId="38" fillId="67" borderId="62" xfId="0" applyFont="1" applyFill="1" applyBorder="1" applyAlignment="1">
      <alignment horizontal="center"/>
    </xf>
    <xf numFmtId="0" fontId="38" fillId="67" borderId="42" xfId="0" applyFont="1" applyFill="1" applyBorder="1" applyAlignment="1">
      <alignment horizontal="center"/>
    </xf>
    <xf numFmtId="0" fontId="15" fillId="69" borderId="271" xfId="0" applyFont="1" applyFill="1" applyBorder="1" applyAlignment="1">
      <alignment horizontal="left"/>
    </xf>
    <xf numFmtId="0" fontId="15" fillId="69" borderId="272" xfId="0" applyFont="1" applyFill="1" applyBorder="1" applyAlignment="1">
      <alignment horizontal="left"/>
    </xf>
    <xf numFmtId="0" fontId="15" fillId="69" borderId="273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7" xfId="3" applyFont="1" applyBorder="1" applyAlignment="1">
      <alignment horizontal="right" vertical="center"/>
    </xf>
    <xf numFmtId="0" fontId="5" fillId="0" borderId="18" xfId="3" applyFont="1" applyBorder="1" applyAlignment="1">
      <alignment horizontal="center" vertical="center"/>
    </xf>
    <xf numFmtId="0" fontId="4" fillId="22" borderId="20" xfId="3" applyFont="1" applyFill="1" applyBorder="1" applyAlignment="1">
      <alignment horizontal="center" vertical="center"/>
    </xf>
    <xf numFmtId="0" fontId="4" fillId="22" borderId="21" xfId="3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5" fillId="0" borderId="235" xfId="0" applyFont="1" applyBorder="1" applyAlignment="1">
      <alignment horizontal="center" vertical="center"/>
    </xf>
    <xf numFmtId="0" fontId="15" fillId="37" borderId="98" xfId="0" applyFont="1" applyFill="1" applyBorder="1" applyAlignment="1" applyProtection="1">
      <alignment horizontal="center" vertical="center"/>
    </xf>
    <xf numFmtId="0" fontId="15" fillId="37" borderId="12" xfId="0" applyFont="1" applyFill="1" applyBorder="1" applyAlignment="1" applyProtection="1">
      <alignment horizontal="center" vertical="center"/>
    </xf>
    <xf numFmtId="0" fontId="15" fillId="37" borderId="99" xfId="0" applyFont="1" applyFill="1" applyBorder="1" applyAlignment="1" applyProtection="1">
      <alignment horizontal="center" vertical="center"/>
    </xf>
    <xf numFmtId="0" fontId="4" fillId="36" borderId="87" xfId="0" applyFont="1" applyFill="1" applyBorder="1" applyAlignment="1" applyProtection="1">
      <alignment vertical="center" textRotation="60"/>
    </xf>
    <xf numFmtId="0" fontId="4" fillId="36" borderId="107" xfId="0" applyFont="1" applyFill="1" applyBorder="1" applyAlignment="1" applyProtection="1">
      <alignment vertical="center" textRotation="60"/>
    </xf>
    <xf numFmtId="0" fontId="4" fillId="36" borderId="90" xfId="0" applyFont="1" applyFill="1" applyBorder="1" applyAlignment="1" applyProtection="1">
      <alignment vertical="center" textRotation="60"/>
    </xf>
    <xf numFmtId="41" fontId="4" fillId="31" borderId="15" xfId="0" applyNumberFormat="1" applyFont="1" applyFill="1" applyBorder="1" applyAlignment="1" applyProtection="1">
      <alignment horizontal="center" vertical="center" wrapText="1"/>
    </xf>
    <xf numFmtId="41" fontId="4" fillId="31" borderId="9" xfId="0" applyNumberFormat="1" applyFont="1" applyFill="1" applyBorder="1" applyAlignment="1" applyProtection="1">
      <alignment horizontal="center" vertical="center" wrapText="1"/>
    </xf>
    <xf numFmtId="41" fontId="4" fillId="31" borderId="80" xfId="0" applyNumberFormat="1" applyFont="1" applyFill="1" applyBorder="1" applyAlignment="1" applyProtection="1">
      <alignment horizontal="center" vertical="center"/>
    </xf>
    <xf numFmtId="41" fontId="4" fillId="24" borderId="117" xfId="0" applyNumberFormat="1" applyFont="1" applyFill="1" applyBorder="1" applyAlignment="1" applyProtection="1">
      <alignment horizontal="center" vertical="center" wrapText="1"/>
    </xf>
    <xf numFmtId="41" fontId="4" fillId="24" borderId="69" xfId="0" applyNumberFormat="1" applyFont="1" applyFill="1" applyBorder="1" applyAlignment="1" applyProtection="1">
      <alignment horizontal="center" vertical="center" wrapText="1"/>
    </xf>
    <xf numFmtId="41" fontId="4" fillId="24" borderId="118" xfId="0" applyNumberFormat="1" applyFont="1" applyFill="1" applyBorder="1" applyAlignment="1" applyProtection="1">
      <alignment horizontal="center" vertical="center"/>
    </xf>
    <xf numFmtId="41" fontId="4" fillId="12" borderId="20" xfId="0" applyNumberFormat="1" applyFont="1" applyFill="1" applyBorder="1" applyAlignment="1" applyProtection="1">
      <alignment horizontal="center" vertical="center" wrapText="1"/>
    </xf>
    <xf numFmtId="41" fontId="4" fillId="12" borderId="21" xfId="0" applyNumberFormat="1" applyFont="1" applyFill="1" applyBorder="1" applyAlignment="1" applyProtection="1">
      <alignment horizontal="center" vertical="center" wrapText="1"/>
    </xf>
    <xf numFmtId="41" fontId="4" fillId="12" borderId="40" xfId="0" applyNumberFormat="1" applyFont="1" applyFill="1" applyBorder="1" applyAlignment="1" applyProtection="1">
      <alignment horizontal="center" vertical="center"/>
    </xf>
    <xf numFmtId="0" fontId="3" fillId="50" borderId="41" xfId="0" applyFont="1" applyFill="1" applyBorder="1" applyAlignment="1" applyProtection="1">
      <alignment horizontal="left" vertical="center" indent="10"/>
    </xf>
    <xf numFmtId="0" fontId="3" fillId="50" borderId="42" xfId="0" applyFont="1" applyFill="1" applyBorder="1" applyAlignment="1" applyProtection="1">
      <alignment horizontal="left" vertical="center" indent="10"/>
    </xf>
    <xf numFmtId="0" fontId="3" fillId="23" borderId="41" xfId="0" applyFont="1" applyFill="1" applyBorder="1" applyAlignment="1" applyProtection="1">
      <alignment horizontal="left" vertical="center" indent="10"/>
    </xf>
    <xf numFmtId="0" fontId="3" fillId="23" borderId="42" xfId="0" applyFont="1" applyFill="1" applyBorder="1" applyAlignment="1" applyProtection="1">
      <alignment horizontal="left" vertical="center" indent="10"/>
    </xf>
    <xf numFmtId="166" fontId="3" fillId="2" borderId="2" xfId="0" applyNumberFormat="1" applyFont="1" applyFill="1" applyBorder="1" applyAlignment="1" applyProtection="1">
      <alignment horizontal="center" vertical="center" wrapText="1"/>
    </xf>
    <xf numFmtId="166" fontId="3" fillId="2" borderId="4" xfId="0" applyNumberFormat="1" applyFont="1" applyFill="1" applyBorder="1" applyAlignment="1" applyProtection="1">
      <alignment horizontal="center" vertical="center" wrapText="1"/>
    </xf>
    <xf numFmtId="0" fontId="15" fillId="37" borderId="126" xfId="0" applyFont="1" applyFill="1" applyBorder="1" applyAlignment="1">
      <alignment horizontal="center" vertical="center"/>
    </xf>
    <xf numFmtId="0" fontId="15" fillId="37" borderId="12" xfId="0" applyFont="1" applyFill="1" applyBorder="1" applyAlignment="1">
      <alignment horizontal="center" vertical="center"/>
    </xf>
    <xf numFmtId="0" fontId="15" fillId="37" borderId="222" xfId="0" applyFont="1" applyFill="1" applyBorder="1" applyAlignment="1">
      <alignment horizontal="center" vertical="center"/>
    </xf>
    <xf numFmtId="0" fontId="4" fillId="36" borderId="38" xfId="0" applyFont="1" applyFill="1" applyBorder="1" applyAlignment="1">
      <alignment horizontal="center" vertical="center" textRotation="45"/>
    </xf>
    <xf numFmtId="0" fontId="4" fillId="36" borderId="107" xfId="0" applyFont="1" applyFill="1" applyBorder="1" applyAlignment="1">
      <alignment horizontal="center" vertical="center" textRotation="45"/>
    </xf>
    <xf numFmtId="0" fontId="4" fillId="36" borderId="221" xfId="0" applyFont="1" applyFill="1" applyBorder="1" applyAlignment="1">
      <alignment horizontal="center" vertical="center" textRotation="45"/>
    </xf>
    <xf numFmtId="41" fontId="4" fillId="31" borderId="121" xfId="0" applyNumberFormat="1" applyFont="1" applyFill="1" applyBorder="1" applyAlignment="1">
      <alignment horizontal="center" vertical="center" wrapText="1"/>
    </xf>
    <xf numFmtId="41" fontId="4" fillId="31" borderId="225" xfId="0" applyNumberFormat="1" applyFont="1" applyFill="1" applyBorder="1" applyAlignment="1">
      <alignment horizontal="center" vertical="center" wrapText="1"/>
    </xf>
    <xf numFmtId="41" fontId="4" fillId="24" borderId="208" xfId="0" applyNumberFormat="1" applyFont="1" applyFill="1" applyBorder="1" applyAlignment="1">
      <alignment horizontal="center" vertical="center" wrapText="1"/>
    </xf>
    <xf numFmtId="41" fontId="4" fillId="24" borderId="69" xfId="0" applyNumberFormat="1" applyFont="1" applyFill="1" applyBorder="1" applyAlignment="1">
      <alignment horizontal="center" vertical="center" wrapText="1"/>
    </xf>
    <xf numFmtId="41" fontId="4" fillId="24" borderId="224" xfId="0" applyNumberFormat="1" applyFont="1" applyFill="1" applyBorder="1" applyAlignment="1">
      <alignment horizontal="center" vertical="center" wrapText="1"/>
    </xf>
    <xf numFmtId="41" fontId="4" fillId="12" borderId="25" xfId="0" applyNumberFormat="1" applyFont="1" applyFill="1" applyBorder="1" applyAlignment="1">
      <alignment horizontal="center" vertical="center" wrapText="1"/>
    </xf>
    <xf numFmtId="41" fontId="4" fillId="12" borderId="21" xfId="0" applyNumberFormat="1" applyFont="1" applyFill="1" applyBorder="1" applyAlignment="1">
      <alignment horizontal="center" vertical="center" wrapText="1"/>
    </xf>
    <xf numFmtId="41" fontId="4" fillId="12" borderId="223" xfId="0" applyNumberFormat="1" applyFont="1" applyFill="1" applyBorder="1" applyAlignment="1">
      <alignment horizontal="center" vertical="center"/>
    </xf>
  </cellXfs>
  <cellStyles count="8">
    <cellStyle name="Bevitel" xfId="5" builtinId="20"/>
    <cellStyle name="Ezres" xfId="1" builtinId="3"/>
    <cellStyle name="Ezres 2" xfId="2"/>
    <cellStyle name="Normál" xfId="0" builtinId="0"/>
    <cellStyle name="Normál 2" xfId="3"/>
    <cellStyle name="Normál_Pénzátad." xfId="4"/>
    <cellStyle name="Normál_SEGEDLETEK" xfId="7"/>
    <cellStyle name="Rossz" xfId="6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77933C"/>
      <rgbColor rgb="00800080"/>
      <rgbColor rgb="00008080"/>
      <rgbColor rgb="00C0C0C0"/>
      <rgbColor rgb="00948A54"/>
      <rgbColor rgb="009999FF"/>
      <rgbColor rgb="00993366"/>
      <rgbColor rgb="00FFFFCC"/>
      <rgbColor rgb="00EBF1DE"/>
      <rgbColor rgb="00660066"/>
      <rgbColor rgb="00FF6666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2F2F2"/>
      <rgbColor rgb="00CCFFCC"/>
      <rgbColor rgb="00FFFF99"/>
      <rgbColor rgb="00DDD9C3"/>
      <rgbColor rgb="00D7E4BD"/>
      <rgbColor rgb="00E3E3E3"/>
      <rgbColor rgb="00FCD5B5"/>
      <rgbColor rgb="003366FF"/>
      <rgbColor rgb="0033CCCC"/>
      <rgbColor rgb="0092D050"/>
      <rgbColor rgb="00FFCC00"/>
      <rgbColor rgb="00FFC0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1FFE1"/>
      <color rgb="FFFFFFCC"/>
      <color rgb="FFCCFFCC"/>
      <color rgb="FFCCFF99"/>
      <color rgb="FFEBF1DF"/>
      <color rgb="FFF4F7E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indexed="52"/>
    <pageSetUpPr fitToPage="1"/>
  </sheetPr>
  <dimension ref="A1:H35"/>
  <sheetViews>
    <sheetView tabSelected="1" view="pageBreakPreview" zoomScale="60" zoomScaleNormal="80" workbookViewId="0">
      <pane ySplit="2" topLeftCell="A3" activePane="bottomLeft" state="frozen"/>
      <selection activeCell="C1" sqref="C1:C3"/>
      <selection pane="bottomLeft" activeCell="H11" sqref="H11"/>
    </sheetView>
  </sheetViews>
  <sheetFormatPr defaultColWidth="7.42578125" defaultRowHeight="12.75"/>
  <cols>
    <col min="1" max="1" width="7.5703125" bestFit="1" customWidth="1"/>
    <col min="2" max="2" width="98.5703125" bestFit="1" customWidth="1"/>
    <col min="3" max="4" width="24.140625" style="44" bestFit="1" customWidth="1"/>
    <col min="5" max="5" width="7" bestFit="1" customWidth="1"/>
    <col min="6" max="6" width="56.5703125" bestFit="1" customWidth="1"/>
    <col min="7" max="8" width="24.140625" style="44" bestFit="1" customWidth="1"/>
  </cols>
  <sheetData>
    <row r="1" spans="1:8" s="43" customFormat="1" ht="18.75">
      <c r="A1" s="1180" t="s">
        <v>0</v>
      </c>
      <c r="B1" s="1181"/>
      <c r="C1" s="161" t="s">
        <v>483</v>
      </c>
      <c r="D1" s="511" t="s">
        <v>484</v>
      </c>
      <c r="E1" s="1181" t="s">
        <v>1</v>
      </c>
      <c r="F1" s="1181"/>
      <c r="G1" s="161" t="s">
        <v>483</v>
      </c>
      <c r="H1" s="566" t="s">
        <v>485</v>
      </c>
    </row>
    <row r="2" spans="1:8" s="43" customFormat="1" ht="19.5" thickBot="1">
      <c r="A2" s="1182"/>
      <c r="B2" s="1183"/>
      <c r="C2" s="162" t="s">
        <v>2</v>
      </c>
      <c r="D2" s="512" t="s">
        <v>338</v>
      </c>
      <c r="E2" s="1183"/>
      <c r="F2" s="1183"/>
      <c r="G2" s="162" t="s">
        <v>2</v>
      </c>
      <c r="H2" s="555" t="s">
        <v>338</v>
      </c>
    </row>
    <row r="3" spans="1:8" ht="20.25">
      <c r="A3" s="521" t="s">
        <v>3</v>
      </c>
      <c r="B3" s="522" t="s">
        <v>4</v>
      </c>
      <c r="C3" s="523">
        <f>'Bevétel össz.'!G10</f>
        <v>191459879</v>
      </c>
      <c r="D3" s="513">
        <f>'Bevétel össz.'!L10</f>
        <v>191662729</v>
      </c>
      <c r="E3" s="502" t="s">
        <v>5</v>
      </c>
      <c r="F3" s="524" t="s">
        <v>6</v>
      </c>
      <c r="G3" s="525">
        <f>'Kiadás ktgvszervenként'!G3</f>
        <v>277477927</v>
      </c>
      <c r="H3" s="556">
        <f>'Kiadás ktgvszervenként'!L3</f>
        <v>280889990</v>
      </c>
    </row>
    <row r="4" spans="1:8" ht="20.25">
      <c r="A4" s="526" t="s">
        <v>7</v>
      </c>
      <c r="B4" s="527" t="s">
        <v>8</v>
      </c>
      <c r="C4" s="528">
        <f>'Bevétel össz.'!G15</f>
        <v>42427212</v>
      </c>
      <c r="D4" s="514">
        <f>'Bevétel össz.'!L15</f>
        <v>44777212</v>
      </c>
      <c r="E4" s="503" t="s">
        <v>9</v>
      </c>
      <c r="F4" s="529" t="s">
        <v>10</v>
      </c>
      <c r="G4" s="530">
        <f>'Kiadás ktgvszervenként'!G4</f>
        <v>52634732</v>
      </c>
      <c r="H4" s="557">
        <f>'Kiadás ktgvszervenként'!L4</f>
        <v>51811734</v>
      </c>
    </row>
    <row r="5" spans="1:8" ht="20.25">
      <c r="A5" s="531" t="s">
        <v>11</v>
      </c>
      <c r="B5" s="529" t="s">
        <v>12</v>
      </c>
      <c r="C5" s="530">
        <f>SUM(C3:C4)</f>
        <v>233887091</v>
      </c>
      <c r="D5" s="515">
        <f>SUM(D3:D4)</f>
        <v>236439941</v>
      </c>
      <c r="E5" s="503" t="s">
        <v>13</v>
      </c>
      <c r="F5" s="529" t="s">
        <v>14</v>
      </c>
      <c r="G5" s="530">
        <f>'Kiadás ktgvszervenként'!G5</f>
        <v>278511195</v>
      </c>
      <c r="H5" s="557">
        <f>'Kiadás ktgvszervenként'!L5</f>
        <v>278568814</v>
      </c>
    </row>
    <row r="6" spans="1:8" ht="20.25">
      <c r="A6" s="526" t="s">
        <v>15</v>
      </c>
      <c r="B6" s="527" t="s">
        <v>16</v>
      </c>
      <c r="C6" s="528">
        <f>'Bevétel össz.'!G18</f>
        <v>0</v>
      </c>
      <c r="D6" s="514">
        <f>'Bevétel össz.'!L18</f>
        <v>0</v>
      </c>
      <c r="E6" s="503" t="s">
        <v>17</v>
      </c>
      <c r="F6" s="529" t="s">
        <v>18</v>
      </c>
      <c r="G6" s="530">
        <f>'Kiadás ktgvszervenként'!G6</f>
        <v>10175000</v>
      </c>
      <c r="H6" s="557">
        <f>'Kiadás ktgvszervenként'!L6</f>
        <v>10175000</v>
      </c>
    </row>
    <row r="7" spans="1:8" ht="20.25">
      <c r="A7" s="532" t="s">
        <v>19</v>
      </c>
      <c r="B7" s="527" t="s">
        <v>20</v>
      </c>
      <c r="C7" s="528">
        <f>'Bevétel össz.'!G21</f>
        <v>0</v>
      </c>
      <c r="D7" s="514">
        <f>'Bevétel össz.'!L21</f>
        <v>0</v>
      </c>
      <c r="E7" s="504" t="s">
        <v>21</v>
      </c>
      <c r="F7" s="533" t="s">
        <v>22</v>
      </c>
      <c r="G7" s="528">
        <f>'Kiadás ktgvszervenként'!G7</f>
        <v>41116896</v>
      </c>
      <c r="H7" s="558">
        <f>'Kiadás ktgvszervenként'!L7</f>
        <v>41116896</v>
      </c>
    </row>
    <row r="8" spans="1:8" ht="20.25">
      <c r="A8" s="534" t="s">
        <v>23</v>
      </c>
      <c r="B8" s="529" t="s">
        <v>24</v>
      </c>
      <c r="C8" s="530">
        <f>SUM(C6:C7)</f>
        <v>0</v>
      </c>
      <c r="D8" s="515">
        <f>SUM(D6:D7)</f>
        <v>0</v>
      </c>
      <c r="E8" s="505" t="s">
        <v>25</v>
      </c>
      <c r="F8" s="535" t="s">
        <v>26</v>
      </c>
      <c r="G8" s="528">
        <f>'Kiadás ktgvszervenként'!G8</f>
        <v>0</v>
      </c>
      <c r="H8" s="558">
        <f>'Kiadás ktgvszervenként'!L8</f>
        <v>429066</v>
      </c>
    </row>
    <row r="9" spans="1:8" ht="20.25">
      <c r="A9" s="536" t="s">
        <v>27</v>
      </c>
      <c r="B9" s="537" t="s">
        <v>346</v>
      </c>
      <c r="C9" s="528">
        <f>'Bevétel össz.'!G23</f>
        <v>0</v>
      </c>
      <c r="D9" s="514">
        <f>'Bevétel össz.'!L23</f>
        <v>0</v>
      </c>
      <c r="E9" s="505" t="s">
        <v>55</v>
      </c>
      <c r="F9" s="535" t="s">
        <v>28</v>
      </c>
      <c r="G9" s="528">
        <f>'Kiadás ktgvszervenként'!G9</f>
        <v>17679496</v>
      </c>
      <c r="H9" s="558">
        <f>'Kiadás ktgvszervenként'!L9</f>
        <v>17679496</v>
      </c>
    </row>
    <row r="10" spans="1:8" ht="20.25">
      <c r="A10" s="536" t="s">
        <v>29</v>
      </c>
      <c r="B10" s="537" t="s">
        <v>347</v>
      </c>
      <c r="C10" s="528">
        <f>'Bevétel össz.'!G24</f>
        <v>93000000</v>
      </c>
      <c r="D10" s="514">
        <f>'Bevétel össz.'!L24</f>
        <v>101000000</v>
      </c>
      <c r="E10" s="503" t="s">
        <v>30</v>
      </c>
      <c r="F10" s="529" t="s">
        <v>31</v>
      </c>
      <c r="G10" s="530">
        <f>SUM(G7:G9)</f>
        <v>58796392</v>
      </c>
      <c r="H10" s="557">
        <f>SUM(H7:H9)</f>
        <v>59225458</v>
      </c>
    </row>
    <row r="11" spans="1:8" ht="20.25">
      <c r="A11" s="536" t="s">
        <v>32</v>
      </c>
      <c r="B11" s="535" t="s">
        <v>348</v>
      </c>
      <c r="C11" s="528">
        <f>'Bevétel össz.'!G25</f>
        <v>280000000</v>
      </c>
      <c r="D11" s="514">
        <f>'Bevétel össz.'!L25</f>
        <v>280000000</v>
      </c>
      <c r="E11" s="503" t="s">
        <v>33</v>
      </c>
      <c r="F11" s="529" t="s">
        <v>34</v>
      </c>
      <c r="G11" s="530">
        <f>'Kiadás ktgvszervenként'!G11</f>
        <v>328268943</v>
      </c>
      <c r="H11" s="557">
        <f>'Kiadás ktgvszervenként'!L11</f>
        <v>328268943</v>
      </c>
    </row>
    <row r="12" spans="1:8" ht="20.25">
      <c r="A12" s="536" t="s">
        <v>35</v>
      </c>
      <c r="B12" s="535" t="s">
        <v>36</v>
      </c>
      <c r="C12" s="528">
        <f>'Bevétel össz.'!G26</f>
        <v>8000000</v>
      </c>
      <c r="D12" s="514">
        <f>'Bevétel össz.'!L26</f>
        <v>0</v>
      </c>
      <c r="E12" s="503" t="s">
        <v>37</v>
      </c>
      <c r="F12" s="529" t="s">
        <v>38</v>
      </c>
      <c r="G12" s="530">
        <f>'Kiadás ktgvszervenként'!G12</f>
        <v>56647343</v>
      </c>
      <c r="H12" s="557">
        <f>'Kiadás ktgvszervenként'!L12</f>
        <v>56647343</v>
      </c>
    </row>
    <row r="13" spans="1:8" ht="20.25">
      <c r="A13" s="536" t="s">
        <v>39</v>
      </c>
      <c r="B13" s="535" t="s">
        <v>337</v>
      </c>
      <c r="C13" s="528">
        <f>'Bevétel össz.'!G27</f>
        <v>30000000</v>
      </c>
      <c r="D13" s="514">
        <f>'Bevétel össz.'!L27</f>
        <v>30000000</v>
      </c>
      <c r="E13" s="506" t="s">
        <v>40</v>
      </c>
      <c r="F13" s="535" t="s">
        <v>41</v>
      </c>
      <c r="G13" s="528">
        <f>'Kiadás ktgvszervenként'!G13</f>
        <v>412650</v>
      </c>
      <c r="H13" s="558">
        <f>'Kiadás ktgvszervenként'!L13</f>
        <v>11820425</v>
      </c>
    </row>
    <row r="14" spans="1:8" ht="20.25">
      <c r="A14" s="536"/>
      <c r="B14" s="533" t="s">
        <v>42</v>
      </c>
      <c r="C14" s="528">
        <f>'Bevétel össz.'!G28</f>
        <v>0</v>
      </c>
      <c r="D14" s="514">
        <f>'Bevétel össz.'!L28</f>
        <v>0</v>
      </c>
      <c r="E14" s="506" t="s">
        <v>43</v>
      </c>
      <c r="F14" s="535" t="s">
        <v>44</v>
      </c>
      <c r="G14" s="528">
        <f>'Kiadás ktgvszervenként'!G14</f>
        <v>0</v>
      </c>
      <c r="H14" s="558">
        <f>'Kiadás ktgvszervenként'!L14</f>
        <v>0</v>
      </c>
    </row>
    <row r="15" spans="1:8" ht="20.25">
      <c r="A15" s="534" t="s">
        <v>45</v>
      </c>
      <c r="B15" s="529" t="s">
        <v>46</v>
      </c>
      <c r="C15" s="530">
        <f>SUM(C9:C14)</f>
        <v>411000000</v>
      </c>
      <c r="D15" s="515">
        <f>SUM(D9:D14)</f>
        <v>411000000</v>
      </c>
      <c r="E15" s="506" t="s">
        <v>47</v>
      </c>
      <c r="F15" s="535" t="s">
        <v>48</v>
      </c>
      <c r="G15" s="528">
        <f>'Kiadás ktgvszervenként'!G15</f>
        <v>0</v>
      </c>
      <c r="H15" s="558">
        <f>'Kiadás ktgvszervenként'!L15</f>
        <v>0</v>
      </c>
    </row>
    <row r="16" spans="1:8" ht="20.25">
      <c r="A16" s="531" t="s">
        <v>49</v>
      </c>
      <c r="B16" s="529" t="s">
        <v>50</v>
      </c>
      <c r="C16" s="530">
        <f>'Bevétel össz.'!G42</f>
        <v>85590094.099999994</v>
      </c>
      <c r="D16" s="515">
        <f>'Bevétel össz.'!L42</f>
        <v>85590094</v>
      </c>
      <c r="E16" s="503" t="s">
        <v>51</v>
      </c>
      <c r="F16" s="529" t="s">
        <v>52</v>
      </c>
      <c r="G16" s="530">
        <f>SUM(G13:G15)</f>
        <v>412650</v>
      </c>
      <c r="H16" s="557">
        <f>SUM(H13:H15)</f>
        <v>11820425</v>
      </c>
    </row>
    <row r="17" spans="1:8" ht="20.25">
      <c r="A17" s="531" t="s">
        <v>53</v>
      </c>
      <c r="B17" s="529" t="s">
        <v>54</v>
      </c>
      <c r="C17" s="530">
        <f>'Bevétel össz.'!G45</f>
        <v>100000000</v>
      </c>
      <c r="D17" s="515">
        <f>'Bevétel össz.'!L45</f>
        <v>100000000</v>
      </c>
      <c r="E17" s="506" t="s">
        <v>464</v>
      </c>
      <c r="F17" s="535" t="s">
        <v>56</v>
      </c>
      <c r="G17" s="528">
        <f>'Kiadás ktgvszervenként'!G17</f>
        <v>112711915</v>
      </c>
      <c r="H17" s="558">
        <f>'Kiadás ktgvszervenként'!L17</f>
        <v>100988747</v>
      </c>
    </row>
    <row r="18" spans="1:8" ht="21">
      <c r="A18" s="536" t="s">
        <v>57</v>
      </c>
      <c r="B18" s="535" t="s">
        <v>58</v>
      </c>
      <c r="C18" s="528">
        <f>'Bevétel össz.'!G46</f>
        <v>0</v>
      </c>
      <c r="D18" s="514">
        <f>'Bevétel össz.'!L46</f>
        <v>0</v>
      </c>
      <c r="E18" s="507"/>
      <c r="F18" s="538"/>
      <c r="G18" s="539"/>
      <c r="H18" s="559"/>
    </row>
    <row r="19" spans="1:8" ht="20.25">
      <c r="A19" s="536" t="s">
        <v>59</v>
      </c>
      <c r="B19" s="535" t="s">
        <v>60</v>
      </c>
      <c r="C19" s="528">
        <f>'Bevétel össz.'!G47</f>
        <v>0</v>
      </c>
      <c r="D19" s="514">
        <f>'Bevétel össz.'!L47</f>
        <v>0</v>
      </c>
      <c r="E19" s="507"/>
      <c r="F19" s="540"/>
      <c r="G19" s="541"/>
      <c r="H19" s="560"/>
    </row>
    <row r="20" spans="1:8" ht="20.25">
      <c r="A20" s="542" t="s">
        <v>61</v>
      </c>
      <c r="B20" s="543" t="s">
        <v>62</v>
      </c>
      <c r="C20" s="530">
        <f>SUM(C18:C19)</f>
        <v>0</v>
      </c>
      <c r="D20" s="515">
        <f>SUM(D18:D19)</f>
        <v>0</v>
      </c>
      <c r="E20" s="507"/>
      <c r="F20" s="540"/>
      <c r="G20" s="541"/>
      <c r="H20" s="560"/>
    </row>
    <row r="21" spans="1:8" ht="20.25">
      <c r="A21" s="536" t="s">
        <v>63</v>
      </c>
      <c r="B21" s="535" t="s">
        <v>64</v>
      </c>
      <c r="C21" s="528">
        <f>'Bevétel össz.'!G49</f>
        <v>0</v>
      </c>
      <c r="D21" s="514">
        <f>'Bevétel össz.'!L49</f>
        <v>0</v>
      </c>
      <c r="E21" s="507"/>
      <c r="F21" s="540"/>
      <c r="G21" s="541"/>
      <c r="H21" s="560"/>
    </row>
    <row r="22" spans="1:8" ht="20.25">
      <c r="A22" s="536" t="s">
        <v>65</v>
      </c>
      <c r="B22" s="535" t="s">
        <v>66</v>
      </c>
      <c r="C22" s="528">
        <f>'Bevétel össz.'!G50</f>
        <v>0</v>
      </c>
      <c r="D22" s="514">
        <f>'Bevétel össz.'!L50</f>
        <v>0</v>
      </c>
      <c r="E22" s="507"/>
      <c r="F22" s="540"/>
      <c r="G22" s="541"/>
      <c r="H22" s="560"/>
    </row>
    <row r="23" spans="1:8" ht="20.25">
      <c r="A23" s="542" t="s">
        <v>67</v>
      </c>
      <c r="B23" s="543" t="s">
        <v>68</v>
      </c>
      <c r="C23" s="530">
        <f>SUM(C21:C22)</f>
        <v>0</v>
      </c>
      <c r="D23" s="515">
        <f>SUM(D21:D22)</f>
        <v>0</v>
      </c>
      <c r="E23" s="508"/>
      <c r="F23" s="540"/>
      <c r="G23" s="541"/>
      <c r="H23" s="560"/>
    </row>
    <row r="24" spans="1:8" ht="20.25">
      <c r="A24" s="1188" t="s">
        <v>343</v>
      </c>
      <c r="B24" s="1189"/>
      <c r="C24" s="544">
        <f>SUM(C23,C20,C15,C8,C5,C16,C17)</f>
        <v>830477185.10000002</v>
      </c>
      <c r="D24" s="516">
        <f>SUM(D23,D20,D15,D8,D5,D16,D17)</f>
        <v>833030035</v>
      </c>
      <c r="E24" s="1190" t="s">
        <v>344</v>
      </c>
      <c r="F24" s="1190"/>
      <c r="G24" s="545">
        <f>SUM(G17:G23,G16,G12,G11,G10,G6,G5,G4,G3)</f>
        <v>1175636097</v>
      </c>
      <c r="H24" s="561">
        <f>SUM(H17:H23,H16,H12,H11,H10,H6,H5,H4,H3)</f>
        <v>1178396454</v>
      </c>
    </row>
    <row r="25" spans="1:8" ht="20.25">
      <c r="A25" s="526" t="s">
        <v>69</v>
      </c>
      <c r="B25" s="533" t="s">
        <v>333</v>
      </c>
      <c r="C25" s="546">
        <f>'Bevétel össz.'!G53</f>
        <v>60000000</v>
      </c>
      <c r="D25" s="517">
        <f>'Bevétel össz.'!L53</f>
        <v>60000000</v>
      </c>
      <c r="E25" s="509"/>
      <c r="F25" s="547"/>
      <c r="G25" s="548"/>
      <c r="H25" s="562"/>
    </row>
    <row r="26" spans="1:8" ht="20.25">
      <c r="A26" s="536" t="s">
        <v>334</v>
      </c>
      <c r="B26" s="537" t="s">
        <v>335</v>
      </c>
      <c r="C26" s="528">
        <f>'Bevétel össz.'!G52</f>
        <v>0</v>
      </c>
      <c r="D26" s="514">
        <f>'Bevétel össz.'!L52</f>
        <v>0</v>
      </c>
      <c r="E26" s="506" t="s">
        <v>71</v>
      </c>
      <c r="F26" s="537" t="s">
        <v>72</v>
      </c>
      <c r="G26" s="528">
        <f>'Kiadás ktgvszervenként'!G20</f>
        <v>0</v>
      </c>
      <c r="H26" s="558">
        <f>'Kiadás ktgvszervenként'!L20</f>
        <v>0</v>
      </c>
    </row>
    <row r="27" spans="1:8" ht="20.25">
      <c r="A27" s="536" t="s">
        <v>73</v>
      </c>
      <c r="B27" s="537" t="s">
        <v>74</v>
      </c>
      <c r="C27" s="528">
        <f>'Bevétel össz.'!G55</f>
        <v>292817307</v>
      </c>
      <c r="D27" s="514">
        <f>'Bevétel össz.'!L55</f>
        <v>293024814</v>
      </c>
      <c r="E27" s="506" t="s">
        <v>79</v>
      </c>
      <c r="F27" s="537" t="s">
        <v>311</v>
      </c>
      <c r="G27" s="528">
        <f>'Kiadás ktgvszervenként'!G18</f>
        <v>7658395</v>
      </c>
      <c r="H27" s="558">
        <f>'Kiadás ktgvszervenként'!L18</f>
        <v>7658395</v>
      </c>
    </row>
    <row r="28" spans="1:8" s="42" customFormat="1" ht="20.25">
      <c r="A28" s="1184" t="s">
        <v>341</v>
      </c>
      <c r="B28" s="1185"/>
      <c r="C28" s="549">
        <f>SUM(C24:C27)</f>
        <v>1183294492.0999999</v>
      </c>
      <c r="D28" s="518">
        <f>SUM(D24:D27)</f>
        <v>1186054849</v>
      </c>
      <c r="E28" s="1191" t="s">
        <v>341</v>
      </c>
      <c r="F28" s="1191"/>
      <c r="G28" s="550">
        <f>SUM(G24:G27)</f>
        <v>1183294492</v>
      </c>
      <c r="H28" s="563">
        <f>SUM(H24:H27)</f>
        <v>1186054849</v>
      </c>
    </row>
    <row r="29" spans="1:8" ht="20.25">
      <c r="A29" s="536" t="s">
        <v>75</v>
      </c>
      <c r="B29" s="537" t="s">
        <v>76</v>
      </c>
      <c r="C29" s="528">
        <f>'Bevétel össz.'!G57</f>
        <v>292963693</v>
      </c>
      <c r="D29" s="514">
        <f>'Bevétel össz.'!L57</f>
        <v>293110377</v>
      </c>
      <c r="E29" s="506" t="s">
        <v>77</v>
      </c>
      <c r="F29" s="537" t="s">
        <v>76</v>
      </c>
      <c r="G29" s="528">
        <f>C29</f>
        <v>292963693</v>
      </c>
      <c r="H29" s="558">
        <f>D29</f>
        <v>293110377</v>
      </c>
    </row>
    <row r="30" spans="1:8" ht="21" thickBot="1">
      <c r="A30" s="551"/>
      <c r="B30" s="552"/>
      <c r="C30" s="553"/>
      <c r="D30" s="519"/>
      <c r="E30" s="510"/>
      <c r="F30" s="552"/>
      <c r="G30" s="553"/>
      <c r="H30" s="564"/>
    </row>
    <row r="31" spans="1:8" s="163" customFormat="1" ht="21" thickBot="1">
      <c r="A31" s="1186" t="s">
        <v>342</v>
      </c>
      <c r="B31" s="1187"/>
      <c r="C31" s="554">
        <f>SUM(C28:C30)</f>
        <v>1476258185.0999999</v>
      </c>
      <c r="D31" s="520">
        <f>SUM(D28:D30)</f>
        <v>1479165226</v>
      </c>
      <c r="E31" s="1192" t="s">
        <v>345</v>
      </c>
      <c r="F31" s="1187"/>
      <c r="G31" s="554">
        <f>SUM(G28:G30)</f>
        <v>1476258185</v>
      </c>
      <c r="H31" s="565">
        <f>SUM(H28:H30)</f>
        <v>1479165226</v>
      </c>
    </row>
    <row r="33" spans="2:8">
      <c r="C33" s="40"/>
      <c r="D33" s="40"/>
      <c r="E33" s="40"/>
      <c r="F33" s="40"/>
      <c r="G33" s="40"/>
    </row>
    <row r="34" spans="2:8">
      <c r="B34" s="44"/>
      <c r="C34" s="40"/>
      <c r="D34" s="40"/>
      <c r="E34" s="40"/>
      <c r="F34" s="40"/>
      <c r="G34" s="40"/>
      <c r="H34"/>
    </row>
    <row r="35" spans="2:8">
      <c r="C35" s="40"/>
      <c r="D35" s="40"/>
      <c r="E35" s="40"/>
      <c r="F35" s="40"/>
      <c r="G35" s="40"/>
    </row>
  </sheetData>
  <sheetProtection formatCells="0" formatColumns="0" formatRows="0" insertColumns="0" insertRows="0" insertHyperlinks="0" deleteColumns="0" deleteRows="0" sort="0" autoFilter="0" pivotTables="0"/>
  <mergeCells count="8">
    <mergeCell ref="A1:B2"/>
    <mergeCell ref="E1:F2"/>
    <mergeCell ref="A28:B28"/>
    <mergeCell ref="A31:B31"/>
    <mergeCell ref="A24:B24"/>
    <mergeCell ref="E24:F24"/>
    <mergeCell ref="E28:F28"/>
    <mergeCell ref="E31:F31"/>
  </mergeCells>
  <phoneticPr fontId="25" type="noConversion"/>
  <pageMargins left="0.70866141732283472" right="0.70866141732283472" top="0.74803149606299213" bottom="0.74803149606299213" header="0.31496062992125984" footer="0.51181102362204722"/>
  <pageSetup paperSize="9" scale="50" firstPageNumber="0" orientation="landscape" horizontalDpi="300" verticalDpi="300" r:id="rId1"/>
  <headerFooter alignWithMargins="0">
    <oddHeader>&amp;L&amp;"Times New Roman,Normál"&amp;14Hegyeshalom Nagyközségi Önkormányzat&amp;C&amp;"Times New Roman,Normál"&amp;14KÖLTSÉGVETÉSI MÉRLEG 2019. &amp;R&amp;"Times New Roman,Normál"&amp;12 1. melléklet Adatok: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indexed="10"/>
    <pageSetUpPr fitToPage="1"/>
  </sheetPr>
  <dimension ref="A1:E138"/>
  <sheetViews>
    <sheetView zoomScale="80" zoomScaleNormal="80" workbookViewId="0">
      <pane ySplit="3" topLeftCell="A82" activePane="bottomLeft" state="frozen"/>
      <selection activeCell="J16" sqref="J16"/>
      <selection pane="bottomLeft" activeCell="E136" sqref="E136"/>
    </sheetView>
  </sheetViews>
  <sheetFormatPr defaultColWidth="8.5703125" defaultRowHeight="15"/>
  <cols>
    <col min="1" max="1" width="7.28515625" style="41" bestFit="1" customWidth="1"/>
    <col min="2" max="2" width="64.5703125" style="41" bestFit="1" customWidth="1"/>
    <col min="3" max="4" width="20.140625" style="41" bestFit="1" customWidth="1"/>
    <col min="5" max="5" width="18.7109375" style="41" bestFit="1" customWidth="1"/>
    <col min="6" max="16384" width="8.5703125" style="41"/>
  </cols>
  <sheetData>
    <row r="1" spans="1:5">
      <c r="A1" s="1319" t="s">
        <v>93</v>
      </c>
      <c r="B1" s="1316" t="s">
        <v>431</v>
      </c>
      <c r="C1" s="1322" t="s">
        <v>486</v>
      </c>
      <c r="D1" s="1313" t="s">
        <v>487</v>
      </c>
      <c r="E1" s="1310" t="s">
        <v>491</v>
      </c>
    </row>
    <row r="2" spans="1:5">
      <c r="A2" s="1320"/>
      <c r="B2" s="1317"/>
      <c r="C2" s="1323"/>
      <c r="D2" s="1314"/>
      <c r="E2" s="1311"/>
    </row>
    <row r="3" spans="1:5" ht="15.75" thickBot="1">
      <c r="A3" s="1321"/>
      <c r="B3" s="1318"/>
      <c r="C3" s="1324"/>
      <c r="D3" s="1315"/>
      <c r="E3" s="1312"/>
    </row>
    <row r="4" spans="1:5" ht="15.75">
      <c r="A4" s="192" t="s">
        <v>186</v>
      </c>
      <c r="B4" s="894" t="s">
        <v>187</v>
      </c>
      <c r="C4" s="195">
        <v>96435978</v>
      </c>
      <c r="D4" s="895">
        <v>95765765</v>
      </c>
      <c r="E4" s="896">
        <v>45993921</v>
      </c>
    </row>
    <row r="5" spans="1:5" ht="15.75">
      <c r="A5" s="897" t="s">
        <v>188</v>
      </c>
      <c r="B5" s="898" t="s">
        <v>189</v>
      </c>
      <c r="C5" s="899">
        <v>7764535</v>
      </c>
      <c r="D5" s="900">
        <v>7764535</v>
      </c>
      <c r="E5" s="901"/>
    </row>
    <row r="6" spans="1:5" ht="15.75">
      <c r="A6" s="897" t="s">
        <v>190</v>
      </c>
      <c r="B6" s="898" t="s">
        <v>191</v>
      </c>
      <c r="C6" s="899"/>
      <c r="D6" s="900"/>
      <c r="E6" s="901"/>
    </row>
    <row r="7" spans="1:5" ht="15.75">
      <c r="A7" s="897" t="s">
        <v>192</v>
      </c>
      <c r="B7" s="898" t="s">
        <v>193</v>
      </c>
      <c r="C7" s="899"/>
      <c r="D7" s="900"/>
      <c r="E7" s="901"/>
    </row>
    <row r="8" spans="1:5" ht="15.75">
      <c r="A8" s="897" t="s">
        <v>194</v>
      </c>
      <c r="B8" s="898" t="s">
        <v>195</v>
      </c>
      <c r="C8" s="899">
        <v>2293875</v>
      </c>
      <c r="D8" s="900">
        <v>2293875</v>
      </c>
      <c r="E8" s="901">
        <v>421200</v>
      </c>
    </row>
    <row r="9" spans="1:5" ht="15.75">
      <c r="A9" s="897" t="s">
        <v>196</v>
      </c>
      <c r="B9" s="898" t="s">
        <v>197</v>
      </c>
      <c r="C9" s="899">
        <v>4461000</v>
      </c>
      <c r="D9" s="900">
        <v>5109707</v>
      </c>
      <c r="E9" s="901">
        <v>5109707</v>
      </c>
    </row>
    <row r="10" spans="1:5" ht="15.75">
      <c r="A10" s="897" t="s">
        <v>198</v>
      </c>
      <c r="B10" s="898" t="s">
        <v>317</v>
      </c>
      <c r="C10" s="899"/>
      <c r="D10" s="900"/>
      <c r="E10" s="901"/>
    </row>
    <row r="11" spans="1:5" ht="15.75">
      <c r="A11" s="897" t="s">
        <v>200</v>
      </c>
      <c r="B11" s="898" t="s">
        <v>201</v>
      </c>
      <c r="C11" s="899">
        <v>190080</v>
      </c>
      <c r="D11" s="900">
        <v>190080</v>
      </c>
      <c r="E11" s="901">
        <v>23760</v>
      </c>
    </row>
    <row r="12" spans="1:5" ht="15.75">
      <c r="A12" s="897" t="s">
        <v>202</v>
      </c>
      <c r="B12" s="898" t="s">
        <v>203</v>
      </c>
      <c r="C12" s="899">
        <v>360000</v>
      </c>
      <c r="D12" s="900">
        <v>360000</v>
      </c>
      <c r="E12" s="901"/>
    </row>
    <row r="13" spans="1:5" ht="15.75">
      <c r="A13" s="897" t="s">
        <v>204</v>
      </c>
      <c r="B13" s="898" t="s">
        <v>205</v>
      </c>
      <c r="C13" s="899"/>
      <c r="D13" s="900">
        <v>670213</v>
      </c>
      <c r="E13" s="901">
        <v>670213</v>
      </c>
    </row>
    <row r="14" spans="1:5" ht="15.75">
      <c r="A14" s="902" t="s">
        <v>206</v>
      </c>
      <c r="B14" s="903" t="s">
        <v>420</v>
      </c>
      <c r="C14" s="904">
        <f>SUM(C4:C13)</f>
        <v>111505468</v>
      </c>
      <c r="D14" s="905">
        <f>SUM(D4:D13)</f>
        <v>112154175</v>
      </c>
      <c r="E14" s="906">
        <f>SUM(E4:E13)</f>
        <v>52218801</v>
      </c>
    </row>
    <row r="15" spans="1:5" ht="15.75">
      <c r="A15" s="897" t="s">
        <v>207</v>
      </c>
      <c r="B15" s="898" t="s">
        <v>208</v>
      </c>
      <c r="C15" s="899"/>
      <c r="D15" s="900"/>
      <c r="E15" s="901"/>
    </row>
    <row r="16" spans="1:5" ht="15.75">
      <c r="A16" s="897" t="s">
        <v>209</v>
      </c>
      <c r="B16" s="898" t="s">
        <v>290</v>
      </c>
      <c r="C16" s="899">
        <v>220000</v>
      </c>
      <c r="D16" s="900">
        <v>220000</v>
      </c>
      <c r="E16" s="901">
        <v>80115</v>
      </c>
    </row>
    <row r="17" spans="1:5" ht="15.75">
      <c r="A17" s="897" t="s">
        <v>211</v>
      </c>
      <c r="B17" s="898" t="s">
        <v>212</v>
      </c>
      <c r="C17" s="899"/>
      <c r="D17" s="900"/>
      <c r="E17" s="901"/>
    </row>
    <row r="18" spans="1:5" ht="15.75">
      <c r="A18" s="902" t="s">
        <v>213</v>
      </c>
      <c r="B18" s="903" t="s">
        <v>421</v>
      </c>
      <c r="C18" s="904">
        <f>SUM(C15:C17)</f>
        <v>220000</v>
      </c>
      <c r="D18" s="905">
        <f>SUM(D15:D17)</f>
        <v>220000</v>
      </c>
      <c r="E18" s="906">
        <f>SUM(E15:E17)</f>
        <v>80115</v>
      </c>
    </row>
    <row r="19" spans="1:5" ht="15.75">
      <c r="A19" s="907" t="s">
        <v>5</v>
      </c>
      <c r="B19" s="908" t="s">
        <v>214</v>
      </c>
      <c r="C19" s="909">
        <f>SUM(C14,C18)</f>
        <v>111725468</v>
      </c>
      <c r="D19" s="910">
        <f>SUM(D14,D18)</f>
        <v>112374175</v>
      </c>
      <c r="E19" s="911">
        <f>SUM(E14,E18)</f>
        <v>52298916</v>
      </c>
    </row>
    <row r="20" spans="1:5" ht="15.75">
      <c r="A20" s="897" t="s">
        <v>215</v>
      </c>
      <c r="B20" s="753" t="s">
        <v>216</v>
      </c>
      <c r="C20" s="899">
        <v>19495591</v>
      </c>
      <c r="D20" s="900">
        <v>18846884</v>
      </c>
      <c r="E20" s="901">
        <v>8259242</v>
      </c>
    </row>
    <row r="21" spans="1:5" ht="15.75">
      <c r="A21" s="897" t="s">
        <v>217</v>
      </c>
      <c r="B21" s="753" t="s">
        <v>320</v>
      </c>
      <c r="C21" s="899">
        <v>2173500</v>
      </c>
      <c r="D21" s="900">
        <v>2173500</v>
      </c>
      <c r="E21" s="901"/>
    </row>
    <row r="22" spans="1:5" ht="15.75">
      <c r="A22" s="897" t="s">
        <v>219</v>
      </c>
      <c r="B22" s="753" t="s">
        <v>318</v>
      </c>
      <c r="C22" s="899">
        <v>450000</v>
      </c>
      <c r="D22" s="900">
        <v>450000</v>
      </c>
      <c r="E22" s="901"/>
    </row>
    <row r="23" spans="1:5" ht="15.75">
      <c r="A23" s="897" t="s">
        <v>221</v>
      </c>
      <c r="B23" s="753" t="s">
        <v>685</v>
      </c>
      <c r="C23" s="899">
        <v>790035</v>
      </c>
      <c r="D23" s="900">
        <v>790035</v>
      </c>
      <c r="E23" s="901">
        <v>766458</v>
      </c>
    </row>
    <row r="24" spans="1:5" ht="15.75">
      <c r="A24" s="907" t="s">
        <v>9</v>
      </c>
      <c r="B24" s="908" t="s">
        <v>223</v>
      </c>
      <c r="C24" s="909">
        <f>SUM(C20:C23)</f>
        <v>22909126</v>
      </c>
      <c r="D24" s="910">
        <f>SUM(D20:D23)</f>
        <v>22260419</v>
      </c>
      <c r="E24" s="911">
        <f>SUM(E20:E23)</f>
        <v>9025700</v>
      </c>
    </row>
    <row r="25" spans="1:5" ht="15.75">
      <c r="A25" s="897" t="s">
        <v>224</v>
      </c>
      <c r="B25" s="753" t="s">
        <v>225</v>
      </c>
      <c r="C25" s="899">
        <v>55000</v>
      </c>
      <c r="D25" s="900">
        <v>55000</v>
      </c>
      <c r="E25" s="901"/>
    </row>
    <row r="26" spans="1:5" ht="15.75">
      <c r="A26" s="897" t="s">
        <v>226</v>
      </c>
      <c r="B26" s="898" t="s">
        <v>227</v>
      </c>
      <c r="C26" s="899">
        <v>297500</v>
      </c>
      <c r="D26" s="900">
        <v>297500</v>
      </c>
      <c r="E26" s="901"/>
    </row>
    <row r="27" spans="1:5" s="203" customFormat="1" ht="15.75">
      <c r="A27" s="897" t="s">
        <v>307</v>
      </c>
      <c r="B27" s="946" t="s">
        <v>669</v>
      </c>
      <c r="C27" s="954">
        <v>1310000</v>
      </c>
      <c r="D27" s="948">
        <v>1310000</v>
      </c>
      <c r="E27" s="949">
        <v>93607</v>
      </c>
    </row>
    <row r="28" spans="1:5" ht="15.75">
      <c r="A28" s="912" t="s">
        <v>228</v>
      </c>
      <c r="B28" s="913" t="s">
        <v>432</v>
      </c>
      <c r="C28" s="914">
        <f>SUM(C25:C27)</f>
        <v>1662500</v>
      </c>
      <c r="D28" s="914">
        <f t="shared" ref="D28:E28" si="0">SUM(D25:D27)</f>
        <v>1662500</v>
      </c>
      <c r="E28" s="914">
        <f t="shared" si="0"/>
        <v>93607</v>
      </c>
    </row>
    <row r="29" spans="1:5" ht="15.75">
      <c r="A29" s="897" t="s">
        <v>230</v>
      </c>
      <c r="B29" s="898" t="s">
        <v>231</v>
      </c>
      <c r="C29" s="899">
        <v>20183540</v>
      </c>
      <c r="D29" s="900">
        <v>20183540</v>
      </c>
      <c r="E29" s="901">
        <v>6829484</v>
      </c>
    </row>
    <row r="30" spans="1:5" ht="15.75">
      <c r="A30" s="897" t="s">
        <v>232</v>
      </c>
      <c r="B30" s="898" t="s">
        <v>233</v>
      </c>
      <c r="C30" s="899">
        <v>690000</v>
      </c>
      <c r="D30" s="900">
        <v>690000</v>
      </c>
      <c r="E30" s="901"/>
    </row>
    <row r="31" spans="1:5" ht="15.75">
      <c r="A31" s="897" t="s">
        <v>291</v>
      </c>
      <c r="B31" s="898" t="s">
        <v>292</v>
      </c>
      <c r="C31" s="899"/>
      <c r="D31" s="900"/>
      <c r="E31" s="901"/>
    </row>
    <row r="32" spans="1:5" ht="15.75">
      <c r="A32" s="897" t="s">
        <v>236</v>
      </c>
      <c r="B32" s="898" t="s">
        <v>237</v>
      </c>
      <c r="C32" s="899"/>
      <c r="D32" s="900"/>
      <c r="E32" s="901"/>
    </row>
    <row r="33" spans="1:5" ht="15.75">
      <c r="A33" s="897" t="s">
        <v>238</v>
      </c>
      <c r="B33" s="753" t="s">
        <v>239</v>
      </c>
      <c r="C33" s="899">
        <v>840000</v>
      </c>
      <c r="D33" s="900">
        <v>840000</v>
      </c>
      <c r="E33" s="901"/>
    </row>
    <row r="34" spans="1:5" ht="15.75">
      <c r="A34" s="897" t="s">
        <v>240</v>
      </c>
      <c r="B34" s="898" t="s">
        <v>241</v>
      </c>
      <c r="C34" s="899">
        <v>1600000</v>
      </c>
      <c r="D34" s="900">
        <v>1600000</v>
      </c>
      <c r="E34" s="901"/>
    </row>
    <row r="35" spans="1:5" ht="15.75">
      <c r="A35" s="769" t="s">
        <v>234</v>
      </c>
      <c r="B35" s="917" t="s">
        <v>422</v>
      </c>
      <c r="C35" s="914">
        <f>SUM(C29:C34)</f>
        <v>23313540</v>
      </c>
      <c r="D35" s="915">
        <f>SUM(D29:D34)</f>
        <v>23313540</v>
      </c>
      <c r="E35" s="916">
        <f>SUM(E29:E34)</f>
        <v>6829484</v>
      </c>
    </row>
    <row r="36" spans="1:5" ht="15.75">
      <c r="A36" s="902" t="s">
        <v>242</v>
      </c>
      <c r="B36" s="903" t="s">
        <v>425</v>
      </c>
      <c r="C36" s="904">
        <f>SUM(C35,C28)</f>
        <v>24976040</v>
      </c>
      <c r="D36" s="905">
        <f>SUM(D35,D28)</f>
        <v>24976040</v>
      </c>
      <c r="E36" s="906">
        <f>SUM(E35,E28)</f>
        <v>6923091</v>
      </c>
    </row>
    <row r="37" spans="1:5" ht="15.75">
      <c r="A37" s="897" t="s">
        <v>243</v>
      </c>
      <c r="B37" s="898" t="s">
        <v>244</v>
      </c>
      <c r="C37" s="918">
        <v>220000</v>
      </c>
      <c r="D37" s="900">
        <v>220000</v>
      </c>
      <c r="E37" s="901"/>
    </row>
    <row r="38" spans="1:5" ht="15.75">
      <c r="A38" s="897" t="s">
        <v>245</v>
      </c>
      <c r="B38" s="898" t="s">
        <v>293</v>
      </c>
      <c r="C38" s="918">
        <v>196000</v>
      </c>
      <c r="D38" s="900">
        <v>196000</v>
      </c>
      <c r="E38" s="901">
        <v>24262</v>
      </c>
    </row>
    <row r="39" spans="1:5" ht="15.75">
      <c r="A39" s="897" t="s">
        <v>423</v>
      </c>
      <c r="B39" s="898" t="s">
        <v>247</v>
      </c>
      <c r="C39" s="918"/>
      <c r="D39" s="900"/>
      <c r="E39" s="901"/>
    </row>
    <row r="40" spans="1:5" ht="15.75">
      <c r="A40" s="902" t="s">
        <v>248</v>
      </c>
      <c r="B40" s="903" t="s">
        <v>434</v>
      </c>
      <c r="C40" s="904">
        <f>SUM(C37:C38)</f>
        <v>416000</v>
      </c>
      <c r="D40" s="905">
        <f>SUM(D37:D39)</f>
        <v>416000</v>
      </c>
      <c r="E40" s="906">
        <f>SUM(E37:E39)</f>
        <v>24262</v>
      </c>
    </row>
    <row r="41" spans="1:5" ht="15.75">
      <c r="A41" s="897" t="s">
        <v>249</v>
      </c>
      <c r="B41" s="898" t="s">
        <v>668</v>
      </c>
      <c r="C41" s="918">
        <v>1110000</v>
      </c>
      <c r="D41" s="900">
        <v>5110000</v>
      </c>
      <c r="E41" s="901">
        <v>2296659</v>
      </c>
    </row>
    <row r="42" spans="1:5" ht="15.75">
      <c r="A42" s="897" t="s">
        <v>424</v>
      </c>
      <c r="B42" s="898" t="s">
        <v>667</v>
      </c>
      <c r="C42" s="918">
        <v>4000000</v>
      </c>
      <c r="D42" s="900"/>
      <c r="E42" s="901"/>
    </row>
    <row r="43" spans="1:5" ht="15.75">
      <c r="A43" s="897" t="s">
        <v>448</v>
      </c>
      <c r="B43" s="898" t="s">
        <v>251</v>
      </c>
      <c r="C43" s="918"/>
      <c r="D43" s="900">
        <v>150000</v>
      </c>
      <c r="E43" s="901">
        <v>66269</v>
      </c>
    </row>
    <row r="44" spans="1:5" ht="15.75">
      <c r="A44" s="897" t="s">
        <v>252</v>
      </c>
      <c r="B44" s="898" t="s">
        <v>433</v>
      </c>
      <c r="C44" s="918"/>
      <c r="D44" s="900"/>
      <c r="E44" s="901"/>
    </row>
    <row r="45" spans="1:5" ht="15.75">
      <c r="A45" s="897" t="s">
        <v>253</v>
      </c>
      <c r="B45" s="898" t="s">
        <v>254</v>
      </c>
      <c r="C45" s="918">
        <v>150000</v>
      </c>
      <c r="D45" s="900"/>
      <c r="E45" s="901"/>
    </row>
    <row r="46" spans="1:5" ht="15.75">
      <c r="A46" s="897" t="s">
        <v>255</v>
      </c>
      <c r="B46" s="898" t="s">
        <v>256</v>
      </c>
      <c r="C46" s="918"/>
      <c r="D46" s="900"/>
      <c r="E46" s="901"/>
    </row>
    <row r="47" spans="1:5" ht="15.75">
      <c r="A47" s="897" t="s">
        <v>257</v>
      </c>
      <c r="B47" s="898" t="s">
        <v>294</v>
      </c>
      <c r="C47" s="918">
        <v>2630000</v>
      </c>
      <c r="D47" s="900">
        <v>2625000</v>
      </c>
      <c r="E47" s="901">
        <v>251110</v>
      </c>
    </row>
    <row r="48" spans="1:5" ht="15.75">
      <c r="A48" s="897" t="s">
        <v>259</v>
      </c>
      <c r="B48" s="898" t="s">
        <v>295</v>
      </c>
      <c r="C48" s="918">
        <v>4638970</v>
      </c>
      <c r="D48" s="900">
        <v>4638970</v>
      </c>
      <c r="E48" s="901">
        <v>2588477</v>
      </c>
    </row>
    <row r="49" spans="1:5" ht="15.75">
      <c r="A49" s="897" t="s">
        <v>259</v>
      </c>
      <c r="B49" s="898" t="s">
        <v>463</v>
      </c>
      <c r="C49" s="918"/>
      <c r="D49" s="900"/>
      <c r="E49" s="901"/>
    </row>
    <row r="50" spans="1:5" ht="15.75">
      <c r="A50" s="902" t="s">
        <v>424</v>
      </c>
      <c r="B50" s="903" t="s">
        <v>427</v>
      </c>
      <c r="C50" s="904">
        <f>SUM(C41:C48)</f>
        <v>12528970</v>
      </c>
      <c r="D50" s="905">
        <f>SUM(D41:D49)</f>
        <v>12523970</v>
      </c>
      <c r="E50" s="906">
        <f>SUM(E41:E49)</f>
        <v>5202515</v>
      </c>
    </row>
    <row r="51" spans="1:5" ht="15.75">
      <c r="A51" s="897" t="s">
        <v>261</v>
      </c>
      <c r="B51" s="898" t="s">
        <v>262</v>
      </c>
      <c r="C51" s="918">
        <v>410000</v>
      </c>
      <c r="D51" s="900">
        <v>410000</v>
      </c>
      <c r="E51" s="901">
        <v>37995</v>
      </c>
    </row>
    <row r="52" spans="1:5" ht="15.75">
      <c r="A52" s="897" t="s">
        <v>263</v>
      </c>
      <c r="B52" s="898" t="s">
        <v>264</v>
      </c>
      <c r="C52" s="918"/>
      <c r="D52" s="900"/>
      <c r="E52" s="901"/>
    </row>
    <row r="53" spans="1:5" ht="15.75">
      <c r="A53" s="897" t="s">
        <v>265</v>
      </c>
      <c r="B53" s="898" t="s">
        <v>266</v>
      </c>
      <c r="C53" s="918"/>
      <c r="D53" s="900"/>
      <c r="E53" s="901"/>
    </row>
    <row r="54" spans="1:5" ht="15.75">
      <c r="A54" s="902" t="s">
        <v>267</v>
      </c>
      <c r="B54" s="903" t="s">
        <v>435</v>
      </c>
      <c r="C54" s="904">
        <f>SUM(C51:C53)</f>
        <v>410000</v>
      </c>
      <c r="D54" s="905">
        <f>SUM(D51:D53)</f>
        <v>410000</v>
      </c>
      <c r="E54" s="906">
        <f>SUM(E51:E53)</f>
        <v>37995</v>
      </c>
    </row>
    <row r="55" spans="1:5" ht="15.75">
      <c r="A55" s="897" t="s">
        <v>268</v>
      </c>
      <c r="B55" s="898" t="s">
        <v>269</v>
      </c>
      <c r="C55" s="918">
        <v>7151248</v>
      </c>
      <c r="D55" s="900">
        <v>7151248</v>
      </c>
      <c r="E55" s="901">
        <v>2343053</v>
      </c>
    </row>
    <row r="56" spans="1:5" ht="15.75">
      <c r="A56" s="897" t="s">
        <v>270</v>
      </c>
      <c r="B56" s="898" t="s">
        <v>271</v>
      </c>
      <c r="C56" s="918">
        <v>1317500</v>
      </c>
      <c r="D56" s="900">
        <v>1317500</v>
      </c>
      <c r="E56" s="901">
        <v>408000</v>
      </c>
    </row>
    <row r="57" spans="1:5" ht="15.75">
      <c r="A57" s="897" t="s">
        <v>272</v>
      </c>
      <c r="B57" s="898" t="s">
        <v>273</v>
      </c>
      <c r="C57" s="918"/>
      <c r="D57" s="900"/>
      <c r="E57" s="901"/>
    </row>
    <row r="58" spans="1:5" ht="15.75">
      <c r="A58" s="897" t="s">
        <v>274</v>
      </c>
      <c r="B58" s="753" t="s">
        <v>275</v>
      </c>
      <c r="C58" s="918"/>
      <c r="D58" s="900"/>
      <c r="E58" s="901"/>
    </row>
    <row r="59" spans="1:5" ht="15.75">
      <c r="A59" s="897" t="s">
        <v>276</v>
      </c>
      <c r="B59" s="898" t="s">
        <v>277</v>
      </c>
      <c r="C59" s="919"/>
      <c r="D59" s="900">
        <v>5000</v>
      </c>
      <c r="E59" s="901">
        <v>2266</v>
      </c>
    </row>
    <row r="60" spans="1:5" ht="15.75">
      <c r="A60" s="902" t="s">
        <v>278</v>
      </c>
      <c r="B60" s="903" t="s">
        <v>429</v>
      </c>
      <c r="C60" s="904">
        <f>C55+C56+C57+C57</f>
        <v>8468748</v>
      </c>
      <c r="D60" s="905">
        <f>SUM(D55:D59)</f>
        <v>8473748</v>
      </c>
      <c r="E60" s="906">
        <f>SUM(E55:E59)</f>
        <v>2753319</v>
      </c>
    </row>
    <row r="61" spans="1:5" ht="15.75">
      <c r="A61" s="907" t="s">
        <v>13</v>
      </c>
      <c r="B61" s="908" t="s">
        <v>279</v>
      </c>
      <c r="C61" s="909">
        <f>SUM(C36,C40,C50,C54,C60)</f>
        <v>46799758</v>
      </c>
      <c r="D61" s="910">
        <f>SUM(D36,D40,D50,D54,D60)</f>
        <v>46799758</v>
      </c>
      <c r="E61" s="911">
        <f>SUM(E36,E40,E50,E54,E60)</f>
        <v>14941182</v>
      </c>
    </row>
    <row r="62" spans="1:5" ht="15.75">
      <c r="A62" s="920" t="s">
        <v>17</v>
      </c>
      <c r="B62" s="908" t="s">
        <v>280</v>
      </c>
      <c r="C62" s="909"/>
      <c r="D62" s="921"/>
      <c r="E62" s="922"/>
    </row>
    <row r="63" spans="1:5" ht="15.75">
      <c r="A63" s="923" t="s">
        <v>21</v>
      </c>
      <c r="B63" s="898" t="s">
        <v>22</v>
      </c>
      <c r="C63" s="918"/>
      <c r="D63" s="900"/>
      <c r="E63" s="901"/>
    </row>
    <row r="64" spans="1:5" ht="15.75">
      <c r="A64" s="923" t="s">
        <v>25</v>
      </c>
      <c r="B64" s="898" t="s">
        <v>281</v>
      </c>
      <c r="C64" s="918"/>
      <c r="D64" s="900"/>
      <c r="E64" s="901"/>
    </row>
    <row r="65" spans="1:5" ht="15.75">
      <c r="A65" s="923" t="s">
        <v>55</v>
      </c>
      <c r="B65" s="898" t="s">
        <v>28</v>
      </c>
      <c r="C65" s="918"/>
      <c r="D65" s="900"/>
      <c r="E65" s="901"/>
    </row>
    <row r="66" spans="1:5" ht="15.75">
      <c r="A66" s="923" t="s">
        <v>464</v>
      </c>
      <c r="B66" s="898" t="s">
        <v>282</v>
      </c>
      <c r="C66" s="918"/>
      <c r="D66" s="900"/>
      <c r="E66" s="901"/>
    </row>
    <row r="67" spans="1:5" ht="15.75">
      <c r="A67" s="907" t="s">
        <v>30</v>
      </c>
      <c r="B67" s="908" t="s">
        <v>179</v>
      </c>
      <c r="C67" s="909">
        <f>SUM(C63:C66)</f>
        <v>0</v>
      </c>
      <c r="D67" s="910">
        <f>SUM(D63:D66)</f>
        <v>0</v>
      </c>
      <c r="E67" s="911">
        <f>SUM(E63:E66)</f>
        <v>0</v>
      </c>
    </row>
    <row r="68" spans="1:5" ht="15.75">
      <c r="A68" s="907" t="s">
        <v>33</v>
      </c>
      <c r="B68" s="908" t="s">
        <v>283</v>
      </c>
      <c r="C68" s="909"/>
      <c r="D68" s="910"/>
      <c r="E68" s="911"/>
    </row>
    <row r="69" spans="1:5" ht="15.75">
      <c r="A69" s="907" t="s">
        <v>37</v>
      </c>
      <c r="B69" s="908" t="s">
        <v>284</v>
      </c>
      <c r="C69" s="909"/>
      <c r="D69" s="921"/>
      <c r="E69" s="922"/>
    </row>
    <row r="70" spans="1:5" ht="15.75">
      <c r="A70" s="897" t="s">
        <v>40</v>
      </c>
      <c r="B70" s="898" t="s">
        <v>41</v>
      </c>
      <c r="C70" s="924"/>
      <c r="D70" s="900"/>
      <c r="E70" s="901"/>
    </row>
    <row r="71" spans="1:5" ht="15.75">
      <c r="A71" s="897" t="s">
        <v>43</v>
      </c>
      <c r="B71" s="898" t="s">
        <v>44</v>
      </c>
      <c r="C71" s="924"/>
      <c r="D71" s="900"/>
      <c r="E71" s="901"/>
    </row>
    <row r="72" spans="1:5" ht="15.75">
      <c r="A72" s="897" t="s">
        <v>47</v>
      </c>
      <c r="B72" s="898" t="s">
        <v>48</v>
      </c>
      <c r="C72" s="924"/>
      <c r="D72" s="900"/>
      <c r="E72" s="901"/>
    </row>
    <row r="73" spans="1:5" ht="16.5" thickBot="1">
      <c r="A73" s="925" t="s">
        <v>51</v>
      </c>
      <c r="B73" s="926" t="s">
        <v>285</v>
      </c>
      <c r="C73" s="927">
        <f>SUM(C70:C72)</f>
        <v>0</v>
      </c>
      <c r="D73" s="928">
        <f>SUM(D70:D72)</f>
        <v>0</v>
      </c>
      <c r="E73" s="929">
        <f>SUM(E70:E72)</f>
        <v>0</v>
      </c>
    </row>
    <row r="74" spans="1:5" ht="19.5" thickBot="1">
      <c r="A74" s="1327" t="s">
        <v>356</v>
      </c>
      <c r="B74" s="1328"/>
      <c r="C74" s="200">
        <f>SUM(C19+C24+C36+C40+C50+C54+C60)</f>
        <v>181434352</v>
      </c>
      <c r="D74" s="201">
        <f>SUM(D73,D69,D68,D67,D62,D61,D24,D19)</f>
        <v>181434352</v>
      </c>
      <c r="E74" s="930">
        <f>SUM(E73,E69,E68,E67,E62,E61,E24,E19)</f>
        <v>76265798</v>
      </c>
    </row>
    <row r="75" spans="1:5" ht="15.75">
      <c r="A75" s="180" t="s">
        <v>71</v>
      </c>
      <c r="B75" s="181" t="s">
        <v>72</v>
      </c>
      <c r="C75" s="197"/>
      <c r="D75" s="931"/>
      <c r="E75" s="932"/>
    </row>
    <row r="76" spans="1:5" ht="15.75">
      <c r="A76" s="466" t="s">
        <v>473</v>
      </c>
      <c r="B76" s="467" t="s">
        <v>474</v>
      </c>
      <c r="C76" s="265"/>
      <c r="D76" s="266"/>
      <c r="E76" s="933"/>
    </row>
    <row r="77" spans="1:5" ht="16.5" thickBot="1">
      <c r="A77" s="790" t="s">
        <v>77</v>
      </c>
      <c r="B77" s="791" t="s">
        <v>76</v>
      </c>
      <c r="C77" s="934"/>
      <c r="D77" s="935"/>
      <c r="E77" s="936"/>
    </row>
    <row r="78" spans="1:5" ht="19.5" thickBot="1">
      <c r="A78" s="1327" t="s">
        <v>436</v>
      </c>
      <c r="B78" s="1328"/>
      <c r="C78" s="200">
        <f>SUM(C74:C77)</f>
        <v>181434352</v>
      </c>
      <c r="D78" s="201">
        <f>SUM(D74:D77)</f>
        <v>181434352</v>
      </c>
      <c r="E78" s="930">
        <f>SUM(E74:E77)</f>
        <v>76265798</v>
      </c>
    </row>
    <row r="79" spans="1:5" ht="16.5" thickBot="1">
      <c r="A79" s="193"/>
      <c r="B79" s="194"/>
      <c r="C79" s="990"/>
      <c r="D79" s="991"/>
      <c r="E79" s="991"/>
    </row>
    <row r="80" spans="1:5" ht="15.75">
      <c r="A80" s="192" t="s">
        <v>98</v>
      </c>
      <c r="B80" s="894" t="s">
        <v>99</v>
      </c>
      <c r="C80" s="196"/>
      <c r="D80" s="895"/>
      <c r="E80" s="896"/>
    </row>
    <row r="81" spans="1:5" ht="15.75">
      <c r="A81" s="897" t="s">
        <v>100</v>
      </c>
      <c r="B81" s="898" t="s">
        <v>101</v>
      </c>
      <c r="C81" s="918"/>
      <c r="D81" s="900"/>
      <c r="E81" s="901"/>
    </row>
    <row r="82" spans="1:5" ht="15.75">
      <c r="A82" s="897" t="s">
        <v>102</v>
      </c>
      <c r="B82" s="898" t="s">
        <v>103</v>
      </c>
      <c r="C82" s="918"/>
      <c r="D82" s="900"/>
      <c r="E82" s="901"/>
    </row>
    <row r="83" spans="1:5" ht="15.75">
      <c r="A83" s="897" t="s">
        <v>104</v>
      </c>
      <c r="B83" s="898" t="s">
        <v>105</v>
      </c>
      <c r="C83" s="918"/>
      <c r="D83" s="900"/>
      <c r="E83" s="901"/>
    </row>
    <row r="84" spans="1:5" ht="15.75">
      <c r="A84" s="897" t="s">
        <v>106</v>
      </c>
      <c r="B84" s="898" t="s">
        <v>107</v>
      </c>
      <c r="C84" s="918"/>
      <c r="D84" s="900"/>
      <c r="E84" s="901"/>
    </row>
    <row r="85" spans="1:5" ht="15.75">
      <c r="A85" s="897" t="s">
        <v>108</v>
      </c>
      <c r="B85" s="898" t="s">
        <v>109</v>
      </c>
      <c r="C85" s="918"/>
      <c r="D85" s="900"/>
      <c r="E85" s="901"/>
    </row>
    <row r="86" spans="1:5" s="17" customFormat="1" ht="15.75">
      <c r="A86" s="752"/>
      <c r="B86" s="800" t="s">
        <v>166</v>
      </c>
      <c r="C86" s="919"/>
      <c r="D86" s="937"/>
      <c r="E86" s="938"/>
    </row>
    <row r="87" spans="1:5" ht="15.75">
      <c r="A87" s="902" t="s">
        <v>3</v>
      </c>
      <c r="B87" s="903" t="s">
        <v>4</v>
      </c>
      <c r="C87" s="904">
        <f>SUM(C80:C86)</f>
        <v>0</v>
      </c>
      <c r="D87" s="939">
        <f>SUM(D80:D86)</f>
        <v>0</v>
      </c>
      <c r="E87" s="940">
        <f>SUM(E80:E86)</f>
        <v>0</v>
      </c>
    </row>
    <row r="88" spans="1:5" ht="15.75">
      <c r="A88" s="897"/>
      <c r="B88" s="898"/>
      <c r="C88" s="899"/>
      <c r="D88" s="900"/>
      <c r="E88" s="901"/>
    </row>
    <row r="89" spans="1:5" ht="15.75">
      <c r="A89" s="897"/>
      <c r="B89" s="898" t="s">
        <v>296</v>
      </c>
      <c r="C89" s="899"/>
      <c r="D89" s="900"/>
      <c r="E89" s="901"/>
    </row>
    <row r="90" spans="1:5" ht="15.75">
      <c r="A90" s="897"/>
      <c r="B90" s="898"/>
      <c r="C90" s="899"/>
      <c r="D90" s="900"/>
      <c r="E90" s="901"/>
    </row>
    <row r="91" spans="1:5" ht="15.75">
      <c r="A91" s="897"/>
      <c r="B91" s="898"/>
      <c r="C91" s="899"/>
      <c r="D91" s="900"/>
      <c r="E91" s="901"/>
    </row>
    <row r="92" spans="1:5" ht="15.75">
      <c r="A92" s="902" t="s">
        <v>7</v>
      </c>
      <c r="B92" s="903" t="s">
        <v>112</v>
      </c>
      <c r="C92" s="904">
        <f>SUM(C88:C91)</f>
        <v>0</v>
      </c>
      <c r="D92" s="939">
        <f>SUM(D88:D91)</f>
        <v>0</v>
      </c>
      <c r="E92" s="940">
        <f>SUM(E88:E91)</f>
        <v>0</v>
      </c>
    </row>
    <row r="93" spans="1:5" ht="15.75">
      <c r="A93" s="907" t="s">
        <v>11</v>
      </c>
      <c r="B93" s="908" t="s">
        <v>113</v>
      </c>
      <c r="C93" s="909">
        <f>SUM(C87,C92)</f>
        <v>0</v>
      </c>
      <c r="D93" s="921">
        <f>SUM(D87,D92)</f>
        <v>0</v>
      </c>
      <c r="E93" s="922">
        <f>SUM(E87,E92)</f>
        <v>0</v>
      </c>
    </row>
    <row r="94" spans="1:5" s="17" customFormat="1" ht="15.75">
      <c r="A94" s="752" t="s">
        <v>15</v>
      </c>
      <c r="B94" s="797" t="s">
        <v>114</v>
      </c>
      <c r="C94" s="798"/>
      <c r="D94" s="808"/>
      <c r="E94" s="809"/>
    </row>
    <row r="95" spans="1:5" ht="15.75">
      <c r="A95" s="902" t="s">
        <v>15</v>
      </c>
      <c r="B95" s="903" t="s">
        <v>115</v>
      </c>
      <c r="C95" s="904">
        <f>SUM(C94)</f>
        <v>0</v>
      </c>
      <c r="D95" s="939">
        <f>SUM(D94)</f>
        <v>0</v>
      </c>
      <c r="E95" s="940">
        <f>SUM(E94)</f>
        <v>0</v>
      </c>
    </row>
    <row r="96" spans="1:5" ht="15.75">
      <c r="A96" s="897"/>
      <c r="B96" s="898" t="s">
        <v>297</v>
      </c>
      <c r="C96" s="918"/>
      <c r="D96" s="900"/>
      <c r="E96" s="901"/>
    </row>
    <row r="97" spans="1:5" ht="15.75">
      <c r="A97" s="897"/>
      <c r="B97" s="898"/>
      <c r="C97" s="918"/>
      <c r="D97" s="900"/>
      <c r="E97" s="901"/>
    </row>
    <row r="98" spans="1:5" ht="15.75">
      <c r="A98" s="902" t="s">
        <v>19</v>
      </c>
      <c r="B98" s="903" t="s">
        <v>117</v>
      </c>
      <c r="C98" s="904">
        <f>SUM(C96:C97)</f>
        <v>0</v>
      </c>
      <c r="D98" s="939">
        <f>SUM(D96:D97)</f>
        <v>0</v>
      </c>
      <c r="E98" s="940">
        <f>SUM(E96:E97)</f>
        <v>0</v>
      </c>
    </row>
    <row r="99" spans="1:5" ht="15.75">
      <c r="A99" s="907" t="s">
        <v>23</v>
      </c>
      <c r="B99" s="908" t="s">
        <v>118</v>
      </c>
      <c r="C99" s="909">
        <f>SUM(C95,C98)</f>
        <v>0</v>
      </c>
      <c r="D99" s="921">
        <f>SUM(D95,D98)</f>
        <v>0</v>
      </c>
      <c r="E99" s="922">
        <f>SUM(E95,E98)</f>
        <v>0</v>
      </c>
    </row>
    <row r="100" spans="1:5" ht="15.75">
      <c r="A100" s="902" t="s">
        <v>27</v>
      </c>
      <c r="B100" s="903" t="s">
        <v>441</v>
      </c>
      <c r="C100" s="904"/>
      <c r="D100" s="939"/>
      <c r="E100" s="940"/>
    </row>
    <row r="101" spans="1:5" ht="15.75">
      <c r="A101" s="902" t="s">
        <v>29</v>
      </c>
      <c r="B101" s="903" t="s">
        <v>442</v>
      </c>
      <c r="C101" s="904"/>
      <c r="D101" s="939"/>
      <c r="E101" s="940"/>
    </row>
    <row r="102" spans="1:5" ht="15.75">
      <c r="A102" s="897" t="s">
        <v>32</v>
      </c>
      <c r="B102" s="898" t="s">
        <v>443</v>
      </c>
      <c r="C102" s="918"/>
      <c r="D102" s="900"/>
      <c r="E102" s="901"/>
    </row>
    <row r="103" spans="1:5" ht="15.75">
      <c r="A103" s="897" t="s">
        <v>35</v>
      </c>
      <c r="B103" s="898" t="s">
        <v>36</v>
      </c>
      <c r="C103" s="918"/>
      <c r="D103" s="900"/>
      <c r="E103" s="901"/>
    </row>
    <row r="104" spans="1:5" ht="15.75">
      <c r="A104" s="897" t="s">
        <v>39</v>
      </c>
      <c r="B104" s="898" t="s">
        <v>444</v>
      </c>
      <c r="C104" s="918"/>
      <c r="D104" s="900"/>
      <c r="E104" s="901"/>
    </row>
    <row r="105" spans="1:5" ht="15.75">
      <c r="A105" s="897"/>
      <c r="B105" s="753" t="s">
        <v>42</v>
      </c>
      <c r="C105" s="918"/>
      <c r="D105" s="900"/>
      <c r="E105" s="901"/>
    </row>
    <row r="106" spans="1:5" ht="15.75">
      <c r="A106" s="902" t="s">
        <v>439</v>
      </c>
      <c r="B106" s="903" t="s">
        <v>440</v>
      </c>
      <c r="C106" s="904">
        <f>SUM(C102:C105)</f>
        <v>0</v>
      </c>
      <c r="D106" s="939">
        <f>SUM(D102:D105)</f>
        <v>0</v>
      </c>
      <c r="E106" s="940">
        <f>SUM(E102:E105)</f>
        <v>0</v>
      </c>
    </row>
    <row r="107" spans="1:5" ht="15.75">
      <c r="A107" s="907" t="s">
        <v>45</v>
      </c>
      <c r="B107" s="908" t="s">
        <v>119</v>
      </c>
      <c r="C107" s="909">
        <f>SUM(C106,C101,C100)</f>
        <v>0</v>
      </c>
      <c r="D107" s="921">
        <f>SUM(D106,D101,D100)</f>
        <v>0</v>
      </c>
      <c r="E107" s="922">
        <f>SUM(E106,E101,E100)</f>
        <v>0</v>
      </c>
    </row>
    <row r="108" spans="1:5" ht="15.75">
      <c r="A108" s="897" t="s">
        <v>120</v>
      </c>
      <c r="B108" s="753" t="s">
        <v>672</v>
      </c>
      <c r="C108" s="899"/>
      <c r="D108" s="900"/>
      <c r="E108" s="901"/>
    </row>
    <row r="109" spans="1:5" ht="15.75">
      <c r="A109" s="897" t="s">
        <v>121</v>
      </c>
      <c r="B109" s="753" t="s">
        <v>450</v>
      </c>
      <c r="C109" s="899"/>
      <c r="D109" s="900">
        <v>3111200</v>
      </c>
      <c r="E109" s="901">
        <v>1047504</v>
      </c>
    </row>
    <row r="110" spans="1:5" ht="15.75">
      <c r="A110" s="897" t="s">
        <v>123</v>
      </c>
      <c r="B110" s="753" t="s">
        <v>452</v>
      </c>
      <c r="C110" s="899"/>
      <c r="D110" s="900"/>
      <c r="E110" s="901"/>
    </row>
    <row r="111" spans="1:5" ht="15.75">
      <c r="A111" s="897" t="s">
        <v>125</v>
      </c>
      <c r="B111" s="753" t="s">
        <v>126</v>
      </c>
      <c r="C111" s="899"/>
      <c r="D111" s="900"/>
      <c r="E111" s="901"/>
    </row>
    <row r="112" spans="1:5" ht="15.75">
      <c r="A112" s="897" t="s">
        <v>127</v>
      </c>
      <c r="B112" s="753" t="s">
        <v>671</v>
      </c>
      <c r="C112" s="899">
        <f>Élelm.!E57</f>
        <v>1984800</v>
      </c>
      <c r="D112" s="900"/>
      <c r="E112" s="901"/>
    </row>
    <row r="113" spans="1:5" ht="15.75">
      <c r="A113" s="897" t="s">
        <v>127</v>
      </c>
      <c r="B113" s="753" t="s">
        <v>670</v>
      </c>
      <c r="C113" s="899">
        <f>Élelm.!E53</f>
        <v>772110</v>
      </c>
      <c r="D113" s="900">
        <v>772110</v>
      </c>
      <c r="E113" s="901">
        <v>166087</v>
      </c>
    </row>
    <row r="114" spans="1:5" ht="15.75">
      <c r="A114" s="897" t="s">
        <v>127</v>
      </c>
      <c r="B114" s="753" t="s">
        <v>459</v>
      </c>
      <c r="C114" s="899">
        <f>Élelm.!E48</f>
        <v>4689010</v>
      </c>
      <c r="D114" s="900">
        <v>4689010</v>
      </c>
      <c r="E114" s="901">
        <v>1390214</v>
      </c>
    </row>
    <row r="115" spans="1:5" ht="15.75">
      <c r="A115" s="897" t="s">
        <v>127</v>
      </c>
      <c r="B115" s="753" t="s">
        <v>460</v>
      </c>
      <c r="C115" s="899">
        <f>Élelm.!E32</f>
        <v>3854400</v>
      </c>
      <c r="D115" s="900">
        <v>3854400</v>
      </c>
      <c r="E115" s="901">
        <v>850911</v>
      </c>
    </row>
    <row r="116" spans="1:5" ht="15.75">
      <c r="A116" s="897" t="s">
        <v>127</v>
      </c>
      <c r="B116" s="753" t="s">
        <v>461</v>
      </c>
      <c r="C116" s="899">
        <f>Élelm.!E55</f>
        <v>1126400</v>
      </c>
      <c r="D116" s="900"/>
      <c r="E116" s="901"/>
    </row>
    <row r="117" spans="1:5" ht="15.75">
      <c r="A117" s="897" t="s">
        <v>128</v>
      </c>
      <c r="B117" s="753" t="s">
        <v>129</v>
      </c>
      <c r="C117" s="899">
        <f>Élelm.!F59</f>
        <v>3355214.1</v>
      </c>
      <c r="D117" s="900">
        <v>3355214</v>
      </c>
      <c r="E117" s="901">
        <v>932772</v>
      </c>
    </row>
    <row r="118" spans="1:5" ht="15.75">
      <c r="A118" s="897" t="s">
        <v>130</v>
      </c>
      <c r="B118" s="753" t="s">
        <v>462</v>
      </c>
      <c r="C118" s="899"/>
      <c r="D118" s="900"/>
      <c r="E118" s="901"/>
    </row>
    <row r="119" spans="1:5" ht="15.75">
      <c r="A119" s="897" t="s">
        <v>132</v>
      </c>
      <c r="B119" s="753" t="s">
        <v>455</v>
      </c>
      <c r="C119" s="899"/>
      <c r="D119" s="900"/>
      <c r="E119" s="901">
        <v>1</v>
      </c>
    </row>
    <row r="120" spans="1:5" ht="15.75">
      <c r="A120" s="897" t="s">
        <v>456</v>
      </c>
      <c r="B120" s="753" t="s">
        <v>133</v>
      </c>
      <c r="C120" s="899"/>
      <c r="D120" s="900"/>
      <c r="E120" s="901">
        <v>1402</v>
      </c>
    </row>
    <row r="121" spans="1:5" ht="15.75">
      <c r="A121" s="907" t="s">
        <v>49</v>
      </c>
      <c r="B121" s="908" t="s">
        <v>134</v>
      </c>
      <c r="C121" s="909">
        <f>SUM(C108:C120)</f>
        <v>15781934.1</v>
      </c>
      <c r="D121" s="910">
        <f>SUM(D108:D120)</f>
        <v>15781934</v>
      </c>
      <c r="E121" s="911">
        <f>SUM(E108:E120)</f>
        <v>4388891</v>
      </c>
    </row>
    <row r="122" spans="1:5" ht="15.75">
      <c r="A122" s="897" t="s">
        <v>135</v>
      </c>
      <c r="B122" s="898" t="s">
        <v>136</v>
      </c>
      <c r="C122" s="899"/>
      <c r="D122" s="900"/>
      <c r="E122" s="901"/>
    </row>
    <row r="123" spans="1:5" ht="15.75">
      <c r="A123" s="897" t="s">
        <v>137</v>
      </c>
      <c r="B123" s="898" t="s">
        <v>138</v>
      </c>
      <c r="C123" s="899"/>
      <c r="D123" s="900"/>
      <c r="E123" s="901"/>
    </row>
    <row r="124" spans="1:5" ht="15.75">
      <c r="A124" s="907" t="s">
        <v>139</v>
      </c>
      <c r="B124" s="908" t="s">
        <v>140</v>
      </c>
      <c r="C124" s="909">
        <f>SUM(C122:C123)</f>
        <v>0</v>
      </c>
      <c r="D124" s="921">
        <f>SUM(D122:D123)</f>
        <v>0</v>
      </c>
      <c r="E124" s="922">
        <f>SUM(E122:E123)</f>
        <v>0</v>
      </c>
    </row>
    <row r="125" spans="1:5" ht="15.75">
      <c r="A125" s="897" t="s">
        <v>57</v>
      </c>
      <c r="B125" s="898" t="s">
        <v>141</v>
      </c>
      <c r="C125" s="918"/>
      <c r="D125" s="900"/>
      <c r="E125" s="901"/>
    </row>
    <row r="126" spans="1:5" ht="15.75">
      <c r="A126" s="897" t="s">
        <v>59</v>
      </c>
      <c r="B126" s="898" t="s">
        <v>142</v>
      </c>
      <c r="C126" s="899"/>
      <c r="D126" s="900"/>
      <c r="E126" s="901"/>
    </row>
    <row r="127" spans="1:5" ht="15.75">
      <c r="A127" s="907" t="s">
        <v>61</v>
      </c>
      <c r="B127" s="908" t="s">
        <v>143</v>
      </c>
      <c r="C127" s="909">
        <f>SUM(C125:C126)</f>
        <v>0</v>
      </c>
      <c r="D127" s="921">
        <f>SUM(D125:D126)</f>
        <v>0</v>
      </c>
      <c r="E127" s="922">
        <f>SUM(E125:E126)</f>
        <v>0</v>
      </c>
    </row>
    <row r="128" spans="1:5" ht="15.75">
      <c r="A128" s="897" t="s">
        <v>63</v>
      </c>
      <c r="B128" s="898" t="s">
        <v>64</v>
      </c>
      <c r="C128" s="899"/>
      <c r="D128" s="900"/>
      <c r="E128" s="901"/>
    </row>
    <row r="129" spans="1:5" ht="15.75">
      <c r="A129" s="897" t="s">
        <v>65</v>
      </c>
      <c r="B129" s="898" t="s">
        <v>144</v>
      </c>
      <c r="C129" s="899"/>
      <c r="D129" s="900"/>
      <c r="E129" s="901"/>
    </row>
    <row r="130" spans="1:5" ht="16.5" thickBot="1">
      <c r="A130" s="925" t="s">
        <v>67</v>
      </c>
      <c r="B130" s="926" t="s">
        <v>145</v>
      </c>
      <c r="C130" s="927">
        <f>SUM(C128:C129)</f>
        <v>0</v>
      </c>
      <c r="D130" s="941">
        <f>SUM(D128:D129)</f>
        <v>0</v>
      </c>
      <c r="E130" s="942">
        <f>SUM(E128:E129)</f>
        <v>0</v>
      </c>
    </row>
    <row r="131" spans="1:5" ht="19.5" thickBot="1">
      <c r="A131" s="1327" t="s">
        <v>336</v>
      </c>
      <c r="B131" s="1328"/>
      <c r="C131" s="200">
        <f>SUM(C130,C127,C124,C121,C107,C99,C93)</f>
        <v>15781934.1</v>
      </c>
      <c r="D131" s="201">
        <f>SUM(D130,D127,D124,D121,D107,D99,D93)</f>
        <v>15781934</v>
      </c>
      <c r="E131" s="930">
        <f>SUM(E130,E127,E124,E121,E107,E99,E93)</f>
        <v>4388891</v>
      </c>
    </row>
    <row r="132" spans="1:5" ht="15.75">
      <c r="A132" s="180" t="s">
        <v>332</v>
      </c>
      <c r="B132" s="181" t="s">
        <v>70</v>
      </c>
      <c r="C132" s="197"/>
      <c r="D132" s="931"/>
      <c r="E132" s="932"/>
    </row>
    <row r="133" spans="1:5" ht="15.75">
      <c r="A133" s="752" t="s">
        <v>475</v>
      </c>
      <c r="B133" s="753" t="s">
        <v>78</v>
      </c>
      <c r="C133" s="899"/>
      <c r="D133" s="900"/>
      <c r="E133" s="901"/>
    </row>
    <row r="134" spans="1:5" ht="15.75">
      <c r="A134" s="752" t="s">
        <v>476</v>
      </c>
      <c r="B134" s="753" t="s">
        <v>74</v>
      </c>
      <c r="C134" s="899">
        <v>1254309</v>
      </c>
      <c r="D134" s="900">
        <v>1254309</v>
      </c>
      <c r="E134" s="901">
        <v>1254309</v>
      </c>
    </row>
    <row r="135" spans="1:5" ht="16.5" thickBot="1">
      <c r="A135" s="790" t="s">
        <v>75</v>
      </c>
      <c r="B135" s="791" t="s">
        <v>76</v>
      </c>
      <c r="C135" s="934">
        <v>164398109</v>
      </c>
      <c r="D135" s="935">
        <v>164398109</v>
      </c>
      <c r="E135" s="936">
        <v>72511977</v>
      </c>
    </row>
    <row r="136" spans="1:5" ht="19.5" thickBot="1">
      <c r="A136" s="1327" t="s">
        <v>353</v>
      </c>
      <c r="B136" s="1328"/>
      <c r="C136" s="200">
        <f>SUM(C131:C135)</f>
        <v>181434352.09999999</v>
      </c>
      <c r="D136" s="201">
        <f>SUM(D131:D135)</f>
        <v>181434352</v>
      </c>
      <c r="E136" s="930">
        <f>SUM(E131:E135)</f>
        <v>78155177</v>
      </c>
    </row>
    <row r="137" spans="1:5" ht="15.75" thickBot="1">
      <c r="A137" s="198"/>
      <c r="B137" s="198"/>
      <c r="C137" s="19"/>
      <c r="D137" s="199"/>
      <c r="E137" s="199"/>
    </row>
    <row r="138" spans="1:5" ht="19.5" thickBot="1">
      <c r="A138" s="1325" t="s">
        <v>147</v>
      </c>
      <c r="B138" s="1326"/>
      <c r="C138" s="202">
        <f>Létszám!E6</f>
        <v>30</v>
      </c>
      <c r="D138" s="482">
        <v>30</v>
      </c>
      <c r="E138" s="893">
        <v>30</v>
      </c>
    </row>
  </sheetData>
  <sheetProtection formatCells="0" formatColumns="0" formatRows="0" insertColumns="0" insertRows="0" insertHyperlinks="0" deleteColumns="0" deleteRows="0" sort="0" autoFilter="0" pivotTables="0"/>
  <sortState ref="A132:E135">
    <sortCondition ref="A132:A135"/>
  </sortState>
  <mergeCells count="10">
    <mergeCell ref="A138:B138"/>
    <mergeCell ref="A136:B136"/>
    <mergeCell ref="A131:B131"/>
    <mergeCell ref="A78:B78"/>
    <mergeCell ref="A74:B74"/>
    <mergeCell ref="E1:E3"/>
    <mergeCell ref="D1:D3"/>
    <mergeCell ref="B1:B3"/>
    <mergeCell ref="A1:A3"/>
    <mergeCell ref="C1:C3"/>
  </mergeCells>
  <phoneticPr fontId="25" type="noConversion"/>
  <printOptions horizontalCentered="1"/>
  <pageMargins left="0.74803149606299213" right="0.74803149606299213" top="0.98425196850393704" bottom="0.47" header="0.51181102362204722" footer="0.51181102362204722"/>
  <pageSetup paperSize="9" scale="35" firstPageNumber="0" orientation="portrait" horizontalDpi="300" verticalDpi="300" r:id="rId1"/>
  <headerFooter alignWithMargins="0">
    <oddHeader>&amp;L&amp;"Times New Roman,Normál"&amp;14Hegyeshalom Nagyközségi Önkormányzat&amp;C&amp;"Times New Roman,Normál"&amp;14Óvoda 2019. év&amp;R&amp;"Times New Roman,Normál"&amp;12 10. melléklet</oddHeader>
  </headerFooter>
  <rowBreaks count="1" manualBreakCount="1">
    <brk id="7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pageSetUpPr fitToPage="1"/>
  </sheetPr>
  <dimension ref="A1:O31"/>
  <sheetViews>
    <sheetView zoomScale="70" zoomScaleNormal="70" workbookViewId="0">
      <selection activeCell="L25" sqref="L25"/>
    </sheetView>
  </sheetViews>
  <sheetFormatPr defaultColWidth="8.5703125" defaultRowHeight="15.75"/>
  <cols>
    <col min="1" max="1" width="7.28515625" style="45" bestFit="1" customWidth="1"/>
    <col min="2" max="2" width="37.85546875" style="45" bestFit="1" customWidth="1"/>
    <col min="3" max="14" width="15.7109375" style="1097" bestFit="1" customWidth="1"/>
    <col min="15" max="15" width="18" style="1098" bestFit="1" customWidth="1"/>
    <col min="16" max="16384" width="8.5703125" style="45"/>
  </cols>
  <sheetData>
    <row r="1" spans="1:15" ht="31.5" customHeight="1" thickBot="1">
      <c r="A1" s="1329" t="s">
        <v>0</v>
      </c>
      <c r="B1" s="1329"/>
      <c r="C1" s="1329"/>
      <c r="D1" s="1329"/>
      <c r="E1" s="1329"/>
      <c r="F1" s="1329"/>
      <c r="G1" s="1329"/>
      <c r="H1" s="1329"/>
      <c r="I1" s="1329"/>
      <c r="J1" s="1329"/>
      <c r="K1" s="1329"/>
      <c r="L1" s="1329"/>
      <c r="M1" s="1329"/>
      <c r="N1" s="1329"/>
      <c r="O1" s="1329"/>
    </row>
    <row r="2" spans="1:15" ht="31.5" customHeight="1" thickBot="1">
      <c r="A2" s="1055" t="s">
        <v>93</v>
      </c>
      <c r="B2" s="1056" t="s">
        <v>528</v>
      </c>
      <c r="C2" s="1057" t="s">
        <v>529</v>
      </c>
      <c r="D2" s="1057" t="s">
        <v>530</v>
      </c>
      <c r="E2" s="1057" t="s">
        <v>531</v>
      </c>
      <c r="F2" s="1057" t="s">
        <v>532</v>
      </c>
      <c r="G2" s="1057" t="s">
        <v>533</v>
      </c>
      <c r="H2" s="1057" t="s">
        <v>534</v>
      </c>
      <c r="I2" s="1057" t="s">
        <v>535</v>
      </c>
      <c r="J2" s="1057" t="s">
        <v>651</v>
      </c>
      <c r="K2" s="1057" t="s">
        <v>652</v>
      </c>
      <c r="L2" s="1057" t="s">
        <v>653</v>
      </c>
      <c r="M2" s="1057" t="s">
        <v>654</v>
      </c>
      <c r="N2" s="1057" t="s">
        <v>655</v>
      </c>
      <c r="O2" s="1057" t="s">
        <v>97</v>
      </c>
    </row>
    <row r="3" spans="1:15" ht="31.5" customHeight="1">
      <c r="A3" s="1058"/>
      <c r="B3" s="1059" t="s">
        <v>537</v>
      </c>
      <c r="C3" s="1060"/>
      <c r="D3" s="1061"/>
      <c r="E3" s="1061"/>
      <c r="F3" s="1061"/>
      <c r="G3" s="1061"/>
      <c r="H3" s="1061"/>
      <c r="I3" s="1061"/>
      <c r="J3" s="1061"/>
      <c r="K3" s="1061"/>
      <c r="L3" s="1061"/>
      <c r="M3" s="1061"/>
      <c r="N3" s="1062"/>
      <c r="O3" s="1063">
        <f>SUM(C3:N3)</f>
        <v>0</v>
      </c>
    </row>
    <row r="4" spans="1:15" ht="31.5" customHeight="1">
      <c r="A4" s="1064" t="s">
        <v>49</v>
      </c>
      <c r="B4" s="1065" t="s">
        <v>50</v>
      </c>
      <c r="C4" s="1066">
        <v>7132506</v>
      </c>
      <c r="D4" s="1067">
        <f>C4+2</f>
        <v>7132508</v>
      </c>
      <c r="E4" s="1067">
        <f t="shared" ref="E4:N4" si="0">D4</f>
        <v>7132508</v>
      </c>
      <c r="F4" s="1067">
        <f t="shared" si="0"/>
        <v>7132508</v>
      </c>
      <c r="G4" s="1067">
        <f t="shared" si="0"/>
        <v>7132508</v>
      </c>
      <c r="H4" s="1067">
        <f t="shared" si="0"/>
        <v>7132508</v>
      </c>
      <c r="I4" s="1067">
        <f t="shared" si="0"/>
        <v>7132508</v>
      </c>
      <c r="J4" s="1067">
        <f t="shared" si="0"/>
        <v>7132508</v>
      </c>
      <c r="K4" s="1067">
        <f t="shared" si="0"/>
        <v>7132508</v>
      </c>
      <c r="L4" s="1067">
        <f t="shared" si="0"/>
        <v>7132508</v>
      </c>
      <c r="M4" s="1067">
        <f t="shared" si="0"/>
        <v>7132508</v>
      </c>
      <c r="N4" s="1068">
        <f t="shared" si="0"/>
        <v>7132508</v>
      </c>
      <c r="O4" s="1069">
        <f>SUM(C4:N4)</f>
        <v>85590094</v>
      </c>
    </row>
    <row r="5" spans="1:15" ht="31.5" customHeight="1">
      <c r="A5" s="1064" t="s">
        <v>3</v>
      </c>
      <c r="B5" s="1065" t="s">
        <v>538</v>
      </c>
      <c r="C5" s="1066">
        <v>15954989</v>
      </c>
      <c r="D5" s="1067">
        <f t="shared" ref="D5:M5" si="1">C5</f>
        <v>15954989</v>
      </c>
      <c r="E5" s="1067">
        <f t="shared" si="1"/>
        <v>15954989</v>
      </c>
      <c r="F5" s="1067">
        <f t="shared" si="1"/>
        <v>15954989</v>
      </c>
      <c r="G5" s="1067">
        <f t="shared" si="1"/>
        <v>15954989</v>
      </c>
      <c r="H5" s="1067">
        <f t="shared" si="1"/>
        <v>15954989</v>
      </c>
      <c r="I5" s="1067">
        <f t="shared" si="1"/>
        <v>15954989</v>
      </c>
      <c r="J5" s="1067">
        <f t="shared" si="1"/>
        <v>15954989</v>
      </c>
      <c r="K5" s="1067">
        <f t="shared" si="1"/>
        <v>15954989</v>
      </c>
      <c r="L5" s="1067">
        <f t="shared" si="1"/>
        <v>15954989</v>
      </c>
      <c r="M5" s="1067">
        <f t="shared" si="1"/>
        <v>15954989</v>
      </c>
      <c r="N5" s="1068">
        <f>M5+11</f>
        <v>15955000</v>
      </c>
      <c r="O5" s="1069">
        <f>SUM(C5:N5)</f>
        <v>191459879</v>
      </c>
    </row>
    <row r="6" spans="1:15" ht="31.5" customHeight="1">
      <c r="A6" s="1071" t="s">
        <v>656</v>
      </c>
      <c r="B6" s="1065" t="s">
        <v>539</v>
      </c>
      <c r="C6" s="1066">
        <v>5000000</v>
      </c>
      <c r="D6" s="1067">
        <f t="shared" ref="D6:N14" si="2">C6</f>
        <v>5000000</v>
      </c>
      <c r="E6" s="1067">
        <f t="shared" si="2"/>
        <v>5000000</v>
      </c>
      <c r="F6" s="1067">
        <f t="shared" si="2"/>
        <v>5000000</v>
      </c>
      <c r="G6" s="1067">
        <f t="shared" si="2"/>
        <v>5000000</v>
      </c>
      <c r="H6" s="1067">
        <f t="shared" si="2"/>
        <v>5000000</v>
      </c>
      <c r="I6" s="1067">
        <f t="shared" si="2"/>
        <v>5000000</v>
      </c>
      <c r="J6" s="1067">
        <f t="shared" si="2"/>
        <v>5000000</v>
      </c>
      <c r="K6" s="1067">
        <f t="shared" si="2"/>
        <v>5000000</v>
      </c>
      <c r="L6" s="1067">
        <f t="shared" si="2"/>
        <v>5000000</v>
      </c>
      <c r="M6" s="1067">
        <f t="shared" si="2"/>
        <v>5000000</v>
      </c>
      <c r="N6" s="1068">
        <f t="shared" si="2"/>
        <v>5000000</v>
      </c>
      <c r="O6" s="1069">
        <f>SUM(C6:N6)</f>
        <v>60000000</v>
      </c>
    </row>
    <row r="7" spans="1:15" ht="31.5" customHeight="1">
      <c r="A7" s="1064" t="s">
        <v>7</v>
      </c>
      <c r="B7" s="1065" t="s">
        <v>658</v>
      </c>
      <c r="C7" s="1066">
        <v>3535601</v>
      </c>
      <c r="D7" s="1067">
        <f t="shared" si="2"/>
        <v>3535601</v>
      </c>
      <c r="E7" s="1067">
        <f t="shared" si="2"/>
        <v>3535601</v>
      </c>
      <c r="F7" s="1067">
        <f t="shared" si="2"/>
        <v>3535601</v>
      </c>
      <c r="G7" s="1067">
        <f t="shared" si="2"/>
        <v>3535601</v>
      </c>
      <c r="H7" s="1067">
        <f t="shared" si="2"/>
        <v>3535601</v>
      </c>
      <c r="I7" s="1067">
        <f t="shared" si="2"/>
        <v>3535601</v>
      </c>
      <c r="J7" s="1067">
        <f t="shared" si="2"/>
        <v>3535601</v>
      </c>
      <c r="K7" s="1067">
        <f t="shared" si="2"/>
        <v>3535601</v>
      </c>
      <c r="L7" s="1067">
        <f t="shared" si="2"/>
        <v>3535601</v>
      </c>
      <c r="M7" s="1067">
        <f t="shared" si="2"/>
        <v>3535601</v>
      </c>
      <c r="N7" s="1068">
        <f t="shared" si="2"/>
        <v>3535601</v>
      </c>
      <c r="O7" s="1069">
        <f>SUM(C7:N7)</f>
        <v>42427212</v>
      </c>
    </row>
    <row r="8" spans="1:15" ht="31.5" customHeight="1">
      <c r="A8" s="1064" t="s">
        <v>139</v>
      </c>
      <c r="B8" s="1065" t="s">
        <v>540</v>
      </c>
      <c r="C8" s="1066">
        <v>8333333</v>
      </c>
      <c r="D8" s="1067">
        <f t="shared" si="2"/>
        <v>8333333</v>
      </c>
      <c r="E8" s="1067">
        <f t="shared" si="2"/>
        <v>8333333</v>
      </c>
      <c r="F8" s="1067">
        <f t="shared" si="2"/>
        <v>8333333</v>
      </c>
      <c r="G8" s="1067">
        <f t="shared" si="2"/>
        <v>8333333</v>
      </c>
      <c r="H8" s="1067">
        <f t="shared" si="2"/>
        <v>8333333</v>
      </c>
      <c r="I8" s="1067">
        <f t="shared" si="2"/>
        <v>8333333</v>
      </c>
      <c r="J8" s="1067">
        <f t="shared" si="2"/>
        <v>8333333</v>
      </c>
      <c r="K8" s="1067">
        <f t="shared" si="2"/>
        <v>8333333</v>
      </c>
      <c r="L8" s="1067">
        <f t="shared" si="2"/>
        <v>8333333</v>
      </c>
      <c r="M8" s="1067">
        <f t="shared" si="2"/>
        <v>8333333</v>
      </c>
      <c r="N8" s="1068">
        <f>M8+4</f>
        <v>8333337</v>
      </c>
      <c r="O8" s="1069">
        <f t="shared" ref="O8:O13" si="3">SUM(C8:N8)</f>
        <v>100000000</v>
      </c>
    </row>
    <row r="9" spans="1:15" ht="31.5" customHeight="1">
      <c r="A9" s="1064" t="s">
        <v>32</v>
      </c>
      <c r="B9" s="1065" t="s">
        <v>541</v>
      </c>
      <c r="C9" s="1066">
        <v>23333333</v>
      </c>
      <c r="D9" s="1067">
        <f t="shared" si="2"/>
        <v>23333333</v>
      </c>
      <c r="E9" s="1067">
        <f t="shared" si="2"/>
        <v>23333333</v>
      </c>
      <c r="F9" s="1067">
        <f t="shared" si="2"/>
        <v>23333333</v>
      </c>
      <c r="G9" s="1067">
        <f t="shared" si="2"/>
        <v>23333333</v>
      </c>
      <c r="H9" s="1067">
        <f t="shared" si="2"/>
        <v>23333333</v>
      </c>
      <c r="I9" s="1067">
        <f t="shared" si="2"/>
        <v>23333333</v>
      </c>
      <c r="J9" s="1067">
        <f t="shared" si="2"/>
        <v>23333333</v>
      </c>
      <c r="K9" s="1067">
        <f t="shared" si="2"/>
        <v>23333333</v>
      </c>
      <c r="L9" s="1067">
        <f t="shared" si="2"/>
        <v>23333333</v>
      </c>
      <c r="M9" s="1067">
        <f t="shared" si="2"/>
        <v>23333333</v>
      </c>
      <c r="N9" s="1068">
        <f>M9+4</f>
        <v>23333337</v>
      </c>
      <c r="O9" s="1069">
        <f t="shared" si="3"/>
        <v>280000000</v>
      </c>
    </row>
    <row r="10" spans="1:15" ht="31.5" customHeight="1">
      <c r="A10" s="1064" t="s">
        <v>35</v>
      </c>
      <c r="B10" s="1065" t="s">
        <v>542</v>
      </c>
      <c r="C10" s="1066">
        <v>666667</v>
      </c>
      <c r="D10" s="1067">
        <f t="shared" si="2"/>
        <v>666667</v>
      </c>
      <c r="E10" s="1067">
        <f t="shared" si="2"/>
        <v>666667</v>
      </c>
      <c r="F10" s="1067">
        <f t="shared" si="2"/>
        <v>666667</v>
      </c>
      <c r="G10" s="1067">
        <f t="shared" si="2"/>
        <v>666667</v>
      </c>
      <c r="H10" s="1067">
        <f t="shared" si="2"/>
        <v>666667</v>
      </c>
      <c r="I10" s="1067">
        <f t="shared" si="2"/>
        <v>666667</v>
      </c>
      <c r="J10" s="1067">
        <f t="shared" si="2"/>
        <v>666667</v>
      </c>
      <c r="K10" s="1067">
        <f t="shared" si="2"/>
        <v>666667</v>
      </c>
      <c r="L10" s="1067">
        <f t="shared" si="2"/>
        <v>666667</v>
      </c>
      <c r="M10" s="1067">
        <f t="shared" si="2"/>
        <v>666667</v>
      </c>
      <c r="N10" s="1068">
        <f>M10-4</f>
        <v>666663</v>
      </c>
      <c r="O10" s="1069">
        <f t="shared" si="3"/>
        <v>8000000</v>
      </c>
    </row>
    <row r="11" spans="1:15" ht="31.5" customHeight="1">
      <c r="A11" s="1064" t="s">
        <v>39</v>
      </c>
      <c r="B11" s="1070" t="s">
        <v>543</v>
      </c>
      <c r="C11" s="1066">
        <v>2500000</v>
      </c>
      <c r="D11" s="1067">
        <f t="shared" si="2"/>
        <v>2500000</v>
      </c>
      <c r="E11" s="1067">
        <f t="shared" si="2"/>
        <v>2500000</v>
      </c>
      <c r="F11" s="1067">
        <f t="shared" si="2"/>
        <v>2500000</v>
      </c>
      <c r="G11" s="1067">
        <f t="shared" si="2"/>
        <v>2500000</v>
      </c>
      <c r="H11" s="1067">
        <f t="shared" si="2"/>
        <v>2500000</v>
      </c>
      <c r="I11" s="1067">
        <f t="shared" si="2"/>
        <v>2500000</v>
      </c>
      <c r="J11" s="1067">
        <f t="shared" si="2"/>
        <v>2500000</v>
      </c>
      <c r="K11" s="1067">
        <f t="shared" si="2"/>
        <v>2500000</v>
      </c>
      <c r="L11" s="1067">
        <f t="shared" si="2"/>
        <v>2500000</v>
      </c>
      <c r="M11" s="1067">
        <f t="shared" si="2"/>
        <v>2500000</v>
      </c>
      <c r="N11" s="1068">
        <f t="shared" si="2"/>
        <v>2500000</v>
      </c>
      <c r="O11" s="1069">
        <f t="shared" si="3"/>
        <v>30000000</v>
      </c>
    </row>
    <row r="12" spans="1:15" ht="31.5" customHeight="1">
      <c r="A12" s="1075" t="s">
        <v>75</v>
      </c>
      <c r="B12" s="1070" t="s">
        <v>544</v>
      </c>
      <c r="C12" s="1099">
        <v>24413641</v>
      </c>
      <c r="D12" s="1100">
        <f t="shared" si="2"/>
        <v>24413641</v>
      </c>
      <c r="E12" s="1100">
        <f t="shared" si="2"/>
        <v>24413641</v>
      </c>
      <c r="F12" s="1100">
        <f t="shared" si="2"/>
        <v>24413641</v>
      </c>
      <c r="G12" s="1100">
        <f t="shared" si="2"/>
        <v>24413641</v>
      </c>
      <c r="H12" s="1100">
        <f t="shared" si="2"/>
        <v>24413641</v>
      </c>
      <c r="I12" s="1100">
        <f t="shared" si="2"/>
        <v>24413641</v>
      </c>
      <c r="J12" s="1100">
        <f t="shared" si="2"/>
        <v>24413641</v>
      </c>
      <c r="K12" s="1100">
        <f t="shared" si="2"/>
        <v>24413641</v>
      </c>
      <c r="L12" s="1100">
        <f t="shared" si="2"/>
        <v>24413641</v>
      </c>
      <c r="M12" s="1100">
        <f t="shared" si="2"/>
        <v>24413641</v>
      </c>
      <c r="N12" s="1068">
        <f>M12+1</f>
        <v>24413642</v>
      </c>
      <c r="O12" s="1069">
        <f t="shared" si="3"/>
        <v>292963693</v>
      </c>
    </row>
    <row r="13" spans="1:15" ht="31.5" customHeight="1">
      <c r="A13" s="1064" t="s">
        <v>73</v>
      </c>
      <c r="B13" s="1065" t="s">
        <v>545</v>
      </c>
      <c r="C13" s="1072">
        <v>24401442</v>
      </c>
      <c r="D13" s="1073">
        <f t="shared" si="2"/>
        <v>24401442</v>
      </c>
      <c r="E13" s="1073">
        <f t="shared" si="2"/>
        <v>24401442</v>
      </c>
      <c r="F13" s="1073">
        <f t="shared" si="2"/>
        <v>24401442</v>
      </c>
      <c r="G13" s="1073">
        <f t="shared" si="2"/>
        <v>24401442</v>
      </c>
      <c r="H13" s="1073">
        <f t="shared" si="2"/>
        <v>24401442</v>
      </c>
      <c r="I13" s="1073">
        <f t="shared" si="2"/>
        <v>24401442</v>
      </c>
      <c r="J13" s="1073">
        <f t="shared" si="2"/>
        <v>24401442</v>
      </c>
      <c r="K13" s="1073">
        <f t="shared" si="2"/>
        <v>24401442</v>
      </c>
      <c r="L13" s="1073">
        <f t="shared" si="2"/>
        <v>24401442</v>
      </c>
      <c r="M13" s="1073">
        <f t="shared" si="2"/>
        <v>24401442</v>
      </c>
      <c r="N13" s="1074">
        <f>M13+3</f>
        <v>24401445</v>
      </c>
      <c r="O13" s="1069">
        <f t="shared" si="3"/>
        <v>292817307</v>
      </c>
    </row>
    <row r="14" spans="1:15" ht="31.5" customHeight="1" thickBot="1">
      <c r="A14" s="1064" t="s">
        <v>29</v>
      </c>
      <c r="B14" s="1065" t="s">
        <v>546</v>
      </c>
      <c r="C14" s="1066">
        <v>7750000</v>
      </c>
      <c r="D14" s="1067">
        <f t="shared" si="2"/>
        <v>7750000</v>
      </c>
      <c r="E14" s="1067">
        <f t="shared" si="2"/>
        <v>7750000</v>
      </c>
      <c r="F14" s="1067">
        <f t="shared" si="2"/>
        <v>7750000</v>
      </c>
      <c r="G14" s="1067">
        <f t="shared" si="2"/>
        <v>7750000</v>
      </c>
      <c r="H14" s="1067">
        <f t="shared" si="2"/>
        <v>7750000</v>
      </c>
      <c r="I14" s="1067">
        <f t="shared" si="2"/>
        <v>7750000</v>
      </c>
      <c r="J14" s="1067">
        <f t="shared" si="2"/>
        <v>7750000</v>
      </c>
      <c r="K14" s="1067">
        <f t="shared" si="2"/>
        <v>7750000</v>
      </c>
      <c r="L14" s="1067">
        <f t="shared" si="2"/>
        <v>7750000</v>
      </c>
      <c r="M14" s="1067">
        <f t="shared" si="2"/>
        <v>7750000</v>
      </c>
      <c r="N14" s="1068">
        <f t="shared" si="2"/>
        <v>7750000</v>
      </c>
      <c r="O14" s="1069">
        <f>SUM(C14:N14)</f>
        <v>93000000</v>
      </c>
    </row>
    <row r="15" spans="1:15" s="1079" customFormat="1" ht="31.5" customHeight="1" thickBot="1">
      <c r="A15" s="1330" t="s">
        <v>547</v>
      </c>
      <c r="B15" s="1330"/>
      <c r="C15" s="1077">
        <f t="shared" ref="C15:N15" si="4">SUM(C4:C14)</f>
        <v>123021512</v>
      </c>
      <c r="D15" s="1077">
        <f t="shared" si="4"/>
        <v>123021514</v>
      </c>
      <c r="E15" s="1077">
        <f t="shared" si="4"/>
        <v>123021514</v>
      </c>
      <c r="F15" s="1077">
        <f t="shared" si="4"/>
        <v>123021514</v>
      </c>
      <c r="G15" s="1077">
        <f t="shared" si="4"/>
        <v>123021514</v>
      </c>
      <c r="H15" s="1077">
        <f t="shared" si="4"/>
        <v>123021514</v>
      </c>
      <c r="I15" s="1077">
        <f t="shared" si="4"/>
        <v>123021514</v>
      </c>
      <c r="J15" s="1077">
        <f t="shared" si="4"/>
        <v>123021514</v>
      </c>
      <c r="K15" s="1077">
        <f t="shared" si="4"/>
        <v>123021514</v>
      </c>
      <c r="L15" s="1077">
        <f t="shared" si="4"/>
        <v>123021514</v>
      </c>
      <c r="M15" s="1077">
        <f t="shared" si="4"/>
        <v>123021514</v>
      </c>
      <c r="N15" s="1077">
        <f t="shared" si="4"/>
        <v>123021533</v>
      </c>
      <c r="O15" s="1078">
        <f>SUM(O3:O14)</f>
        <v>1476258185</v>
      </c>
    </row>
    <row r="16" spans="1:15" s="1079" customFormat="1" ht="31.5" customHeight="1" thickBot="1">
      <c r="A16" s="1080"/>
      <c r="B16" s="1080"/>
      <c r="C16" s="1081"/>
      <c r="D16" s="1081"/>
      <c r="E16" s="1081"/>
      <c r="F16" s="1081"/>
      <c r="G16" s="1081"/>
      <c r="H16" s="1081"/>
      <c r="I16" s="1081"/>
      <c r="J16" s="1081"/>
      <c r="K16" s="1081"/>
      <c r="L16" s="1081"/>
      <c r="M16" s="1081"/>
      <c r="N16" s="1081"/>
      <c r="O16" s="1081"/>
    </row>
    <row r="17" spans="1:15" ht="31.5" customHeight="1" thickBot="1">
      <c r="A17" s="1331" t="s">
        <v>1</v>
      </c>
      <c r="B17" s="1331"/>
      <c r="C17" s="1331"/>
      <c r="D17" s="1331"/>
      <c r="E17" s="1331"/>
      <c r="F17" s="1331"/>
      <c r="G17" s="1331"/>
      <c r="H17" s="1331"/>
      <c r="I17" s="1331"/>
      <c r="J17" s="1331"/>
      <c r="K17" s="1331"/>
      <c r="L17" s="1331"/>
      <c r="M17" s="1331"/>
      <c r="N17" s="1331"/>
      <c r="O17" s="1331"/>
    </row>
    <row r="18" spans="1:15" ht="31.5" customHeight="1" thickBot="1">
      <c r="A18" s="1055" t="s">
        <v>93</v>
      </c>
      <c r="B18" s="1056" t="s">
        <v>528</v>
      </c>
      <c r="C18" s="1057" t="s">
        <v>529</v>
      </c>
      <c r="D18" s="1057" t="s">
        <v>530</v>
      </c>
      <c r="E18" s="1057" t="s">
        <v>531</v>
      </c>
      <c r="F18" s="1057" t="s">
        <v>532</v>
      </c>
      <c r="G18" s="1057" t="s">
        <v>533</v>
      </c>
      <c r="H18" s="1057" t="s">
        <v>534</v>
      </c>
      <c r="I18" s="1057" t="s">
        <v>535</v>
      </c>
      <c r="J18" s="1057" t="s">
        <v>651</v>
      </c>
      <c r="K18" s="1057" t="s">
        <v>652</v>
      </c>
      <c r="L18" s="1057" t="s">
        <v>653</v>
      </c>
      <c r="M18" s="1057" t="s">
        <v>654</v>
      </c>
      <c r="N18" s="1057" t="s">
        <v>655</v>
      </c>
      <c r="O18" s="1057" t="s">
        <v>97</v>
      </c>
    </row>
    <row r="19" spans="1:15" ht="31.5" customHeight="1">
      <c r="A19" s="1058" t="s">
        <v>5</v>
      </c>
      <c r="B19" s="1059" t="s">
        <v>6</v>
      </c>
      <c r="C19" s="1060">
        <v>23123160</v>
      </c>
      <c r="D19" s="1061">
        <f t="shared" ref="D19:N30" si="5">C19</f>
        <v>23123160</v>
      </c>
      <c r="E19" s="1061">
        <f t="shared" si="5"/>
        <v>23123160</v>
      </c>
      <c r="F19" s="1061">
        <f t="shared" si="5"/>
        <v>23123160</v>
      </c>
      <c r="G19" s="1061">
        <f t="shared" si="5"/>
        <v>23123160</v>
      </c>
      <c r="H19" s="1061">
        <f t="shared" si="5"/>
        <v>23123160</v>
      </c>
      <c r="I19" s="1061">
        <f t="shared" si="5"/>
        <v>23123160</v>
      </c>
      <c r="J19" s="1061">
        <f t="shared" si="5"/>
        <v>23123160</v>
      </c>
      <c r="K19" s="1061">
        <f t="shared" si="5"/>
        <v>23123160</v>
      </c>
      <c r="L19" s="1061">
        <f t="shared" si="5"/>
        <v>23123160</v>
      </c>
      <c r="M19" s="1061">
        <f t="shared" si="5"/>
        <v>23123160</v>
      </c>
      <c r="N19" s="1062">
        <f>M19+7</f>
        <v>23123167</v>
      </c>
      <c r="O19" s="1082">
        <f>SUM(C19:N19)</f>
        <v>277477927</v>
      </c>
    </row>
    <row r="20" spans="1:15" ht="31.5" customHeight="1">
      <c r="A20" s="1064" t="s">
        <v>9</v>
      </c>
      <c r="B20" s="1065" t="s">
        <v>548</v>
      </c>
      <c r="C20" s="1083">
        <v>4386227</v>
      </c>
      <c r="D20" s="1084">
        <f t="shared" si="5"/>
        <v>4386227</v>
      </c>
      <c r="E20" s="1084">
        <f t="shared" si="5"/>
        <v>4386227</v>
      </c>
      <c r="F20" s="1084">
        <f t="shared" si="5"/>
        <v>4386227</v>
      </c>
      <c r="G20" s="1084">
        <f t="shared" si="5"/>
        <v>4386227</v>
      </c>
      <c r="H20" s="1084">
        <f t="shared" si="5"/>
        <v>4386227</v>
      </c>
      <c r="I20" s="1084">
        <f t="shared" si="5"/>
        <v>4386227</v>
      </c>
      <c r="J20" s="1084">
        <f t="shared" si="5"/>
        <v>4386227</v>
      </c>
      <c r="K20" s="1084">
        <f t="shared" si="5"/>
        <v>4386227</v>
      </c>
      <c r="L20" s="1084">
        <f t="shared" si="5"/>
        <v>4386227</v>
      </c>
      <c r="M20" s="1084">
        <f t="shared" si="5"/>
        <v>4386227</v>
      </c>
      <c r="N20" s="1068">
        <f>M20+8</f>
        <v>4386235</v>
      </c>
      <c r="O20" s="1085">
        <f t="shared" ref="O20:O30" si="6">SUM(C20:N20)</f>
        <v>52634732</v>
      </c>
    </row>
    <row r="21" spans="1:15" ht="31.5" customHeight="1">
      <c r="A21" s="1064" t="s">
        <v>13</v>
      </c>
      <c r="B21" s="1065" t="s">
        <v>549</v>
      </c>
      <c r="C21" s="1066">
        <v>23209266</v>
      </c>
      <c r="D21" s="1067">
        <f t="shared" si="5"/>
        <v>23209266</v>
      </c>
      <c r="E21" s="1067">
        <f t="shared" si="5"/>
        <v>23209266</v>
      </c>
      <c r="F21" s="1067">
        <f t="shared" si="5"/>
        <v>23209266</v>
      </c>
      <c r="G21" s="1067">
        <f t="shared" si="5"/>
        <v>23209266</v>
      </c>
      <c r="H21" s="1067">
        <f t="shared" si="5"/>
        <v>23209266</v>
      </c>
      <c r="I21" s="1067">
        <f t="shared" si="5"/>
        <v>23209266</v>
      </c>
      <c r="J21" s="1067">
        <f t="shared" si="5"/>
        <v>23209266</v>
      </c>
      <c r="K21" s="1067">
        <f t="shared" si="5"/>
        <v>23209266</v>
      </c>
      <c r="L21" s="1067">
        <f t="shared" si="5"/>
        <v>23209266</v>
      </c>
      <c r="M21" s="1067">
        <f t="shared" si="5"/>
        <v>23209266</v>
      </c>
      <c r="N21" s="1068">
        <f>M21+3</f>
        <v>23209269</v>
      </c>
      <c r="O21" s="1085">
        <f t="shared" si="6"/>
        <v>278511195</v>
      </c>
    </row>
    <row r="22" spans="1:15" ht="31.5" customHeight="1">
      <c r="A22" s="1064" t="s">
        <v>17</v>
      </c>
      <c r="B22" s="1086" t="s">
        <v>146</v>
      </c>
      <c r="C22" s="1066">
        <v>847916</v>
      </c>
      <c r="D22" s="1067">
        <f t="shared" si="5"/>
        <v>847916</v>
      </c>
      <c r="E22" s="1067">
        <f t="shared" si="5"/>
        <v>847916</v>
      </c>
      <c r="F22" s="1067">
        <f t="shared" si="5"/>
        <v>847916</v>
      </c>
      <c r="G22" s="1067">
        <f t="shared" si="5"/>
        <v>847916</v>
      </c>
      <c r="H22" s="1067">
        <f t="shared" si="5"/>
        <v>847916</v>
      </c>
      <c r="I22" s="1067">
        <f t="shared" si="5"/>
        <v>847916</v>
      </c>
      <c r="J22" s="1067">
        <f t="shared" si="5"/>
        <v>847916</v>
      </c>
      <c r="K22" s="1067">
        <f t="shared" si="5"/>
        <v>847916</v>
      </c>
      <c r="L22" s="1067">
        <f t="shared" si="5"/>
        <v>847916</v>
      </c>
      <c r="M22" s="1067">
        <f t="shared" si="5"/>
        <v>847916</v>
      </c>
      <c r="N22" s="1068">
        <f>M22+8</f>
        <v>847924</v>
      </c>
      <c r="O22" s="1087">
        <f t="shared" si="6"/>
        <v>10175000</v>
      </c>
    </row>
    <row r="23" spans="1:15" ht="31.5" customHeight="1">
      <c r="A23" s="1064" t="s">
        <v>21</v>
      </c>
      <c r="B23" s="1086" t="s">
        <v>550</v>
      </c>
      <c r="C23" s="1066">
        <v>3426408</v>
      </c>
      <c r="D23" s="1067">
        <f t="shared" si="5"/>
        <v>3426408</v>
      </c>
      <c r="E23" s="1067">
        <f t="shared" si="5"/>
        <v>3426408</v>
      </c>
      <c r="F23" s="1067">
        <f t="shared" si="5"/>
        <v>3426408</v>
      </c>
      <c r="G23" s="1067">
        <f t="shared" si="5"/>
        <v>3426408</v>
      </c>
      <c r="H23" s="1067">
        <f t="shared" si="5"/>
        <v>3426408</v>
      </c>
      <c r="I23" s="1067">
        <f t="shared" si="5"/>
        <v>3426408</v>
      </c>
      <c r="J23" s="1067">
        <f t="shared" si="5"/>
        <v>3426408</v>
      </c>
      <c r="K23" s="1067">
        <f t="shared" si="5"/>
        <v>3426408</v>
      </c>
      <c r="L23" s="1067">
        <f t="shared" si="5"/>
        <v>3426408</v>
      </c>
      <c r="M23" s="1067">
        <f t="shared" si="5"/>
        <v>3426408</v>
      </c>
      <c r="N23" s="1068">
        <f t="shared" si="5"/>
        <v>3426408</v>
      </c>
      <c r="O23" s="1087">
        <f t="shared" si="6"/>
        <v>41116896</v>
      </c>
    </row>
    <row r="24" spans="1:15" ht="31.5" customHeight="1">
      <c r="A24" s="1064" t="s">
        <v>657</v>
      </c>
      <c r="B24" s="1086" t="s">
        <v>551</v>
      </c>
      <c r="C24" s="1066">
        <v>1507678</v>
      </c>
      <c r="D24" s="1067">
        <f t="shared" si="5"/>
        <v>1507678</v>
      </c>
      <c r="E24" s="1067">
        <f t="shared" si="5"/>
        <v>1507678</v>
      </c>
      <c r="F24" s="1067">
        <f t="shared" si="5"/>
        <v>1507678</v>
      </c>
      <c r="G24" s="1067">
        <f t="shared" si="5"/>
        <v>1507678</v>
      </c>
      <c r="H24" s="1067">
        <f t="shared" si="5"/>
        <v>1507678</v>
      </c>
      <c r="I24" s="1067">
        <f t="shared" si="5"/>
        <v>1507678</v>
      </c>
      <c r="J24" s="1067">
        <f t="shared" si="5"/>
        <v>1507678</v>
      </c>
      <c r="K24" s="1067">
        <f t="shared" si="5"/>
        <v>1507678</v>
      </c>
      <c r="L24" s="1067">
        <f t="shared" si="5"/>
        <v>1507678</v>
      </c>
      <c r="M24" s="1067">
        <f t="shared" si="5"/>
        <v>1507678</v>
      </c>
      <c r="N24" s="1068">
        <f>M24+10</f>
        <v>1507688</v>
      </c>
      <c r="O24" s="1087">
        <f t="shared" si="6"/>
        <v>18092146</v>
      </c>
    </row>
    <row r="25" spans="1:15" ht="31.5" customHeight="1">
      <c r="A25" s="1064" t="s">
        <v>33</v>
      </c>
      <c r="B25" s="1086" t="s">
        <v>34</v>
      </c>
      <c r="C25" s="1066">
        <v>27355745</v>
      </c>
      <c r="D25" s="1067">
        <f t="shared" si="5"/>
        <v>27355745</v>
      </c>
      <c r="E25" s="1067">
        <f t="shared" si="5"/>
        <v>27355745</v>
      </c>
      <c r="F25" s="1067">
        <f t="shared" si="5"/>
        <v>27355745</v>
      </c>
      <c r="G25" s="1067">
        <f t="shared" si="5"/>
        <v>27355745</v>
      </c>
      <c r="H25" s="1067">
        <f t="shared" si="5"/>
        <v>27355745</v>
      </c>
      <c r="I25" s="1067">
        <f t="shared" si="5"/>
        <v>27355745</v>
      </c>
      <c r="J25" s="1067">
        <f t="shared" si="5"/>
        <v>27355745</v>
      </c>
      <c r="K25" s="1067">
        <f t="shared" si="5"/>
        <v>27355745</v>
      </c>
      <c r="L25" s="1067">
        <f t="shared" si="5"/>
        <v>27355745</v>
      </c>
      <c r="M25" s="1067">
        <f t="shared" si="5"/>
        <v>27355745</v>
      </c>
      <c r="N25" s="1068">
        <f>M25+3</f>
        <v>27355748</v>
      </c>
      <c r="O25" s="1087">
        <f t="shared" si="6"/>
        <v>328268943</v>
      </c>
    </row>
    <row r="26" spans="1:15" ht="31.5" customHeight="1">
      <c r="A26" s="1064" t="s">
        <v>37</v>
      </c>
      <c r="B26" s="1086" t="s">
        <v>38</v>
      </c>
      <c r="C26" s="1066">
        <v>4720611</v>
      </c>
      <c r="D26" s="1067">
        <f t="shared" si="5"/>
        <v>4720611</v>
      </c>
      <c r="E26" s="1067">
        <f t="shared" si="5"/>
        <v>4720611</v>
      </c>
      <c r="F26" s="1067">
        <f t="shared" si="5"/>
        <v>4720611</v>
      </c>
      <c r="G26" s="1067">
        <f t="shared" si="5"/>
        <v>4720611</v>
      </c>
      <c r="H26" s="1067">
        <f t="shared" si="5"/>
        <v>4720611</v>
      </c>
      <c r="I26" s="1067">
        <f t="shared" si="5"/>
        <v>4720611</v>
      </c>
      <c r="J26" s="1067">
        <f t="shared" si="5"/>
        <v>4720611</v>
      </c>
      <c r="K26" s="1067">
        <f t="shared" si="5"/>
        <v>4720611</v>
      </c>
      <c r="L26" s="1067">
        <f t="shared" si="5"/>
        <v>4720611</v>
      </c>
      <c r="M26" s="1067">
        <f t="shared" si="5"/>
        <v>4720611</v>
      </c>
      <c r="N26" s="1068">
        <f>M26+11</f>
        <v>4720622</v>
      </c>
      <c r="O26" s="1087">
        <f t="shared" si="6"/>
        <v>56647343</v>
      </c>
    </row>
    <row r="27" spans="1:15" ht="31.5" customHeight="1">
      <c r="A27" s="1064" t="s">
        <v>79</v>
      </c>
      <c r="B27" s="1088" t="s">
        <v>312</v>
      </c>
      <c r="C27" s="1066">
        <v>638199</v>
      </c>
      <c r="D27" s="1067">
        <f t="shared" si="5"/>
        <v>638199</v>
      </c>
      <c r="E27" s="1067">
        <f t="shared" si="5"/>
        <v>638199</v>
      </c>
      <c r="F27" s="1067">
        <f t="shared" si="5"/>
        <v>638199</v>
      </c>
      <c r="G27" s="1067">
        <f t="shared" si="5"/>
        <v>638199</v>
      </c>
      <c r="H27" s="1067">
        <f t="shared" si="5"/>
        <v>638199</v>
      </c>
      <c r="I27" s="1067">
        <f t="shared" si="5"/>
        <v>638199</v>
      </c>
      <c r="J27" s="1067">
        <f t="shared" si="5"/>
        <v>638199</v>
      </c>
      <c r="K27" s="1067">
        <f t="shared" si="5"/>
        <v>638199</v>
      </c>
      <c r="L27" s="1067">
        <f t="shared" si="5"/>
        <v>638199</v>
      </c>
      <c r="M27" s="1067">
        <f t="shared" si="5"/>
        <v>638199</v>
      </c>
      <c r="N27" s="1068">
        <f>M27+7</f>
        <v>638206</v>
      </c>
      <c r="O27" s="1089">
        <f>SUM(C27:N27)</f>
        <v>7658395</v>
      </c>
    </row>
    <row r="28" spans="1:15" ht="31.5" customHeight="1">
      <c r="A28" s="1064" t="s">
        <v>77</v>
      </c>
      <c r="B28" s="1088" t="s">
        <v>544</v>
      </c>
      <c r="C28" s="1066">
        <v>24413641</v>
      </c>
      <c r="D28" s="1067">
        <f t="shared" si="5"/>
        <v>24413641</v>
      </c>
      <c r="E28" s="1067">
        <f t="shared" si="5"/>
        <v>24413641</v>
      </c>
      <c r="F28" s="1067">
        <f t="shared" si="5"/>
        <v>24413641</v>
      </c>
      <c r="G28" s="1067">
        <f t="shared" si="5"/>
        <v>24413641</v>
      </c>
      <c r="H28" s="1067">
        <f t="shared" si="5"/>
        <v>24413641</v>
      </c>
      <c r="I28" s="1067">
        <f t="shared" si="5"/>
        <v>24413641</v>
      </c>
      <c r="J28" s="1067">
        <f t="shared" si="5"/>
        <v>24413641</v>
      </c>
      <c r="K28" s="1067">
        <f t="shared" si="5"/>
        <v>24413641</v>
      </c>
      <c r="L28" s="1067">
        <f t="shared" si="5"/>
        <v>24413641</v>
      </c>
      <c r="M28" s="1067">
        <f t="shared" si="5"/>
        <v>24413641</v>
      </c>
      <c r="N28" s="1068">
        <f>M28+1</f>
        <v>24413642</v>
      </c>
      <c r="O28" s="1089">
        <f>SUM(C28:N28)</f>
        <v>292963693</v>
      </c>
    </row>
    <row r="29" spans="1:15" ht="31.5" customHeight="1">
      <c r="A29" s="1064" t="s">
        <v>47</v>
      </c>
      <c r="B29" s="1088" t="s">
        <v>659</v>
      </c>
      <c r="C29" s="1066"/>
      <c r="D29" s="1067"/>
      <c r="E29" s="1067"/>
      <c r="F29" s="1067"/>
      <c r="G29" s="1067"/>
      <c r="H29" s="1067"/>
      <c r="I29" s="1067"/>
      <c r="J29" s="1067"/>
      <c r="K29" s="1067"/>
      <c r="L29" s="1067"/>
      <c r="M29" s="1067"/>
      <c r="N29" s="1068"/>
      <c r="O29" s="1089">
        <f t="shared" si="6"/>
        <v>0</v>
      </c>
    </row>
    <row r="30" spans="1:15" ht="31.5" customHeight="1" thickBot="1">
      <c r="A30" s="1090" t="s">
        <v>464</v>
      </c>
      <c r="B30" s="1091" t="s">
        <v>56</v>
      </c>
      <c r="C30" s="1092">
        <v>9392659</v>
      </c>
      <c r="D30" s="1093">
        <f t="shared" si="5"/>
        <v>9392659</v>
      </c>
      <c r="E30" s="1093">
        <f t="shared" si="5"/>
        <v>9392659</v>
      </c>
      <c r="F30" s="1093">
        <f t="shared" si="5"/>
        <v>9392659</v>
      </c>
      <c r="G30" s="1093">
        <f t="shared" si="5"/>
        <v>9392659</v>
      </c>
      <c r="H30" s="1093">
        <f t="shared" si="5"/>
        <v>9392659</v>
      </c>
      <c r="I30" s="1093">
        <f t="shared" si="5"/>
        <v>9392659</v>
      </c>
      <c r="J30" s="1093">
        <f t="shared" si="5"/>
        <v>9392659</v>
      </c>
      <c r="K30" s="1093">
        <f t="shared" si="5"/>
        <v>9392659</v>
      </c>
      <c r="L30" s="1093">
        <f t="shared" si="5"/>
        <v>9392659</v>
      </c>
      <c r="M30" s="1093">
        <f t="shared" si="5"/>
        <v>9392659</v>
      </c>
      <c r="N30" s="1076">
        <f>M30+7</f>
        <v>9392666</v>
      </c>
      <c r="O30" s="1094">
        <f t="shared" si="6"/>
        <v>112711915</v>
      </c>
    </row>
    <row r="31" spans="1:15" ht="31.5" customHeight="1" thickBot="1">
      <c r="A31" s="1332" t="s">
        <v>552</v>
      </c>
      <c r="B31" s="1332"/>
      <c r="C31" s="1095">
        <f t="shared" ref="C31:O31" si="7">SUM(C19:C30)</f>
        <v>123021510</v>
      </c>
      <c r="D31" s="1095">
        <f t="shared" si="7"/>
        <v>123021510</v>
      </c>
      <c r="E31" s="1095">
        <f t="shared" si="7"/>
        <v>123021510</v>
      </c>
      <c r="F31" s="1095">
        <f t="shared" si="7"/>
        <v>123021510</v>
      </c>
      <c r="G31" s="1095">
        <f t="shared" si="7"/>
        <v>123021510</v>
      </c>
      <c r="H31" s="1095">
        <f t="shared" si="7"/>
        <v>123021510</v>
      </c>
      <c r="I31" s="1095">
        <f t="shared" si="7"/>
        <v>123021510</v>
      </c>
      <c r="J31" s="1095">
        <f t="shared" si="7"/>
        <v>123021510</v>
      </c>
      <c r="K31" s="1095">
        <f t="shared" si="7"/>
        <v>123021510</v>
      </c>
      <c r="L31" s="1095">
        <f t="shared" si="7"/>
        <v>123021510</v>
      </c>
      <c r="M31" s="1095">
        <f t="shared" si="7"/>
        <v>123021510</v>
      </c>
      <c r="N31" s="1095">
        <f t="shared" si="7"/>
        <v>123021575</v>
      </c>
      <c r="O31" s="1096">
        <f t="shared" si="7"/>
        <v>1476258185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O1"/>
    <mergeCell ref="A15:B15"/>
    <mergeCell ref="A17:O17"/>
    <mergeCell ref="A31:B31"/>
  </mergeCells>
  <printOptions horizontalCentered="1"/>
  <pageMargins left="0.74803149606299213" right="0.74803149606299213" top="0.98425196850393704" bottom="0.5" header="0.51181102362204722" footer="0.51181102362204722"/>
  <pageSetup paperSize="9" scale="51" firstPageNumber="0" orientation="landscape" horizontalDpi="300" verticalDpi="300" r:id="rId1"/>
  <headerFooter alignWithMargins="0">
    <oddHeader>&amp;L&amp;"Times New Roman,Normál"&amp;14Hegyeshalom Nagyközségi Önkormányzat&amp;C&amp;"Times New Roman,Normál"&amp;14Előirányzat felhasználási terv 2019. év&amp;R&amp;"Arial CE,Normál"&amp;12 11. számú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pageSetUpPr fitToPage="1"/>
  </sheetPr>
  <dimension ref="A1:G59"/>
  <sheetViews>
    <sheetView zoomScaleNormal="100" workbookViewId="0">
      <pane ySplit="2" topLeftCell="A3" activePane="bottomLeft" state="frozen"/>
      <selection activeCell="L36" sqref="L36"/>
      <selection pane="bottomLeft" activeCell="L36" sqref="L36"/>
    </sheetView>
  </sheetViews>
  <sheetFormatPr defaultColWidth="8.5703125" defaultRowHeight="12.75"/>
  <cols>
    <col min="1" max="1" width="43.42578125" style="1054" bestFit="1" customWidth="1"/>
    <col min="2" max="2" width="8.140625" style="1140" bestFit="1" customWidth="1"/>
    <col min="3" max="3" width="8.85546875" style="1140" bestFit="1" customWidth="1"/>
    <col min="4" max="4" width="11.85546875" style="1140" bestFit="1" customWidth="1"/>
    <col min="5" max="5" width="19.28515625" style="1140" bestFit="1" customWidth="1"/>
    <col min="6" max="6" width="17.7109375" style="1140" bestFit="1" customWidth="1"/>
    <col min="7" max="7" width="19.28515625" style="1140" bestFit="1" customWidth="1"/>
    <col min="8" max="16384" width="8.5703125" style="1054"/>
  </cols>
  <sheetData>
    <row r="1" spans="1:7" ht="23.25" thickBot="1">
      <c r="A1" s="1333" t="s">
        <v>489</v>
      </c>
      <c r="B1" s="1334"/>
      <c r="C1" s="1334"/>
      <c r="D1" s="1334"/>
      <c r="E1" s="1334"/>
      <c r="F1" s="1334"/>
      <c r="G1" s="1335"/>
    </row>
    <row r="2" spans="1:7" ht="18.75">
      <c r="A2" s="1101" t="s">
        <v>553</v>
      </c>
      <c r="B2" s="1102" t="s">
        <v>554</v>
      </c>
      <c r="C2" s="1103" t="s">
        <v>555</v>
      </c>
      <c r="D2" s="1103" t="s">
        <v>556</v>
      </c>
      <c r="E2" s="1103" t="s">
        <v>557</v>
      </c>
      <c r="F2" s="1103" t="s">
        <v>558</v>
      </c>
      <c r="G2" s="1104" t="s">
        <v>97</v>
      </c>
    </row>
    <row r="3" spans="1:7" ht="18.75">
      <c r="A3" s="1105" t="s">
        <v>559</v>
      </c>
      <c r="B3" s="1106">
        <v>123</v>
      </c>
      <c r="C3" s="1107">
        <v>220</v>
      </c>
      <c r="D3" s="1107">
        <v>365</v>
      </c>
      <c r="E3" s="1108">
        <f>B3*C3*D3</f>
        <v>9876900</v>
      </c>
      <c r="F3" s="1108">
        <v>1700319</v>
      </c>
      <c r="G3" s="1109">
        <f>SUM(E3:F3)</f>
        <v>11577219</v>
      </c>
    </row>
    <row r="4" spans="1:7" ht="18.75">
      <c r="A4" s="1105" t="s">
        <v>560</v>
      </c>
      <c r="B4" s="1106"/>
      <c r="C4" s="1107"/>
      <c r="D4" s="1107"/>
      <c r="E4" s="1108">
        <f>B4*C4*D4</f>
        <v>0</v>
      </c>
      <c r="F4" s="1108"/>
      <c r="G4" s="1109">
        <f>E4+F4</f>
        <v>0</v>
      </c>
    </row>
    <row r="5" spans="1:7" ht="18.75">
      <c r="A5" s="1105"/>
      <c r="B5" s="1106"/>
      <c r="C5" s="1107"/>
      <c r="D5" s="1107"/>
      <c r="E5" s="1108">
        <f>B5*C5*D5</f>
        <v>0</v>
      </c>
      <c r="F5" s="1108">
        <f>E5*0.27</f>
        <v>0</v>
      </c>
      <c r="G5" s="1109">
        <f>SUM(E5:F5)</f>
        <v>0</v>
      </c>
    </row>
    <row r="6" spans="1:7" ht="18.75">
      <c r="A6" s="1110" t="s">
        <v>561</v>
      </c>
      <c r="B6" s="1111"/>
      <c r="C6" s="1112"/>
      <c r="D6" s="1112"/>
      <c r="E6" s="1113">
        <f>SUM(E3:E5)</f>
        <v>9876900</v>
      </c>
      <c r="F6" s="1113">
        <f>F3+F4</f>
        <v>1700319</v>
      </c>
      <c r="G6" s="1114">
        <f>E6+F6</f>
        <v>11577219</v>
      </c>
    </row>
    <row r="7" spans="1:7" ht="18.75">
      <c r="A7" s="1105" t="s">
        <v>562</v>
      </c>
      <c r="B7" s="1106">
        <v>48</v>
      </c>
      <c r="C7" s="1107">
        <v>185</v>
      </c>
      <c r="D7" s="1107">
        <v>457</v>
      </c>
      <c r="E7" s="1107">
        <f>(B7*C7*D7)</f>
        <v>4058160</v>
      </c>
      <c r="F7" s="1107">
        <v>698611</v>
      </c>
      <c r="G7" s="1109">
        <f>SUM(E7:F7)</f>
        <v>4756771</v>
      </c>
    </row>
    <row r="8" spans="1:7" ht="18.75">
      <c r="A8" s="1105" t="s">
        <v>563</v>
      </c>
      <c r="B8" s="1106">
        <v>19</v>
      </c>
      <c r="C8" s="1107">
        <v>185</v>
      </c>
      <c r="D8" s="1107">
        <v>502</v>
      </c>
      <c r="E8" s="1108">
        <f>B8*C8*D8</f>
        <v>1764530</v>
      </c>
      <c r="F8" s="1108">
        <v>303764</v>
      </c>
      <c r="G8" s="1109">
        <f>SUM(E8:F8)</f>
        <v>2068294</v>
      </c>
    </row>
    <row r="9" spans="1:7" ht="18.75">
      <c r="A9" s="1105" t="s">
        <v>564</v>
      </c>
      <c r="B9" s="1106">
        <v>22</v>
      </c>
      <c r="C9" s="1107">
        <v>185</v>
      </c>
      <c r="D9" s="1107">
        <v>244</v>
      </c>
      <c r="E9" s="1108">
        <f>B9*C9*D9</f>
        <v>993080</v>
      </c>
      <c r="F9" s="1108">
        <v>170959</v>
      </c>
      <c r="G9" s="1109">
        <f>E9+F9</f>
        <v>1164039</v>
      </c>
    </row>
    <row r="10" spans="1:7" ht="18.75">
      <c r="A10" s="1105" t="s">
        <v>565</v>
      </c>
      <c r="B10" s="1106">
        <v>22</v>
      </c>
      <c r="C10" s="1107">
        <v>185</v>
      </c>
      <c r="D10" s="1107">
        <v>277</v>
      </c>
      <c r="E10" s="1108">
        <f>B10*C10*D10</f>
        <v>1127390</v>
      </c>
      <c r="F10" s="1108">
        <v>194080</v>
      </c>
      <c r="G10" s="1109">
        <f>SUM(E10:F10)</f>
        <v>1321470</v>
      </c>
    </row>
    <row r="11" spans="1:7" ht="18.75">
      <c r="A11" s="1105"/>
      <c r="B11" s="1106"/>
      <c r="C11" s="1107"/>
      <c r="D11" s="1107"/>
      <c r="E11" s="1108">
        <f>B11*C11*D11</f>
        <v>0</v>
      </c>
      <c r="F11" s="1108">
        <f>E11*0.27</f>
        <v>0</v>
      </c>
      <c r="G11" s="1109">
        <f>SUM(E11:F11)</f>
        <v>0</v>
      </c>
    </row>
    <row r="12" spans="1:7" ht="18.75">
      <c r="A12" s="1110" t="s">
        <v>566</v>
      </c>
      <c r="B12" s="1111"/>
      <c r="C12" s="1112"/>
      <c r="D12" s="1112"/>
      <c r="E12" s="1113">
        <f>SUM(E7:E11)</f>
        <v>7943160</v>
      </c>
      <c r="F12" s="1113">
        <f>SUM(F7:F11)</f>
        <v>1367414</v>
      </c>
      <c r="G12" s="1114">
        <f>E12+F12</f>
        <v>9310574</v>
      </c>
    </row>
    <row r="13" spans="1:7" ht="18.75">
      <c r="A13" s="1105"/>
      <c r="B13" s="1106"/>
      <c r="C13" s="1107"/>
      <c r="D13" s="1107"/>
      <c r="E13" s="1107"/>
      <c r="F13" s="1107"/>
      <c r="G13" s="1109">
        <f>SUM(E13:F13)</f>
        <v>0</v>
      </c>
    </row>
    <row r="14" spans="1:7" ht="18.75">
      <c r="A14" s="1105" t="s">
        <v>567</v>
      </c>
      <c r="B14" s="1106">
        <v>12</v>
      </c>
      <c r="C14" s="1107">
        <v>230</v>
      </c>
      <c r="D14" s="1107">
        <v>373</v>
      </c>
      <c r="E14" s="1108">
        <f>B14*C14*D14</f>
        <v>1029480</v>
      </c>
      <c r="F14" s="1108">
        <v>177225</v>
      </c>
      <c r="G14" s="1109">
        <f>E14+F14</f>
        <v>1206705</v>
      </c>
    </row>
    <row r="15" spans="1:7" ht="18.75">
      <c r="A15" s="1110" t="s">
        <v>568</v>
      </c>
      <c r="B15" s="1111">
        <v>12</v>
      </c>
      <c r="C15" s="1111">
        <v>230</v>
      </c>
      <c r="D15" s="1111">
        <f>SUM(D14)</f>
        <v>373</v>
      </c>
      <c r="E15" s="1115">
        <f>SUM(E13:E14)</f>
        <v>1029480</v>
      </c>
      <c r="F15" s="1111">
        <v>95323</v>
      </c>
      <c r="G15" s="1114">
        <f>SUM(E15:F15)</f>
        <v>1124803</v>
      </c>
    </row>
    <row r="16" spans="1:7" ht="18.75">
      <c r="A16" s="1105"/>
      <c r="B16" s="1106"/>
      <c r="C16" s="1107"/>
      <c r="D16" s="1107"/>
      <c r="E16" s="1107"/>
      <c r="F16" s="1107"/>
      <c r="G16" s="1109"/>
    </row>
    <row r="17" spans="1:7" ht="18.75">
      <c r="A17" s="1116"/>
      <c r="B17" s="1106"/>
      <c r="C17" s="1107"/>
      <c r="D17" s="1107"/>
      <c r="E17" s="1107"/>
      <c r="F17" s="1107"/>
      <c r="G17" s="1109"/>
    </row>
    <row r="18" spans="1:7" ht="18.75">
      <c r="A18" s="1105"/>
      <c r="B18" s="1106"/>
      <c r="C18" s="1106"/>
      <c r="D18" s="1107"/>
      <c r="E18" s="1108">
        <f>B18*C18*D18</f>
        <v>0</v>
      </c>
      <c r="F18" s="1108">
        <f>E18*0.27</f>
        <v>0</v>
      </c>
      <c r="G18" s="1109">
        <f>SUM(E18:F18)</f>
        <v>0</v>
      </c>
    </row>
    <row r="19" spans="1:7" ht="18.75">
      <c r="A19" s="1110" t="s">
        <v>569</v>
      </c>
      <c r="B19" s="1111">
        <v>10</v>
      </c>
      <c r="C19" s="1112">
        <v>220</v>
      </c>
      <c r="D19" s="1112">
        <v>290</v>
      </c>
      <c r="E19" s="1113">
        <f>B19*C19*D19</f>
        <v>638000</v>
      </c>
      <c r="F19" s="1113">
        <v>102080</v>
      </c>
      <c r="G19" s="1114">
        <f>E19+F19</f>
        <v>740080</v>
      </c>
    </row>
    <row r="20" spans="1:7" ht="18.75">
      <c r="A20" s="1110"/>
      <c r="B20" s="1111"/>
      <c r="C20" s="1112"/>
      <c r="D20" s="1112"/>
      <c r="E20" s="1113"/>
      <c r="F20" s="1113"/>
      <c r="G20" s="1114">
        <f>E20+F20</f>
        <v>0</v>
      </c>
    </row>
    <row r="21" spans="1:7" ht="18.75">
      <c r="A21" s="1117" t="s">
        <v>570</v>
      </c>
      <c r="B21" s="1118">
        <v>10</v>
      </c>
      <c r="C21" s="1119">
        <v>240</v>
      </c>
      <c r="D21" s="1119">
        <v>290</v>
      </c>
      <c r="E21" s="1120">
        <f>B21*C21*D21</f>
        <v>696000</v>
      </c>
      <c r="F21" s="1120">
        <v>111360</v>
      </c>
      <c r="G21" s="1121">
        <f>E21+F21</f>
        <v>807360</v>
      </c>
    </row>
    <row r="22" spans="1:7" ht="19.5" thickBot="1">
      <c r="A22" s="1122"/>
      <c r="B22" s="1123"/>
      <c r="C22" s="1124"/>
      <c r="D22" s="1124"/>
      <c r="E22" s="1125">
        <f>B22*C22*D22</f>
        <v>0</v>
      </c>
      <c r="F22" s="1125">
        <f>E22*0.2</f>
        <v>0</v>
      </c>
      <c r="G22" s="1126">
        <f>SUM(E22:F22)</f>
        <v>0</v>
      </c>
    </row>
    <row r="23" spans="1:7" s="166" customFormat="1" ht="21.75" thickTop="1" thickBot="1">
      <c r="A23" s="1127" t="s">
        <v>660</v>
      </c>
      <c r="B23" s="1128"/>
      <c r="C23" s="1128"/>
      <c r="D23" s="1128"/>
      <c r="E23" s="1128">
        <f>E6+E12+E15+E19+E20+E21</f>
        <v>20183540</v>
      </c>
      <c r="F23" s="1128">
        <f>F6+F12+F15+F19+F20+F21</f>
        <v>3376496</v>
      </c>
      <c r="G23" s="1129">
        <f>G6+G12+G15+G19+G20+G21</f>
        <v>23560036</v>
      </c>
    </row>
    <row r="24" spans="1:7" ht="19.5" thickTop="1">
      <c r="A24" s="1130"/>
      <c r="B24" s="1131"/>
      <c r="C24" s="1132"/>
      <c r="D24" s="1132"/>
      <c r="E24" s="1132"/>
      <c r="F24" s="1132"/>
      <c r="G24" s="1133"/>
    </row>
    <row r="25" spans="1:7" ht="18.75">
      <c r="A25" s="1116" t="s">
        <v>553</v>
      </c>
      <c r="B25" s="1106"/>
      <c r="C25" s="1107"/>
      <c r="D25" s="1107"/>
      <c r="E25" s="1107"/>
      <c r="F25" s="1107"/>
      <c r="G25" s="1134"/>
    </row>
    <row r="26" spans="1:7" ht="18.75">
      <c r="A26" s="1105" t="s">
        <v>559</v>
      </c>
      <c r="B26" s="1106">
        <v>48</v>
      </c>
      <c r="C26" s="1107">
        <v>220</v>
      </c>
      <c r="D26" s="1107">
        <v>365</v>
      </c>
      <c r="E26" s="1108">
        <f>B26*C26*D26</f>
        <v>3854400</v>
      </c>
      <c r="F26" s="1108">
        <v>1040688</v>
      </c>
      <c r="G26" s="1134">
        <f t="shared" ref="G26:G32" si="0">SUM(E26:F26)</f>
        <v>4895088</v>
      </c>
    </row>
    <row r="27" spans="1:7" ht="18.75">
      <c r="A27" s="1105" t="s">
        <v>571</v>
      </c>
      <c r="B27" s="1106"/>
      <c r="C27" s="1107"/>
      <c r="D27" s="1107"/>
      <c r="E27" s="1108">
        <f>B27*C27*D27</f>
        <v>0</v>
      </c>
      <c r="F27" s="1108"/>
      <c r="G27" s="1134">
        <f t="shared" si="0"/>
        <v>0</v>
      </c>
    </row>
    <row r="28" spans="1:7" ht="18.75">
      <c r="A28" s="1105" t="s">
        <v>572</v>
      </c>
      <c r="B28" s="1106"/>
      <c r="C28" s="1107"/>
      <c r="D28" s="1107"/>
      <c r="E28" s="1108">
        <f>B28*C28*D28</f>
        <v>0</v>
      </c>
      <c r="F28" s="1108">
        <f>E28*0.27</f>
        <v>0</v>
      </c>
      <c r="G28" s="1134">
        <f t="shared" si="0"/>
        <v>0</v>
      </c>
    </row>
    <row r="29" spans="1:7" ht="18.75">
      <c r="A29" s="1105" t="s">
        <v>560</v>
      </c>
      <c r="B29" s="1106"/>
      <c r="C29" s="1107"/>
      <c r="D29" s="1107"/>
      <c r="E29" s="1108">
        <f>B29*C29*D29</f>
        <v>0</v>
      </c>
      <c r="F29" s="1108"/>
      <c r="G29" s="1134">
        <f t="shared" si="0"/>
        <v>0</v>
      </c>
    </row>
    <row r="30" spans="1:7" ht="18.75">
      <c r="A30" s="1105" t="s">
        <v>573</v>
      </c>
      <c r="B30" s="1106"/>
      <c r="C30" s="1107"/>
      <c r="D30" s="1107"/>
      <c r="E30" s="1108"/>
      <c r="F30" s="1108">
        <f>E30*0.27</f>
        <v>0</v>
      </c>
      <c r="G30" s="1134">
        <f t="shared" si="0"/>
        <v>0</v>
      </c>
    </row>
    <row r="31" spans="1:7" ht="18.75">
      <c r="A31" s="1105" t="s">
        <v>574</v>
      </c>
      <c r="B31" s="1106">
        <v>75</v>
      </c>
      <c r="C31" s="1107">
        <v>220</v>
      </c>
      <c r="D31" s="1107">
        <v>365</v>
      </c>
      <c r="E31" s="1108"/>
      <c r="F31" s="1108">
        <f>E31*0.27</f>
        <v>0</v>
      </c>
      <c r="G31" s="1134">
        <f t="shared" si="0"/>
        <v>0</v>
      </c>
    </row>
    <row r="32" spans="1:7" ht="18.75">
      <c r="A32" s="1110" t="s">
        <v>575</v>
      </c>
      <c r="B32" s="1111"/>
      <c r="C32" s="1112"/>
      <c r="D32" s="1112"/>
      <c r="E32" s="1113">
        <f>SUM(E26:E31)</f>
        <v>3854400</v>
      </c>
      <c r="F32" s="1113">
        <f>E32*0.27</f>
        <v>1040688.0000000001</v>
      </c>
      <c r="G32" s="1135">
        <f t="shared" si="0"/>
        <v>4895088</v>
      </c>
    </row>
    <row r="33" spans="1:7" ht="18.75">
      <c r="A33" s="1110"/>
      <c r="B33" s="1111"/>
      <c r="C33" s="1112"/>
      <c r="D33" s="1112"/>
      <c r="E33" s="1113"/>
      <c r="F33" s="1113"/>
      <c r="G33" s="1135"/>
    </row>
    <row r="34" spans="1:7" ht="18.75">
      <c r="A34" s="1105" t="s">
        <v>562</v>
      </c>
      <c r="B34" s="1106">
        <v>23</v>
      </c>
      <c r="C34" s="1107">
        <v>185</v>
      </c>
      <c r="D34" s="1107">
        <v>457</v>
      </c>
      <c r="E34" s="1108">
        <f>(B34*C34*D34)</f>
        <v>1944535</v>
      </c>
      <c r="F34" s="1108">
        <v>525024</v>
      </c>
      <c r="G34" s="1134">
        <f>E34+F34</f>
        <v>2469559</v>
      </c>
    </row>
    <row r="35" spans="1:7" ht="18.75">
      <c r="A35" s="1105" t="s">
        <v>576</v>
      </c>
      <c r="B35" s="1106">
        <v>12</v>
      </c>
      <c r="C35" s="1107">
        <v>185</v>
      </c>
      <c r="D35" s="1107">
        <v>228</v>
      </c>
      <c r="E35" s="1108">
        <f>B35*C35*D35</f>
        <v>506160</v>
      </c>
      <c r="F35" s="1108">
        <v>136663</v>
      </c>
      <c r="G35" s="1134">
        <f>SUM(E35:F35)</f>
        <v>642823</v>
      </c>
    </row>
    <row r="36" spans="1:7" ht="18.75">
      <c r="A36" s="1105" t="s">
        <v>577</v>
      </c>
      <c r="B36" s="1106"/>
      <c r="C36" s="1107">
        <v>186</v>
      </c>
      <c r="D36" s="1107">
        <v>76</v>
      </c>
      <c r="E36" s="1108">
        <f>(B36*C36*D36)</f>
        <v>0</v>
      </c>
      <c r="F36" s="1108">
        <f t="shared" ref="F36:F44" si="1">E36*0.27</f>
        <v>0</v>
      </c>
      <c r="G36" s="1134">
        <f>SUM(E36+F36)</f>
        <v>0</v>
      </c>
    </row>
    <row r="37" spans="1:7" ht="18.75">
      <c r="A37" s="1105" t="s">
        <v>578</v>
      </c>
      <c r="B37" s="1106">
        <v>13</v>
      </c>
      <c r="C37" s="1107">
        <v>185</v>
      </c>
      <c r="D37" s="1107">
        <v>457</v>
      </c>
      <c r="E37" s="1108"/>
      <c r="F37" s="1108">
        <f t="shared" si="1"/>
        <v>0</v>
      </c>
      <c r="G37" s="1134">
        <f>SUM(E37:F37)</f>
        <v>0</v>
      </c>
    </row>
    <row r="38" spans="1:7" ht="18.75">
      <c r="A38" s="1105" t="s">
        <v>563</v>
      </c>
      <c r="B38" s="1106">
        <v>4</v>
      </c>
      <c r="C38" s="1107">
        <v>185</v>
      </c>
      <c r="D38" s="1107">
        <v>502</v>
      </c>
      <c r="E38" s="1108">
        <f>B38*C38*D38</f>
        <v>371480</v>
      </c>
      <c r="F38" s="1108">
        <v>100300</v>
      </c>
      <c r="G38" s="1134">
        <f>E38+F38</f>
        <v>471780</v>
      </c>
    </row>
    <row r="39" spans="1:7" ht="18.75">
      <c r="A39" s="1105" t="s">
        <v>579</v>
      </c>
      <c r="B39" s="1106">
        <v>6</v>
      </c>
      <c r="C39" s="1107">
        <v>185</v>
      </c>
      <c r="D39" s="1107">
        <v>251</v>
      </c>
      <c r="E39" s="1108">
        <f>B39*C39*D39</f>
        <v>278610</v>
      </c>
      <c r="F39" s="1108">
        <v>75225</v>
      </c>
      <c r="G39" s="1134">
        <f>SUM(E39:F39)</f>
        <v>353835</v>
      </c>
    </row>
    <row r="40" spans="1:7" ht="18.75">
      <c r="A40" s="1105" t="s">
        <v>580</v>
      </c>
      <c r="B40" s="1106"/>
      <c r="C40" s="1107">
        <v>185</v>
      </c>
      <c r="D40" s="1107">
        <v>87</v>
      </c>
      <c r="E40" s="1108">
        <f>(B40*C40*D40)</f>
        <v>0</v>
      </c>
      <c r="F40" s="1108">
        <f t="shared" si="1"/>
        <v>0</v>
      </c>
      <c r="G40" s="1134">
        <f>SUM(E40:F40)</f>
        <v>0</v>
      </c>
    </row>
    <row r="41" spans="1:7" ht="18.75">
      <c r="A41" s="1105" t="s">
        <v>581</v>
      </c>
      <c r="B41" s="1106">
        <v>9</v>
      </c>
      <c r="C41" s="1107">
        <v>185</v>
      </c>
      <c r="D41" s="1107">
        <v>502</v>
      </c>
      <c r="E41" s="1108"/>
      <c r="F41" s="1108">
        <f t="shared" si="1"/>
        <v>0</v>
      </c>
      <c r="G41" s="1134">
        <f>SUM(E41:F41)</f>
        <v>0</v>
      </c>
    </row>
    <row r="42" spans="1:7" ht="18.75">
      <c r="A42" s="1105" t="s">
        <v>582</v>
      </c>
      <c r="B42" s="1106">
        <v>14</v>
      </c>
      <c r="C42" s="1107">
        <v>185</v>
      </c>
      <c r="D42" s="1107">
        <v>244</v>
      </c>
      <c r="E42" s="1108">
        <f>B42*C42*D42</f>
        <v>631960</v>
      </c>
      <c r="F42" s="1108">
        <v>170629</v>
      </c>
      <c r="G42" s="1134">
        <f>E42+F42</f>
        <v>802589</v>
      </c>
    </row>
    <row r="43" spans="1:7" ht="18.75">
      <c r="A43" s="1105" t="s">
        <v>583</v>
      </c>
      <c r="B43" s="1106">
        <v>6</v>
      </c>
      <c r="C43" s="1107">
        <v>185</v>
      </c>
      <c r="D43" s="1107">
        <v>122</v>
      </c>
      <c r="E43" s="1108">
        <f>B43*C43*D43</f>
        <v>135420</v>
      </c>
      <c r="F43" s="1108">
        <f t="shared" si="1"/>
        <v>36563.4</v>
      </c>
      <c r="G43" s="1134">
        <f>SUM(E43:F43)</f>
        <v>171983.4</v>
      </c>
    </row>
    <row r="44" spans="1:7" ht="18.75">
      <c r="A44" s="1105" t="s">
        <v>584</v>
      </c>
      <c r="B44" s="1106">
        <v>2</v>
      </c>
      <c r="C44" s="1107">
        <v>185</v>
      </c>
      <c r="D44" s="1107">
        <v>244</v>
      </c>
      <c r="E44" s="1108"/>
      <c r="F44" s="1108">
        <f t="shared" si="1"/>
        <v>0</v>
      </c>
      <c r="G44" s="1134">
        <f>SUM(E44:F44)</f>
        <v>0</v>
      </c>
    </row>
    <row r="45" spans="1:7" ht="18.75">
      <c r="A45" s="1105" t="s">
        <v>585</v>
      </c>
      <c r="B45" s="1106">
        <v>11</v>
      </c>
      <c r="C45" s="1107">
        <v>185</v>
      </c>
      <c r="D45" s="1107">
        <v>277</v>
      </c>
      <c r="E45" s="1108">
        <f>B45*C45*D45</f>
        <v>563695</v>
      </c>
      <c r="F45" s="1108">
        <v>152198</v>
      </c>
      <c r="G45" s="1134">
        <f>SUM(E45:F45)</f>
        <v>715893</v>
      </c>
    </row>
    <row r="46" spans="1:7" ht="18.75">
      <c r="A46" s="1105" t="s">
        <v>586</v>
      </c>
      <c r="B46" s="1106">
        <v>10</v>
      </c>
      <c r="C46" s="1107">
        <v>185</v>
      </c>
      <c r="D46" s="1107">
        <v>139</v>
      </c>
      <c r="E46" s="1108">
        <f>(B46*C46*D46)</f>
        <v>257150</v>
      </c>
      <c r="F46" s="1108">
        <v>69430</v>
      </c>
      <c r="G46" s="1134">
        <f>SUM(E46:F46)</f>
        <v>326580</v>
      </c>
    </row>
    <row r="47" spans="1:7" ht="18.75">
      <c r="A47" s="1105" t="s">
        <v>587</v>
      </c>
      <c r="B47" s="1106">
        <v>1</v>
      </c>
      <c r="C47" s="1107">
        <v>185</v>
      </c>
      <c r="D47" s="1107">
        <v>277</v>
      </c>
      <c r="E47" s="1107"/>
      <c r="F47" s="1107"/>
      <c r="G47" s="1134"/>
    </row>
    <row r="48" spans="1:7" ht="18.75">
      <c r="A48" s="1110" t="s">
        <v>588</v>
      </c>
      <c r="B48" s="1111"/>
      <c r="C48" s="1112"/>
      <c r="D48" s="1112"/>
      <c r="E48" s="1136">
        <f>SUM(E34:E47)</f>
        <v>4689010</v>
      </c>
      <c r="F48" s="1113">
        <f>SUM(F34:F47)</f>
        <v>1266032.3999999999</v>
      </c>
      <c r="G48" s="1135">
        <f t="shared" ref="G48:G53" si="2">SUM(E48:F48)</f>
        <v>5955042.4000000004</v>
      </c>
    </row>
    <row r="49" spans="1:7" ht="18.75">
      <c r="A49" s="1110"/>
      <c r="B49" s="1111"/>
      <c r="C49" s="1111"/>
      <c r="D49" s="1111"/>
      <c r="E49" s="1115"/>
      <c r="F49" s="1115"/>
      <c r="G49" s="1135">
        <f t="shared" si="2"/>
        <v>0</v>
      </c>
    </row>
    <row r="50" spans="1:7" ht="18.75">
      <c r="A50" s="1105" t="s">
        <v>589</v>
      </c>
      <c r="B50" s="1106">
        <v>9</v>
      </c>
      <c r="C50" s="1107">
        <v>230</v>
      </c>
      <c r="D50" s="1107">
        <v>373</v>
      </c>
      <c r="E50" s="1107">
        <f>(B50*D50*C50)</f>
        <v>772110</v>
      </c>
      <c r="F50" s="1107">
        <v>208470</v>
      </c>
      <c r="G50" s="1134">
        <f t="shared" si="2"/>
        <v>980580</v>
      </c>
    </row>
    <row r="51" spans="1:7" ht="18.75">
      <c r="A51" s="1105" t="s">
        <v>590</v>
      </c>
      <c r="B51" s="1106"/>
      <c r="C51" s="1107">
        <v>235</v>
      </c>
      <c r="D51" s="1107">
        <v>122</v>
      </c>
      <c r="E51" s="1108">
        <f>(B51*C51*D51)</f>
        <v>0</v>
      </c>
      <c r="F51" s="1108">
        <f>E51*0.27</f>
        <v>0</v>
      </c>
      <c r="G51" s="1134">
        <f t="shared" si="2"/>
        <v>0</v>
      </c>
    </row>
    <row r="52" spans="1:7" ht="18.75">
      <c r="A52" s="1105" t="s">
        <v>591</v>
      </c>
      <c r="B52" s="1106">
        <v>3</v>
      </c>
      <c r="C52" s="1107">
        <v>230</v>
      </c>
      <c r="D52" s="1107">
        <v>373</v>
      </c>
      <c r="E52" s="1108" t="s">
        <v>90</v>
      </c>
      <c r="F52" s="1108" t="s">
        <v>90</v>
      </c>
      <c r="G52" s="1134">
        <f t="shared" si="2"/>
        <v>0</v>
      </c>
    </row>
    <row r="53" spans="1:7" ht="18.75">
      <c r="A53" s="1110" t="s">
        <v>592</v>
      </c>
      <c r="B53" s="1111">
        <f>SUM(B50:B52)</f>
        <v>12</v>
      </c>
      <c r="C53" s="1112"/>
      <c r="D53" s="1112"/>
      <c r="E53" s="1113">
        <f>SUM(E50:E52)</f>
        <v>772110</v>
      </c>
      <c r="F53" s="1113">
        <f>E53*0.27</f>
        <v>208469.7</v>
      </c>
      <c r="G53" s="1135">
        <f t="shared" si="2"/>
        <v>980579.7</v>
      </c>
    </row>
    <row r="54" spans="1:7" ht="18.75">
      <c r="A54" s="1110"/>
      <c r="B54" s="1111"/>
      <c r="C54" s="1112"/>
      <c r="D54" s="1112"/>
      <c r="E54" s="1113">
        <f>SUM(E49)</f>
        <v>0</v>
      </c>
      <c r="F54" s="1113"/>
      <c r="G54" s="1135"/>
    </row>
    <row r="55" spans="1:7" ht="18.75">
      <c r="A55" s="1110" t="s">
        <v>569</v>
      </c>
      <c r="B55" s="1111">
        <v>10</v>
      </c>
      <c r="C55" s="1112">
        <v>220</v>
      </c>
      <c r="D55" s="1112">
        <v>512</v>
      </c>
      <c r="E55" s="1113">
        <f>(B55*C55*D55)</f>
        <v>1126400</v>
      </c>
      <c r="F55" s="1113">
        <f>E55*0.27</f>
        <v>304128</v>
      </c>
      <c r="G55" s="1135">
        <f>SUM(E55:F55)</f>
        <v>1430528</v>
      </c>
    </row>
    <row r="56" spans="1:7" ht="18.75">
      <c r="A56" s="1110"/>
      <c r="B56" s="1111"/>
      <c r="C56" s="1112"/>
      <c r="D56" s="1112"/>
      <c r="E56" s="1113"/>
      <c r="F56" s="1113"/>
      <c r="G56" s="1135"/>
    </row>
    <row r="57" spans="1:7" ht="18.75">
      <c r="A57" s="1122" t="s">
        <v>570</v>
      </c>
      <c r="B57" s="1123">
        <v>10</v>
      </c>
      <c r="C57" s="1124">
        <v>240</v>
      </c>
      <c r="D57" s="1124">
        <v>827</v>
      </c>
      <c r="E57" s="1125">
        <f>B57*C57*D57</f>
        <v>1984800</v>
      </c>
      <c r="F57" s="1125">
        <v>535896</v>
      </c>
      <c r="G57" s="1137">
        <f>E57+F57</f>
        <v>2520696</v>
      </c>
    </row>
    <row r="58" spans="1:7" ht="19.5" thickBot="1">
      <c r="A58" s="1122"/>
      <c r="B58" s="1123"/>
      <c r="C58" s="1124"/>
      <c r="D58" s="1124"/>
      <c r="E58" s="1125"/>
      <c r="F58" s="1125"/>
      <c r="G58" s="1137"/>
    </row>
    <row r="59" spans="1:7" s="166" customFormat="1" ht="21.75" thickTop="1" thickBot="1">
      <c r="A59" s="1336" t="s">
        <v>627</v>
      </c>
      <c r="B59" s="1337"/>
      <c r="C59" s="1337"/>
      <c r="D59" s="1338"/>
      <c r="E59" s="1138">
        <f>E32+E48+E53+E55+E57</f>
        <v>12426720</v>
      </c>
      <c r="F59" s="1138">
        <f>F32+F48+F53+F55+F57</f>
        <v>3355214.1</v>
      </c>
      <c r="G59" s="1139">
        <f>G32+G48+G53+G55+G57</f>
        <v>15781934.1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G1"/>
    <mergeCell ref="A59:D59"/>
  </mergeCells>
  <printOptions horizontalCentered="1"/>
  <pageMargins left="0.74803149606299213" right="0.74803149606299213" top="0.98425196850393704" bottom="1.03" header="0.51181102362204722" footer="0.51181102362204722"/>
  <pageSetup paperSize="9" scale="61" firstPageNumber="0" orientation="portrait" horizontalDpi="300" verticalDpi="300" r:id="rId1"/>
  <headerFooter alignWithMargins="0">
    <oddHeader>&amp;L&amp;"Times New Roman,Normál"&amp;14Hegyeshalom Nagyközségi Önkormányzat&amp;C&amp;"Times New Roman,Normál"&amp;14Élelmezési  kiadások és bevételek 2019. évi terv &amp;R&amp;"Times New Roman,Normál"&amp;12 12. mellékletAdatok: Ft-ban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pageSetUpPr fitToPage="1"/>
  </sheetPr>
  <dimension ref="A1:C13"/>
  <sheetViews>
    <sheetView zoomScaleNormal="100" workbookViewId="0">
      <selection activeCell="C10" sqref="C10"/>
    </sheetView>
  </sheetViews>
  <sheetFormatPr defaultColWidth="8.5703125" defaultRowHeight="12.75"/>
  <cols>
    <col min="1" max="1" width="9.28515625" style="1054" bestFit="1" customWidth="1"/>
    <col min="2" max="2" width="32.42578125" style="1054" customWidth="1"/>
    <col min="3" max="3" width="43.5703125" style="1054" customWidth="1"/>
    <col min="4" max="16384" width="8.5703125" style="1054"/>
  </cols>
  <sheetData>
    <row r="1" spans="1:3" ht="18.75">
      <c r="A1" s="1339" t="s">
        <v>593</v>
      </c>
      <c r="B1" s="1339"/>
      <c r="C1" s="1339"/>
    </row>
    <row r="2" spans="1:3" ht="15.75">
      <c r="A2" s="1340" t="s">
        <v>594</v>
      </c>
      <c r="B2" s="1340"/>
      <c r="C2" s="1340"/>
    </row>
    <row r="3" spans="1:3">
      <c r="A3" s="1141"/>
      <c r="B3" s="1141"/>
      <c r="C3" s="1141"/>
    </row>
    <row r="7" spans="1:3" ht="13.5" thickBot="1">
      <c r="C7" s="1142" t="s">
        <v>595</v>
      </c>
    </row>
    <row r="8" spans="1:3" s="267" customFormat="1" ht="48" thickBot="1">
      <c r="A8" s="1143" t="s">
        <v>661</v>
      </c>
      <c r="B8" s="1055" t="s">
        <v>596</v>
      </c>
      <c r="C8" s="1055" t="s">
        <v>686</v>
      </c>
    </row>
    <row r="9" spans="1:3" ht="15.75">
      <c r="A9" s="1144" t="s">
        <v>597</v>
      </c>
      <c r="B9" s="1145" t="s">
        <v>598</v>
      </c>
      <c r="C9" s="1146"/>
    </row>
    <row r="10" spans="1:3" ht="15.75">
      <c r="A10" s="1147" t="s">
        <v>599</v>
      </c>
      <c r="B10" s="1148" t="s">
        <v>600</v>
      </c>
      <c r="C10" s="1149">
        <v>181434352</v>
      </c>
    </row>
    <row r="11" spans="1:3" ht="15.75">
      <c r="A11" s="1147" t="s">
        <v>601</v>
      </c>
      <c r="B11" s="1148" t="s">
        <v>602</v>
      </c>
      <c r="C11" s="1149">
        <v>347054480</v>
      </c>
    </row>
    <row r="12" spans="1:3" ht="15.75">
      <c r="A12" s="1150" t="s">
        <v>603</v>
      </c>
      <c r="B12" s="1148" t="s">
        <v>604</v>
      </c>
      <c r="C12" s="1149">
        <v>130412579</v>
      </c>
    </row>
    <row r="13" spans="1:3" ht="16.5" thickBot="1">
      <c r="A13" s="1151" t="s">
        <v>605</v>
      </c>
      <c r="B13" s="1152" t="s">
        <v>606</v>
      </c>
      <c r="C13" s="1153">
        <v>5975005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C1"/>
    <mergeCell ref="A2:C2"/>
  </mergeCells>
  <printOptions horizontalCentered="1"/>
  <pageMargins left="0.70866141732283472" right="0.70866141732283472" top="0.74803149606299213" bottom="0.74803149606299213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pageSetUpPr fitToPage="1"/>
  </sheetPr>
  <dimension ref="A1:E10"/>
  <sheetViews>
    <sheetView zoomScaleNormal="100" workbookViewId="0">
      <selection activeCell="L36" sqref="L36"/>
    </sheetView>
  </sheetViews>
  <sheetFormatPr defaultColWidth="8.5703125" defaultRowHeight="15.75"/>
  <cols>
    <col min="1" max="1" width="27.7109375" style="45" bestFit="1" customWidth="1"/>
    <col min="2" max="5" width="13.85546875" style="45" customWidth="1"/>
    <col min="6" max="16384" width="8.5703125" style="45"/>
  </cols>
  <sheetData>
    <row r="1" spans="1:5">
      <c r="A1" s="1154" t="s">
        <v>607</v>
      </c>
      <c r="B1" s="1155"/>
      <c r="C1" s="1155"/>
      <c r="D1" s="1155"/>
      <c r="E1" s="1155"/>
    </row>
    <row r="2" spans="1:5" ht="16.5" thickBot="1">
      <c r="A2" s="1155"/>
      <c r="B2" s="1155"/>
      <c r="C2" s="1155"/>
      <c r="D2" s="1341" t="s">
        <v>608</v>
      </c>
      <c r="E2" s="1341"/>
    </row>
    <row r="3" spans="1:5" ht="16.5" thickBot="1">
      <c r="A3" s="1342"/>
      <c r="B3" s="1343" t="s">
        <v>609</v>
      </c>
      <c r="C3" s="1343"/>
      <c r="D3" s="1343"/>
      <c r="E3" s="1343"/>
    </row>
    <row r="4" spans="1:5" ht="16.5" thickBot="1">
      <c r="A4" s="1342"/>
      <c r="B4" s="1344" t="s">
        <v>602</v>
      </c>
      <c r="C4" s="1344"/>
      <c r="D4" s="1344"/>
      <c r="E4" s="1344"/>
    </row>
    <row r="5" spans="1:5" ht="32.25" thickBot="1">
      <c r="A5" s="1342"/>
      <c r="B5" s="1156" t="s">
        <v>662</v>
      </c>
      <c r="C5" s="1157" t="s">
        <v>663</v>
      </c>
      <c r="D5" s="1158" t="s">
        <v>664</v>
      </c>
      <c r="E5" s="1159" t="s">
        <v>665</v>
      </c>
    </row>
    <row r="6" spans="1:5">
      <c r="A6" s="1160" t="s">
        <v>600</v>
      </c>
      <c r="B6" s="1161"/>
      <c r="C6" s="1161"/>
      <c r="D6" s="1162">
        <v>30</v>
      </c>
      <c r="E6" s="1163">
        <f>SUM(B6:D6)</f>
        <v>30</v>
      </c>
    </row>
    <row r="7" spans="1:5">
      <c r="A7" s="1164" t="s">
        <v>604</v>
      </c>
      <c r="B7" s="1165"/>
      <c r="C7" s="1165">
        <v>21</v>
      </c>
      <c r="D7" s="1166"/>
      <c r="E7" s="1167">
        <f>SUM(B7:D7)</f>
        <v>21</v>
      </c>
    </row>
    <row r="8" spans="1:5">
      <c r="A8" s="1164" t="s">
        <v>602</v>
      </c>
      <c r="B8" s="1165">
        <v>8</v>
      </c>
      <c r="C8" s="1165">
        <v>1</v>
      </c>
      <c r="D8" s="1166">
        <v>5</v>
      </c>
      <c r="E8" s="1167">
        <f>SUM(B8:D8)</f>
        <v>14</v>
      </c>
    </row>
    <row r="9" spans="1:5" ht="16.5" thickBot="1">
      <c r="A9" s="1168" t="s">
        <v>606</v>
      </c>
      <c r="B9" s="1169"/>
      <c r="C9" s="1169"/>
      <c r="D9" s="1170">
        <v>1</v>
      </c>
      <c r="E9" s="1171">
        <f>SUM(B9:D9)</f>
        <v>1</v>
      </c>
    </row>
    <row r="10" spans="1:5" ht="19.5" thickBot="1">
      <c r="A10" s="1172" t="s">
        <v>536</v>
      </c>
      <c r="B10" s="1172">
        <f>SUM(B6:B9)</f>
        <v>8</v>
      </c>
      <c r="C10" s="1172">
        <f>SUM(C6:C9)</f>
        <v>22</v>
      </c>
      <c r="D10" s="1173">
        <f>SUM(D6:D9)</f>
        <v>36</v>
      </c>
      <c r="E10" s="1174">
        <f>SUM(E6:E9)</f>
        <v>66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D2:E2"/>
    <mergeCell ref="A3:A5"/>
    <mergeCell ref="B3:E3"/>
    <mergeCell ref="B4:E4"/>
  </mergeCells>
  <printOptions horizontalCentered="1"/>
  <pageMargins left="0.70866141732283472" right="0.70866141732283472" top="1.27" bottom="0.74803149606299213" header="0.47" footer="0.51181102362204722"/>
  <pageSetup paperSize="9" firstPageNumber="0" orientation="portrait" horizontalDpi="300" verticalDpi="300" r:id="rId1"/>
  <headerFooter alignWithMargins="0">
    <oddHeader>&amp;C&amp;"Arial CE,Normál"Hegyeshalom Nagyközségi Önkormányzat
2019. év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Normal="100" workbookViewId="0">
      <selection activeCell="L36" sqref="L36"/>
    </sheetView>
  </sheetViews>
  <sheetFormatPr defaultColWidth="8.5703125" defaultRowHeight="12.75"/>
  <cols>
    <col min="1" max="1" width="31.7109375" customWidth="1"/>
    <col min="2" max="2" width="13.140625" customWidth="1"/>
    <col min="3" max="3" width="12.42578125" customWidth="1"/>
    <col min="4" max="4" width="12.7109375" customWidth="1"/>
    <col min="5" max="5" width="12.5703125" customWidth="1"/>
  </cols>
  <sheetData>
    <row r="1" spans="1:6">
      <c r="A1" s="1345" t="s">
        <v>666</v>
      </c>
      <c r="B1" s="1345"/>
      <c r="C1" s="1345"/>
      <c r="D1" s="1345"/>
      <c r="E1" s="1345"/>
      <c r="F1" s="1345"/>
    </row>
    <row r="2" spans="1:6">
      <c r="A2" s="1345" t="s">
        <v>610</v>
      </c>
      <c r="B2" s="1345"/>
      <c r="C2" s="1345"/>
      <c r="D2" s="1345"/>
      <c r="E2" s="1345"/>
      <c r="F2" s="1345"/>
    </row>
    <row r="3" spans="1:6">
      <c r="E3" s="1015" t="s">
        <v>611</v>
      </c>
      <c r="F3" s="1015"/>
    </row>
    <row r="4" spans="1:6" ht="13.5" thickBot="1">
      <c r="E4" s="1016" t="s">
        <v>612</v>
      </c>
      <c r="F4" s="1015"/>
    </row>
    <row r="5" spans="1:6" ht="13.5" thickBot="1">
      <c r="A5" s="1017"/>
      <c r="B5" s="1012">
        <v>2020</v>
      </c>
      <c r="C5" s="1012">
        <v>2021</v>
      </c>
      <c r="D5" s="1012">
        <v>2022</v>
      </c>
      <c r="E5" s="1012">
        <v>2023</v>
      </c>
    </row>
    <row r="6" spans="1:6">
      <c r="A6" s="1013" t="s">
        <v>613</v>
      </c>
      <c r="B6" s="1018">
        <v>85590094</v>
      </c>
      <c r="C6" s="1018">
        <v>70000000</v>
      </c>
      <c r="D6" s="1018">
        <v>70000000</v>
      </c>
      <c r="E6" s="1018">
        <v>70000000</v>
      </c>
    </row>
    <row r="7" spans="1:6">
      <c r="A7" s="1014" t="s">
        <v>614</v>
      </c>
      <c r="B7" s="1019">
        <v>24235212</v>
      </c>
      <c r="C7" s="1019">
        <v>25000000</v>
      </c>
      <c r="D7" s="1019">
        <v>25000000</v>
      </c>
      <c r="E7" s="1019">
        <v>25000000</v>
      </c>
    </row>
    <row r="8" spans="1:6">
      <c r="A8" s="1014" t="s">
        <v>615</v>
      </c>
      <c r="B8" s="1019">
        <v>18192000</v>
      </c>
      <c r="C8" s="1019">
        <v>15000000</v>
      </c>
      <c r="D8" s="1019">
        <v>15000000</v>
      </c>
      <c r="E8" s="1019">
        <v>15000000</v>
      </c>
    </row>
    <row r="9" spans="1:6">
      <c r="A9" s="1014" t="s">
        <v>538</v>
      </c>
      <c r="B9" s="1019">
        <v>191459879</v>
      </c>
      <c r="C9" s="1019">
        <v>206200000</v>
      </c>
      <c r="D9" s="1019">
        <v>206200000</v>
      </c>
      <c r="E9" s="1019">
        <v>206200000</v>
      </c>
    </row>
    <row r="10" spans="1:6" ht="13.5" thickBot="1">
      <c r="A10" s="1020"/>
      <c r="B10" s="1021">
        <v>0</v>
      </c>
      <c r="C10" s="1021"/>
      <c r="D10" s="1021"/>
      <c r="E10" s="1021"/>
    </row>
    <row r="11" spans="1:6" ht="13.5" thickBot="1">
      <c r="A11" s="1017" t="s">
        <v>616</v>
      </c>
      <c r="B11" s="1022">
        <f>SUM(B6:B10)</f>
        <v>319477185</v>
      </c>
      <c r="C11" s="1022">
        <f>SUM(C6:C10)</f>
        <v>316200000</v>
      </c>
      <c r="D11" s="1022">
        <f>SUM(D6:D10)</f>
        <v>316200000</v>
      </c>
      <c r="E11" s="1022">
        <f>SUM(E6:E10)</f>
        <v>316200000</v>
      </c>
    </row>
    <row r="12" spans="1:6">
      <c r="A12" s="1013" t="s">
        <v>617</v>
      </c>
      <c r="B12" s="1018">
        <v>100000000</v>
      </c>
      <c r="C12" s="1018">
        <v>70000000</v>
      </c>
      <c r="D12" s="1018">
        <v>80000000</v>
      </c>
      <c r="E12" s="1018">
        <v>80000000</v>
      </c>
    </row>
    <row r="13" spans="1:6">
      <c r="A13" s="1014"/>
      <c r="B13" s="1019"/>
      <c r="C13" s="1019"/>
      <c r="D13" s="1019"/>
      <c r="E13" s="1019"/>
    </row>
    <row r="14" spans="1:6">
      <c r="A14" s="1014" t="s">
        <v>288</v>
      </c>
      <c r="B14" s="1019"/>
      <c r="C14" s="1019"/>
      <c r="D14" s="1019"/>
      <c r="E14" s="1019"/>
    </row>
    <row r="15" spans="1:6" ht="13.5" thickBot="1">
      <c r="A15" s="1023" t="s">
        <v>618</v>
      </c>
      <c r="B15" s="1024">
        <v>60000000</v>
      </c>
      <c r="C15" s="1024"/>
      <c r="D15" s="1024"/>
      <c r="E15" s="1024"/>
    </row>
    <row r="16" spans="1:6" ht="13.5" thickBot="1">
      <c r="A16" s="1017" t="s">
        <v>619</v>
      </c>
      <c r="B16" s="1022">
        <f>SUM(B12:B15)</f>
        <v>160000000</v>
      </c>
      <c r="C16" s="1022">
        <f>SUM(C12:C15)</f>
        <v>70000000</v>
      </c>
      <c r="D16" s="1022">
        <f>SUM(D12:D15)</f>
        <v>80000000</v>
      </c>
      <c r="E16" s="1022">
        <f>SUM(E12:E15)</f>
        <v>80000000</v>
      </c>
    </row>
    <row r="17" spans="1:5">
      <c r="A17" s="1013" t="s">
        <v>620</v>
      </c>
      <c r="B17" s="1018">
        <v>411000000</v>
      </c>
      <c r="C17" s="1018">
        <v>413000000</v>
      </c>
      <c r="D17" s="1018">
        <v>414000000</v>
      </c>
      <c r="E17" s="1018">
        <v>413000000</v>
      </c>
    </row>
    <row r="18" spans="1:5">
      <c r="A18" s="1014" t="s">
        <v>621</v>
      </c>
      <c r="B18" s="1019">
        <v>280000000</v>
      </c>
      <c r="C18" s="1019">
        <v>280000000</v>
      </c>
      <c r="D18" s="1019">
        <v>280000000</v>
      </c>
      <c r="E18" s="1019">
        <v>280000000</v>
      </c>
    </row>
    <row r="19" spans="1:5">
      <c r="A19" s="1014" t="s">
        <v>622</v>
      </c>
      <c r="B19" s="1019">
        <v>28000000</v>
      </c>
      <c r="C19" s="1019">
        <v>28000000</v>
      </c>
      <c r="D19" s="1019">
        <v>28000000</v>
      </c>
      <c r="E19" s="1019">
        <v>28000000</v>
      </c>
    </row>
    <row r="20" spans="1:5">
      <c r="A20" s="1014" t="s">
        <v>623</v>
      </c>
      <c r="B20" s="1019">
        <v>22000000</v>
      </c>
      <c r="C20" s="1019">
        <v>22000000</v>
      </c>
      <c r="D20" s="1019">
        <v>22000000</v>
      </c>
      <c r="E20" s="1019">
        <v>22000000</v>
      </c>
    </row>
    <row r="21" spans="1:5">
      <c r="A21" s="1023" t="s">
        <v>624</v>
      </c>
      <c r="B21" s="1024">
        <v>65000000</v>
      </c>
      <c r="C21" s="1024">
        <v>67000000</v>
      </c>
      <c r="D21" s="1024">
        <v>68000000</v>
      </c>
      <c r="E21" s="1024">
        <v>67000000</v>
      </c>
    </row>
    <row r="22" spans="1:5">
      <c r="A22" s="1023" t="s">
        <v>542</v>
      </c>
      <c r="B22" s="1024">
        <v>8000000</v>
      </c>
      <c r="C22" s="1024">
        <v>8000000</v>
      </c>
      <c r="D22" s="1024">
        <v>8000000</v>
      </c>
      <c r="E22" s="1024">
        <v>8000000</v>
      </c>
    </row>
    <row r="23" spans="1:5">
      <c r="A23" s="1023" t="s">
        <v>625</v>
      </c>
      <c r="B23" s="1024">
        <v>8000000</v>
      </c>
      <c r="C23" s="1024">
        <v>8000000</v>
      </c>
      <c r="D23" s="1024">
        <v>8000000</v>
      </c>
      <c r="E23" s="1024">
        <v>8000000</v>
      </c>
    </row>
    <row r="24" spans="1:5">
      <c r="A24" s="1023" t="s">
        <v>545</v>
      </c>
      <c r="B24" s="1024">
        <v>292817307</v>
      </c>
      <c r="C24" s="1024">
        <v>130000000</v>
      </c>
      <c r="D24" s="1024">
        <v>130000000</v>
      </c>
      <c r="E24" s="1024">
        <v>130000000</v>
      </c>
    </row>
    <row r="25" spans="1:5" ht="13.5" thickBot="1">
      <c r="A25" s="1023" t="s">
        <v>626</v>
      </c>
      <c r="B25" s="1021">
        <v>292963693</v>
      </c>
      <c r="C25" s="1021">
        <v>283000000</v>
      </c>
      <c r="D25" s="1021">
        <v>283000000</v>
      </c>
      <c r="E25" s="1021">
        <v>283000000</v>
      </c>
    </row>
    <row r="26" spans="1:5" ht="13.5" thickBot="1">
      <c r="A26" s="1017" t="s">
        <v>627</v>
      </c>
      <c r="B26" s="1022">
        <f>SUM(B11+B16+B17+B24+B25)</f>
        <v>1476258185</v>
      </c>
      <c r="C26" s="1022">
        <f>SUM(C11+C16+C17+C24+C25)</f>
        <v>1212200000</v>
      </c>
      <c r="D26" s="1022">
        <f>SUM(D11+D16+D17+D24+D25)</f>
        <v>1223200000</v>
      </c>
      <c r="E26" s="1022">
        <f>SUM(E11+E16+E17+E24+E25)</f>
        <v>1222200000</v>
      </c>
    </row>
    <row r="27" spans="1:5" ht="13.5" hidden="1" thickBot="1">
      <c r="A27" s="1017"/>
      <c r="B27" s="1022"/>
      <c r="C27" s="1022"/>
      <c r="D27" s="1022"/>
      <c r="E27" s="1022"/>
    </row>
    <row r="28" spans="1:5" ht="13.5" hidden="1" thickBot="1">
      <c r="A28" s="1017"/>
      <c r="B28" s="1022"/>
      <c r="C28" s="1022"/>
      <c r="D28" s="1022"/>
      <c r="E28" s="1022"/>
    </row>
    <row r="29" spans="1:5" ht="13.5" hidden="1" thickBot="1">
      <c r="A29" s="1017" t="s">
        <v>628</v>
      </c>
      <c r="B29" s="1022">
        <f>SUM(B26:B28)</f>
        <v>1476258185</v>
      </c>
      <c r="C29" s="1022"/>
      <c r="D29" s="1022"/>
      <c r="E29" s="1022"/>
    </row>
    <row r="30" spans="1:5" ht="13.5" thickBot="1">
      <c r="B30" s="40"/>
      <c r="C30" s="40"/>
      <c r="D30" s="40"/>
      <c r="E30" s="40"/>
    </row>
    <row r="31" spans="1:5" ht="13.5" thickBot="1">
      <c r="A31" s="1017" t="s">
        <v>80</v>
      </c>
      <c r="B31" s="1012">
        <v>2020</v>
      </c>
      <c r="C31" s="1012">
        <v>2021</v>
      </c>
      <c r="D31" s="1012">
        <v>2022</v>
      </c>
      <c r="E31" s="1012">
        <v>2023</v>
      </c>
    </row>
    <row r="32" spans="1:5">
      <c r="A32" s="1025" t="s">
        <v>6</v>
      </c>
      <c r="B32" s="1026">
        <v>277477927</v>
      </c>
      <c r="C32" s="1026">
        <v>285000000</v>
      </c>
      <c r="D32" s="1026">
        <v>285000000</v>
      </c>
      <c r="E32" s="1026">
        <v>285000000</v>
      </c>
    </row>
    <row r="33" spans="1:5">
      <c r="A33" s="1014" t="s">
        <v>548</v>
      </c>
      <c r="B33" s="1019">
        <v>52634732</v>
      </c>
      <c r="C33" s="1019">
        <v>49875000</v>
      </c>
      <c r="D33" s="1019">
        <v>49875000</v>
      </c>
      <c r="E33" s="1019">
        <v>49875000</v>
      </c>
    </row>
    <row r="34" spans="1:5">
      <c r="A34" s="1014" t="s">
        <v>629</v>
      </c>
      <c r="B34" s="1019">
        <v>278511195</v>
      </c>
      <c r="C34" s="1019">
        <v>280000000</v>
      </c>
      <c r="D34" s="1019">
        <v>280000000</v>
      </c>
      <c r="E34" s="1019">
        <v>280000000</v>
      </c>
    </row>
    <row r="35" spans="1:5">
      <c r="A35" s="1027" t="s">
        <v>630</v>
      </c>
      <c r="B35" s="1019">
        <v>10175000</v>
      </c>
      <c r="C35" s="1019">
        <v>11500000</v>
      </c>
      <c r="D35" s="1019">
        <v>11500000</v>
      </c>
      <c r="E35" s="1019">
        <v>11500000</v>
      </c>
    </row>
    <row r="36" spans="1:5">
      <c r="A36" s="1027" t="s">
        <v>631</v>
      </c>
      <c r="B36" s="1019">
        <v>41116896</v>
      </c>
      <c r="C36" s="1019">
        <v>35000000</v>
      </c>
      <c r="D36" s="1019">
        <v>35000000</v>
      </c>
      <c r="E36" s="1019">
        <v>35000000</v>
      </c>
    </row>
    <row r="37" spans="1:5">
      <c r="A37" s="1027" t="s">
        <v>632</v>
      </c>
      <c r="B37" s="1019">
        <v>18092146</v>
      </c>
      <c r="C37" s="1019">
        <v>15000000</v>
      </c>
      <c r="D37" s="1019">
        <v>15000000</v>
      </c>
      <c r="E37" s="1019">
        <v>15000000</v>
      </c>
    </row>
    <row r="38" spans="1:5">
      <c r="A38" s="1027" t="s">
        <v>312</v>
      </c>
      <c r="B38" s="1019">
        <v>7658395</v>
      </c>
      <c r="C38" s="1019">
        <v>7500000</v>
      </c>
      <c r="D38" s="1019">
        <v>7500000</v>
      </c>
      <c r="E38" s="1019">
        <v>7500000</v>
      </c>
    </row>
    <row r="39" spans="1:5">
      <c r="A39" s="1027" t="s">
        <v>633</v>
      </c>
      <c r="B39" s="1019">
        <v>384916286</v>
      </c>
      <c r="C39" s="1019">
        <v>95000000</v>
      </c>
      <c r="D39" s="1019">
        <v>95000000</v>
      </c>
      <c r="E39" s="1019">
        <v>95000000</v>
      </c>
    </row>
    <row r="40" spans="1:5">
      <c r="A40" s="1027" t="s">
        <v>544</v>
      </c>
      <c r="B40" s="1019">
        <v>292963693</v>
      </c>
      <c r="C40" s="1019">
        <v>300000000</v>
      </c>
      <c r="D40" s="1019">
        <v>300000000</v>
      </c>
      <c r="E40" s="1019">
        <v>300000000</v>
      </c>
    </row>
    <row r="41" spans="1:5">
      <c r="A41" s="1027" t="s">
        <v>634</v>
      </c>
      <c r="B41" s="1019"/>
      <c r="C41" s="1019">
        <v>60739044</v>
      </c>
      <c r="D41" s="1019">
        <v>61580585</v>
      </c>
      <c r="E41" s="1019">
        <v>61580585</v>
      </c>
    </row>
    <row r="42" spans="1:5" ht="13.5" thickBot="1">
      <c r="A42" s="1027" t="s">
        <v>635</v>
      </c>
      <c r="B42" s="1019">
        <v>112711915</v>
      </c>
      <c r="C42" s="1019">
        <v>72585956</v>
      </c>
      <c r="D42" s="1019">
        <v>82744415</v>
      </c>
      <c r="E42" s="1019">
        <v>81744415</v>
      </c>
    </row>
    <row r="43" spans="1:5" ht="13.5" thickBot="1">
      <c r="A43" s="1022" t="s">
        <v>636</v>
      </c>
      <c r="B43" s="1022">
        <f>SUM(B32:B42)</f>
        <v>1476258185</v>
      </c>
      <c r="C43" s="1022">
        <f>SUM(C32:C42)</f>
        <v>1212200000</v>
      </c>
      <c r="D43" s="1022">
        <f>SUM(D32:D42)</f>
        <v>1223200000</v>
      </c>
      <c r="E43" s="1022">
        <f>SUM(E32:E42)</f>
        <v>1222200000</v>
      </c>
    </row>
  </sheetData>
  <sheetProtection selectLockedCells="1" selectUnlockedCells="1"/>
  <mergeCells count="2">
    <mergeCell ref="A1:F1"/>
    <mergeCell ref="A2:F2"/>
  </mergeCells>
  <pageMargins left="0.7" right="0.7" top="0.75" bottom="0.75" header="0.3" footer="0.51180555555555551"/>
  <pageSetup paperSize="9" scale="94" firstPageNumber="0" orientation="portrait" horizontalDpi="300" verticalDpi="300" r:id="rId1"/>
  <headerFooter alignWithMargins="0">
    <oddHeader>&amp;C&amp;"Arial CE,Normál"Hegyeshalom Nagyközségi Önkormányzat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activeCell="L36" sqref="L36"/>
    </sheetView>
  </sheetViews>
  <sheetFormatPr defaultRowHeight="12.75"/>
  <cols>
    <col min="1" max="1" width="40.140625" customWidth="1"/>
    <col min="2" max="2" width="23.28515625" customWidth="1"/>
    <col min="3" max="3" width="20.85546875" customWidth="1"/>
    <col min="4" max="4" width="16.85546875" customWidth="1"/>
    <col min="5" max="5" width="19.5703125" customWidth="1"/>
    <col min="6" max="6" width="14.85546875" customWidth="1"/>
  </cols>
  <sheetData>
    <row r="1" spans="1:10">
      <c r="A1" s="1346" t="s">
        <v>637</v>
      </c>
      <c r="B1" s="1346"/>
      <c r="C1" s="1346"/>
      <c r="D1" s="1346"/>
      <c r="E1" s="1346"/>
      <c r="F1" s="1346"/>
      <c r="G1" s="1346"/>
      <c r="H1" s="1346"/>
      <c r="I1" s="1346"/>
      <c r="J1" s="1346"/>
    </row>
    <row r="2" spans="1:10">
      <c r="A2" s="1345" t="s">
        <v>638</v>
      </c>
      <c r="B2" s="1345"/>
      <c r="C2" s="1345"/>
      <c r="D2" s="1345"/>
      <c r="E2" s="1345"/>
      <c r="F2" s="1345"/>
      <c r="G2" s="1345"/>
      <c r="H2" s="1345"/>
      <c r="I2" s="1345"/>
      <c r="J2" s="1345"/>
    </row>
    <row r="3" spans="1:10">
      <c r="A3" s="1345" t="s">
        <v>639</v>
      </c>
      <c r="B3" s="1345"/>
      <c r="C3" s="1345"/>
      <c r="D3" s="1345"/>
      <c r="E3" s="1345"/>
      <c r="F3" s="1345"/>
      <c r="G3" s="1345"/>
      <c r="H3" s="1345"/>
      <c r="I3" s="1345"/>
      <c r="J3" s="1345"/>
    </row>
    <row r="5" spans="1:10">
      <c r="A5" s="1028"/>
      <c r="B5" s="1015"/>
      <c r="E5" s="1029" t="s">
        <v>640</v>
      </c>
      <c r="F5" s="1029"/>
      <c r="J5" s="1028"/>
    </row>
    <row r="6" spans="1:10" ht="15.75">
      <c r="A6" s="1347" t="s">
        <v>528</v>
      </c>
      <c r="B6" s="1030">
        <v>2020</v>
      </c>
      <c r="C6" s="1031">
        <v>2021</v>
      </c>
      <c r="D6" s="1031">
        <v>2022</v>
      </c>
      <c r="E6" s="1032">
        <v>2023</v>
      </c>
      <c r="F6" s="1032"/>
      <c r="G6" s="1032"/>
      <c r="H6" s="1032"/>
      <c r="I6" s="1032"/>
      <c r="J6" s="1032"/>
    </row>
    <row r="7" spans="1:10" ht="15.75">
      <c r="A7" s="1347"/>
      <c r="B7" s="1030" t="s">
        <v>641</v>
      </c>
      <c r="C7" s="1030" t="s">
        <v>641</v>
      </c>
      <c r="D7" s="1033" t="s">
        <v>641</v>
      </c>
      <c r="E7" s="1030" t="s">
        <v>641</v>
      </c>
      <c r="F7" s="1030"/>
      <c r="G7" s="1030"/>
      <c r="H7" s="1030"/>
      <c r="I7" s="1030"/>
      <c r="J7" s="1030"/>
    </row>
    <row r="8" spans="1:10" ht="15.75">
      <c r="A8" s="1034" t="s">
        <v>620</v>
      </c>
      <c r="B8" s="1035">
        <v>403000000</v>
      </c>
      <c r="C8" s="1035">
        <v>411060000</v>
      </c>
      <c r="D8" s="1036">
        <v>423392000</v>
      </c>
      <c r="E8" s="1037">
        <v>431859000</v>
      </c>
      <c r="F8" s="1037"/>
      <c r="G8" s="1037"/>
      <c r="H8" s="1037"/>
      <c r="I8" s="1037"/>
      <c r="J8" s="1037"/>
    </row>
    <row r="9" spans="1:10" ht="15.75">
      <c r="A9" s="1038" t="s">
        <v>642</v>
      </c>
      <c r="B9" s="1039"/>
      <c r="C9" s="1039"/>
      <c r="D9" s="1040"/>
      <c r="E9" s="1037"/>
      <c r="F9" s="1037"/>
      <c r="G9" s="1037"/>
      <c r="H9" s="1037"/>
      <c r="I9" s="1037"/>
      <c r="J9" s="1037"/>
    </row>
    <row r="10" spans="1:10" ht="15.75">
      <c r="A10" s="1038" t="s">
        <v>643</v>
      </c>
      <c r="B10" s="1039"/>
      <c r="C10" s="1039"/>
      <c r="D10" s="1040"/>
      <c r="E10" s="1037"/>
      <c r="F10" s="1037"/>
      <c r="G10" s="1037"/>
      <c r="H10" s="1037"/>
      <c r="I10" s="1037"/>
      <c r="J10" s="1037"/>
    </row>
    <row r="11" spans="1:10" ht="15.75">
      <c r="A11" s="1038" t="s">
        <v>644</v>
      </c>
      <c r="B11" s="1039">
        <v>27097200</v>
      </c>
      <c r="C11" s="1039">
        <v>27000000</v>
      </c>
      <c r="D11" s="1040">
        <v>27000000</v>
      </c>
      <c r="E11" s="1037">
        <v>27000000</v>
      </c>
      <c r="F11" s="1037"/>
      <c r="G11" s="1037"/>
      <c r="H11" s="1037"/>
      <c r="I11" s="1037"/>
      <c r="J11" s="1037"/>
    </row>
    <row r="12" spans="1:10" ht="47.25">
      <c r="A12" s="1041" t="s">
        <v>645</v>
      </c>
      <c r="B12" s="1042">
        <v>100000000</v>
      </c>
      <c r="C12" s="1042">
        <v>70000000</v>
      </c>
      <c r="D12" s="1043">
        <v>80000000</v>
      </c>
      <c r="E12" s="1044">
        <v>80000000</v>
      </c>
      <c r="F12" s="1044"/>
      <c r="G12" s="1044"/>
      <c r="H12" s="1044"/>
      <c r="I12" s="1044"/>
      <c r="J12" s="1037"/>
    </row>
    <row r="13" spans="1:10" ht="15.75">
      <c r="A13" s="1045" t="s">
        <v>646</v>
      </c>
      <c r="B13" s="1042"/>
      <c r="C13" s="1042"/>
      <c r="D13" s="1043"/>
      <c r="E13" s="1044"/>
      <c r="F13" s="1044"/>
      <c r="G13" s="1044"/>
      <c r="H13" s="1044"/>
      <c r="I13" s="1044"/>
      <c r="J13" s="1037"/>
    </row>
    <row r="14" spans="1:10" ht="31.5">
      <c r="A14" s="1045" t="s">
        <v>647</v>
      </c>
      <c r="B14" s="1042"/>
      <c r="C14" s="1042"/>
      <c r="D14" s="1043"/>
      <c r="E14" s="1044"/>
      <c r="F14" s="1044"/>
      <c r="G14" s="1044"/>
      <c r="H14" s="1044"/>
      <c r="I14" s="1044"/>
      <c r="J14" s="1037"/>
    </row>
    <row r="15" spans="1:10" ht="15.75">
      <c r="A15" s="1046" t="s">
        <v>648</v>
      </c>
      <c r="B15" s="1047"/>
      <c r="C15" s="1047"/>
      <c r="D15" s="1048"/>
      <c r="E15" s="1037"/>
      <c r="F15" s="1037"/>
      <c r="G15" s="1037"/>
      <c r="H15" s="1037"/>
      <c r="I15" s="1037"/>
      <c r="J15" s="1037"/>
    </row>
    <row r="16" spans="1:10" ht="15.75">
      <c r="A16" s="1049" t="s">
        <v>649</v>
      </c>
      <c r="B16" s="1050">
        <f>SUM(B8:B15)</f>
        <v>530097200</v>
      </c>
      <c r="C16" s="1050">
        <f>SUM(C8:C15)</f>
        <v>508060000</v>
      </c>
      <c r="D16" s="1051">
        <f>SUM(D8:D15)</f>
        <v>530392000</v>
      </c>
      <c r="E16" s="1050">
        <f>SUM(E8:E15)</f>
        <v>538859000</v>
      </c>
      <c r="F16" s="1050"/>
      <c r="G16" s="1050"/>
      <c r="H16" s="1050"/>
      <c r="I16" s="1050"/>
      <c r="J16" s="1050"/>
    </row>
    <row r="17" spans="1:10" ht="15.75">
      <c r="A17" s="1049" t="s">
        <v>650</v>
      </c>
      <c r="B17" s="1050">
        <f>B16/2</f>
        <v>265048600</v>
      </c>
      <c r="C17" s="1050">
        <f>C16/2</f>
        <v>254030000</v>
      </c>
      <c r="D17" s="1051">
        <f>D16/2</f>
        <v>265196000</v>
      </c>
      <c r="E17" s="1050">
        <f>E16/2</f>
        <v>269429500</v>
      </c>
      <c r="F17" s="1050"/>
      <c r="G17" s="1050"/>
      <c r="H17" s="1050"/>
      <c r="I17" s="1050"/>
      <c r="J17" s="1050"/>
    </row>
    <row r="18" spans="1:10">
      <c r="A18" s="1052"/>
      <c r="B18" s="1028"/>
      <c r="C18" s="1028"/>
      <c r="D18" s="1028"/>
      <c r="E18" s="1053"/>
      <c r="F18" s="1053"/>
      <c r="G18" s="1053"/>
      <c r="H18" s="1053"/>
      <c r="I18" s="1053"/>
      <c r="J18" s="1053"/>
    </row>
  </sheetData>
  <mergeCells count="4">
    <mergeCell ref="A1:J1"/>
    <mergeCell ref="A2:J2"/>
    <mergeCell ref="A3:J3"/>
    <mergeCell ref="A6:A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indexed="10"/>
    <pageSetUpPr fitToPage="1"/>
  </sheetPr>
  <dimension ref="A1:E135"/>
  <sheetViews>
    <sheetView zoomScale="80" zoomScaleNormal="80" workbookViewId="0">
      <pane ySplit="3" topLeftCell="A4" activePane="bottomLeft" state="frozen"/>
      <selection activeCell="J16" sqref="J16"/>
      <selection pane="bottomLeft" activeCell="N71" sqref="N71"/>
    </sheetView>
  </sheetViews>
  <sheetFormatPr defaultColWidth="8.5703125" defaultRowHeight="15.75"/>
  <cols>
    <col min="1" max="1" width="7.28515625" style="433" bestFit="1" customWidth="1"/>
    <col min="2" max="2" width="64.5703125" style="433" bestFit="1" customWidth="1"/>
    <col min="3" max="3" width="20.85546875" style="480" bestFit="1" customWidth="1"/>
    <col min="4" max="4" width="20.85546875" style="481" bestFit="1" customWidth="1"/>
    <col min="5" max="5" width="19.42578125" style="481" bestFit="1" customWidth="1"/>
    <col min="6" max="16384" width="8.5703125" style="433"/>
  </cols>
  <sheetData>
    <row r="1" spans="1:5">
      <c r="A1" s="1351" t="s">
        <v>93</v>
      </c>
      <c r="B1" s="1348" t="s">
        <v>437</v>
      </c>
      <c r="C1" s="1360" t="s">
        <v>486</v>
      </c>
      <c r="D1" s="1357" t="s">
        <v>487</v>
      </c>
      <c r="E1" s="1354" t="s">
        <v>491</v>
      </c>
    </row>
    <row r="2" spans="1:5">
      <c r="A2" s="1352"/>
      <c r="B2" s="1349"/>
      <c r="C2" s="1361"/>
      <c r="D2" s="1358"/>
      <c r="E2" s="1355"/>
    </row>
    <row r="3" spans="1:5" ht="16.5" thickBot="1">
      <c r="A3" s="1353"/>
      <c r="B3" s="1350"/>
      <c r="C3" s="1362"/>
      <c r="D3" s="1359"/>
      <c r="E3" s="1356"/>
    </row>
    <row r="4" spans="1:5">
      <c r="A4" s="468" t="s">
        <v>186</v>
      </c>
      <c r="B4" s="842" t="s">
        <v>187</v>
      </c>
      <c r="C4" s="317">
        <v>82338514</v>
      </c>
      <c r="D4" s="843">
        <v>81992296</v>
      </c>
      <c r="E4" s="844">
        <v>38681350</v>
      </c>
    </row>
    <row r="5" spans="1:5">
      <c r="A5" s="845" t="s">
        <v>188</v>
      </c>
      <c r="B5" s="846" t="s">
        <v>189</v>
      </c>
      <c r="C5" s="820">
        <v>7458478</v>
      </c>
      <c r="D5" s="847">
        <v>7458478</v>
      </c>
      <c r="E5" s="848">
        <v>23500</v>
      </c>
    </row>
    <row r="6" spans="1:5">
      <c r="A6" s="845" t="s">
        <v>190</v>
      </c>
      <c r="B6" s="846" t="s">
        <v>191</v>
      </c>
      <c r="C6" s="820"/>
      <c r="D6" s="847"/>
      <c r="E6" s="848"/>
    </row>
    <row r="7" spans="1:5">
      <c r="A7" s="845" t="s">
        <v>192</v>
      </c>
      <c r="B7" s="846" t="s">
        <v>193</v>
      </c>
      <c r="C7" s="820"/>
      <c r="D7" s="847"/>
      <c r="E7" s="848"/>
    </row>
    <row r="8" spans="1:5">
      <c r="A8" s="845" t="s">
        <v>194</v>
      </c>
      <c r="B8" s="846" t="s">
        <v>195</v>
      </c>
      <c r="C8" s="820">
        <v>4027104</v>
      </c>
      <c r="D8" s="847">
        <v>4027104</v>
      </c>
      <c r="E8" s="848"/>
    </row>
    <row r="9" spans="1:5">
      <c r="A9" s="845" t="s">
        <v>196</v>
      </c>
      <c r="B9" s="846" t="s">
        <v>197</v>
      </c>
      <c r="C9" s="820">
        <v>3122700</v>
      </c>
      <c r="D9" s="847">
        <v>3637680</v>
      </c>
      <c r="E9" s="848">
        <v>3637680</v>
      </c>
    </row>
    <row r="10" spans="1:5">
      <c r="A10" s="845" t="s">
        <v>198</v>
      </c>
      <c r="B10" s="846" t="s">
        <v>305</v>
      </c>
      <c r="C10" s="820">
        <v>3160500</v>
      </c>
      <c r="D10" s="847">
        <v>3160500</v>
      </c>
      <c r="E10" s="848">
        <v>3160500</v>
      </c>
    </row>
    <row r="11" spans="1:5">
      <c r="A11" s="845" t="s">
        <v>200</v>
      </c>
      <c r="B11" s="846" t="s">
        <v>201</v>
      </c>
      <c r="C11" s="820">
        <v>940000</v>
      </c>
      <c r="D11" s="847">
        <v>940000</v>
      </c>
      <c r="E11" s="848">
        <v>272461</v>
      </c>
    </row>
    <row r="12" spans="1:5">
      <c r="A12" s="845" t="s">
        <v>202</v>
      </c>
      <c r="B12" s="846" t="s">
        <v>203</v>
      </c>
      <c r="C12" s="820">
        <v>252000</v>
      </c>
      <c r="D12" s="847">
        <v>252000</v>
      </c>
      <c r="E12" s="848"/>
    </row>
    <row r="13" spans="1:5">
      <c r="A13" s="845" t="s">
        <v>204</v>
      </c>
      <c r="B13" s="846" t="s">
        <v>205</v>
      </c>
      <c r="C13" s="820"/>
      <c r="D13" s="847">
        <v>347018</v>
      </c>
      <c r="E13" s="848">
        <v>347018</v>
      </c>
    </row>
    <row r="14" spans="1:5">
      <c r="A14" s="849" t="s">
        <v>206</v>
      </c>
      <c r="B14" s="850" t="s">
        <v>420</v>
      </c>
      <c r="C14" s="812">
        <f>SUM(C4:C13)</f>
        <v>101299296</v>
      </c>
      <c r="D14" s="821">
        <f>SUM(D4:D13)</f>
        <v>101815076</v>
      </c>
      <c r="E14" s="822">
        <f>SUM(E4:E13)</f>
        <v>46122509</v>
      </c>
    </row>
    <row r="15" spans="1:5">
      <c r="A15" s="845" t="s">
        <v>207</v>
      </c>
      <c r="B15" s="846" t="s">
        <v>208</v>
      </c>
      <c r="C15" s="820"/>
      <c r="D15" s="847"/>
      <c r="E15" s="848"/>
    </row>
    <row r="16" spans="1:5">
      <c r="A16" s="845" t="s">
        <v>209</v>
      </c>
      <c r="B16" s="846" t="s">
        <v>290</v>
      </c>
      <c r="C16" s="820"/>
      <c r="D16" s="847"/>
      <c r="E16" s="848"/>
    </row>
    <row r="17" spans="1:5">
      <c r="A17" s="845" t="s">
        <v>211</v>
      </c>
      <c r="B17" s="846" t="s">
        <v>212</v>
      </c>
      <c r="C17" s="820"/>
      <c r="D17" s="847"/>
      <c r="E17" s="848"/>
    </row>
    <row r="18" spans="1:5">
      <c r="A18" s="849" t="s">
        <v>213</v>
      </c>
      <c r="B18" s="850" t="s">
        <v>421</v>
      </c>
      <c r="C18" s="812">
        <f>SUM(C15:C17)</f>
        <v>0</v>
      </c>
      <c r="D18" s="821">
        <f>SUM(D15:D17)</f>
        <v>0</v>
      </c>
      <c r="E18" s="822">
        <f>SUM(E15:E17)</f>
        <v>0</v>
      </c>
    </row>
    <row r="19" spans="1:5">
      <c r="A19" s="851" t="s">
        <v>5</v>
      </c>
      <c r="B19" s="852" t="s">
        <v>214</v>
      </c>
      <c r="C19" s="825">
        <f>C14+C18</f>
        <v>101299296</v>
      </c>
      <c r="D19" s="826">
        <f>SUM(D18,D14)</f>
        <v>101815076</v>
      </c>
      <c r="E19" s="827">
        <f>SUM(E18,E14)</f>
        <v>46122509</v>
      </c>
    </row>
    <row r="20" spans="1:5">
      <c r="A20" s="845" t="s">
        <v>215</v>
      </c>
      <c r="B20" s="853" t="s">
        <v>216</v>
      </c>
      <c r="C20" s="820">
        <v>17562878</v>
      </c>
      <c r="D20" s="847">
        <v>16970790</v>
      </c>
      <c r="E20" s="848">
        <v>7471972</v>
      </c>
    </row>
    <row r="21" spans="1:5">
      <c r="A21" s="845" t="s">
        <v>217</v>
      </c>
      <c r="B21" s="853" t="s">
        <v>218</v>
      </c>
      <c r="C21" s="820"/>
      <c r="D21" s="847"/>
      <c r="E21" s="848"/>
    </row>
    <row r="22" spans="1:5">
      <c r="A22" s="845" t="s">
        <v>219</v>
      </c>
      <c r="B22" s="853" t="s">
        <v>306</v>
      </c>
      <c r="C22" s="820"/>
      <c r="D22" s="847"/>
      <c r="E22" s="848"/>
    </row>
    <row r="23" spans="1:5">
      <c r="A23" s="845" t="s">
        <v>221</v>
      </c>
      <c r="B23" s="853" t="s">
        <v>222</v>
      </c>
      <c r="C23" s="820">
        <v>468405</v>
      </c>
      <c r="D23" s="847">
        <v>545653</v>
      </c>
      <c r="E23" s="848">
        <v>545653</v>
      </c>
    </row>
    <row r="24" spans="1:5">
      <c r="A24" s="851" t="s">
        <v>9</v>
      </c>
      <c r="B24" s="852" t="s">
        <v>223</v>
      </c>
      <c r="C24" s="825">
        <f>SUM(C20:C23)</f>
        <v>18031283</v>
      </c>
      <c r="D24" s="826">
        <f>SUM(D20:D23)</f>
        <v>17516443</v>
      </c>
      <c r="E24" s="827">
        <f>SUM(E20:E23)</f>
        <v>8017625</v>
      </c>
    </row>
    <row r="25" spans="1:5">
      <c r="A25" s="845" t="s">
        <v>224</v>
      </c>
      <c r="B25" s="853" t="s">
        <v>225</v>
      </c>
      <c r="C25" s="820"/>
      <c r="D25" s="847"/>
      <c r="E25" s="848"/>
    </row>
    <row r="26" spans="1:5">
      <c r="A26" s="845" t="s">
        <v>226</v>
      </c>
      <c r="B26" s="846" t="s">
        <v>227</v>
      </c>
      <c r="C26" s="820">
        <v>400000</v>
      </c>
      <c r="D26" s="847">
        <v>400000</v>
      </c>
      <c r="E26" s="848"/>
    </row>
    <row r="27" spans="1:5" s="469" customFormat="1">
      <c r="A27" s="854" t="s">
        <v>228</v>
      </c>
      <c r="B27" s="855" t="s">
        <v>229</v>
      </c>
      <c r="C27" s="856">
        <f>SUM(C25:C26)</f>
        <v>400000</v>
      </c>
      <c r="D27" s="857">
        <f>SUM(D25:D26)</f>
        <v>400000</v>
      </c>
      <c r="E27" s="858">
        <f>SUM(E25:E26)</f>
        <v>0</v>
      </c>
    </row>
    <row r="28" spans="1:5">
      <c r="A28" s="845" t="s">
        <v>230</v>
      </c>
      <c r="B28" s="846" t="s">
        <v>231</v>
      </c>
      <c r="C28" s="820"/>
      <c r="D28" s="847"/>
      <c r="E28" s="848"/>
    </row>
    <row r="29" spans="1:5">
      <c r="A29" s="845" t="s">
        <v>232</v>
      </c>
      <c r="B29" s="846" t="s">
        <v>233</v>
      </c>
      <c r="C29" s="820">
        <v>1500000</v>
      </c>
      <c r="D29" s="847">
        <v>1500000</v>
      </c>
      <c r="E29" s="848">
        <v>1405492</v>
      </c>
    </row>
    <row r="30" spans="1:5">
      <c r="A30" s="845" t="s">
        <v>307</v>
      </c>
      <c r="B30" s="846" t="s">
        <v>308</v>
      </c>
      <c r="C30" s="820"/>
      <c r="D30" s="847"/>
      <c r="E30" s="848"/>
    </row>
    <row r="31" spans="1:5">
      <c r="A31" s="845" t="s">
        <v>236</v>
      </c>
      <c r="B31" s="846" t="s">
        <v>237</v>
      </c>
      <c r="C31" s="820"/>
      <c r="D31" s="847"/>
      <c r="E31" s="848"/>
    </row>
    <row r="32" spans="1:5">
      <c r="A32" s="845" t="s">
        <v>238</v>
      </c>
      <c r="B32" s="853" t="s">
        <v>239</v>
      </c>
      <c r="C32" s="820"/>
      <c r="D32" s="847"/>
      <c r="E32" s="848"/>
    </row>
    <row r="33" spans="1:5">
      <c r="A33" s="845" t="s">
        <v>240</v>
      </c>
      <c r="B33" s="846" t="s">
        <v>241</v>
      </c>
      <c r="C33" s="820">
        <v>1000000</v>
      </c>
      <c r="D33" s="847">
        <v>976805</v>
      </c>
      <c r="E33" s="848"/>
    </row>
    <row r="34" spans="1:5" s="469" customFormat="1">
      <c r="A34" s="859" t="s">
        <v>234</v>
      </c>
      <c r="B34" s="860" t="s">
        <v>422</v>
      </c>
      <c r="C34" s="856">
        <f>SUM(C28:C33)</f>
        <v>2500000</v>
      </c>
      <c r="D34" s="857">
        <f>SUM(D28:D33)</f>
        <v>2476805</v>
      </c>
      <c r="E34" s="858">
        <f>SUM(E28:E33)</f>
        <v>1405492</v>
      </c>
    </row>
    <row r="35" spans="1:5">
      <c r="A35" s="849" t="s">
        <v>242</v>
      </c>
      <c r="B35" s="850" t="s">
        <v>425</v>
      </c>
      <c r="C35" s="812">
        <f>SUM(C34,C27)</f>
        <v>2900000</v>
      </c>
      <c r="D35" s="821">
        <f>SUM(D34,D27)</f>
        <v>2876805</v>
      </c>
      <c r="E35" s="822">
        <f>SUM(E34,E27)</f>
        <v>1405492</v>
      </c>
    </row>
    <row r="36" spans="1:5">
      <c r="A36" s="845" t="s">
        <v>243</v>
      </c>
      <c r="B36" s="846" t="s">
        <v>244</v>
      </c>
      <c r="C36" s="817"/>
      <c r="D36" s="847">
        <v>120960</v>
      </c>
      <c r="E36" s="848">
        <v>120960</v>
      </c>
    </row>
    <row r="37" spans="1:5">
      <c r="A37" s="845" t="s">
        <v>423</v>
      </c>
      <c r="B37" s="846" t="s">
        <v>293</v>
      </c>
      <c r="C37" s="817">
        <v>110000</v>
      </c>
      <c r="D37" s="847">
        <v>110000</v>
      </c>
      <c r="E37" s="848">
        <v>24000</v>
      </c>
    </row>
    <row r="38" spans="1:5">
      <c r="A38" s="845" t="s">
        <v>423</v>
      </c>
      <c r="B38" s="846" t="s">
        <v>247</v>
      </c>
      <c r="C38" s="817"/>
      <c r="D38" s="847"/>
      <c r="E38" s="848"/>
    </row>
    <row r="39" spans="1:5">
      <c r="A39" s="849" t="s">
        <v>248</v>
      </c>
      <c r="B39" s="850" t="s">
        <v>445</v>
      </c>
      <c r="C39" s="812">
        <f>SUM(C36:C38)</f>
        <v>110000</v>
      </c>
      <c r="D39" s="821">
        <f>SUM(D36:D38)</f>
        <v>230960</v>
      </c>
      <c r="E39" s="822">
        <f>SUM(E36:E38)</f>
        <v>144960</v>
      </c>
    </row>
    <row r="40" spans="1:5">
      <c r="A40" s="845" t="s">
        <v>249</v>
      </c>
      <c r="B40" s="846" t="s">
        <v>250</v>
      </c>
      <c r="C40" s="817"/>
      <c r="D40" s="847"/>
      <c r="E40" s="848"/>
    </row>
    <row r="41" spans="1:5">
      <c r="A41" s="845" t="s">
        <v>424</v>
      </c>
      <c r="B41" s="846" t="s">
        <v>494</v>
      </c>
      <c r="C41" s="817"/>
      <c r="D41" s="847"/>
      <c r="E41" s="848"/>
    </row>
    <row r="42" spans="1:5">
      <c r="A42" s="845" t="s">
        <v>448</v>
      </c>
      <c r="B42" s="846" t="s">
        <v>251</v>
      </c>
      <c r="C42" s="817"/>
      <c r="D42" s="847"/>
      <c r="E42" s="848"/>
    </row>
    <row r="43" spans="1:5">
      <c r="A43" s="845" t="s">
        <v>252</v>
      </c>
      <c r="B43" s="846" t="s">
        <v>433</v>
      </c>
      <c r="C43" s="817"/>
      <c r="D43" s="847"/>
      <c r="E43" s="848"/>
    </row>
    <row r="44" spans="1:5">
      <c r="A44" s="845" t="s">
        <v>253</v>
      </c>
      <c r="B44" s="846" t="s">
        <v>254</v>
      </c>
      <c r="C44" s="817">
        <v>500000</v>
      </c>
      <c r="D44" s="847">
        <v>500000</v>
      </c>
      <c r="E44" s="848">
        <v>320029</v>
      </c>
    </row>
    <row r="45" spans="1:5">
      <c r="A45" s="845" t="s">
        <v>255</v>
      </c>
      <c r="B45" s="846" t="s">
        <v>256</v>
      </c>
      <c r="C45" s="817"/>
      <c r="D45" s="847"/>
      <c r="E45" s="848"/>
    </row>
    <row r="46" spans="1:5">
      <c r="A46" s="845" t="s">
        <v>257</v>
      </c>
      <c r="B46" s="846" t="s">
        <v>294</v>
      </c>
      <c r="C46" s="817">
        <v>1200000</v>
      </c>
      <c r="D46" s="847">
        <v>1500000</v>
      </c>
      <c r="E46" s="848">
        <v>1451581</v>
      </c>
    </row>
    <row r="47" spans="1:5">
      <c r="A47" s="845" t="s">
        <v>259</v>
      </c>
      <c r="B47" s="846" t="s">
        <v>295</v>
      </c>
      <c r="C47" s="817">
        <v>4000000</v>
      </c>
      <c r="D47" s="847">
        <v>3579040</v>
      </c>
      <c r="E47" s="848">
        <v>1383005</v>
      </c>
    </row>
    <row r="48" spans="1:5">
      <c r="A48" s="845" t="s">
        <v>259</v>
      </c>
      <c r="B48" s="846" t="s">
        <v>463</v>
      </c>
      <c r="C48" s="817"/>
      <c r="D48" s="847"/>
      <c r="E48" s="848"/>
    </row>
    <row r="49" spans="1:5">
      <c r="A49" s="849" t="s">
        <v>424</v>
      </c>
      <c r="B49" s="850" t="s">
        <v>427</v>
      </c>
      <c r="C49" s="812">
        <f>SUM(C40:C48)</f>
        <v>5700000</v>
      </c>
      <c r="D49" s="821">
        <f>SUM(D40:D48)</f>
        <v>5579040</v>
      </c>
      <c r="E49" s="822">
        <f>SUM(E40:E48)</f>
        <v>3154615</v>
      </c>
    </row>
    <row r="50" spans="1:5">
      <c r="A50" s="845" t="s">
        <v>261</v>
      </c>
      <c r="B50" s="846" t="s">
        <v>262</v>
      </c>
      <c r="C50" s="817"/>
      <c r="D50" s="847">
        <v>80814</v>
      </c>
      <c r="E50" s="848">
        <v>80814</v>
      </c>
    </row>
    <row r="51" spans="1:5">
      <c r="A51" s="845" t="s">
        <v>263</v>
      </c>
      <c r="B51" s="846" t="s">
        <v>264</v>
      </c>
      <c r="C51" s="817"/>
      <c r="D51" s="847"/>
      <c r="E51" s="848"/>
    </row>
    <row r="52" spans="1:5">
      <c r="A52" s="845" t="s">
        <v>265</v>
      </c>
      <c r="B52" s="846" t="s">
        <v>266</v>
      </c>
      <c r="C52" s="817"/>
      <c r="D52" s="847"/>
      <c r="E52" s="848"/>
    </row>
    <row r="53" spans="1:5">
      <c r="A53" s="849" t="s">
        <v>267</v>
      </c>
      <c r="B53" s="850" t="s">
        <v>435</v>
      </c>
      <c r="C53" s="812">
        <f>SUM(C50:C52)</f>
        <v>0</v>
      </c>
      <c r="D53" s="821">
        <f>SUM(D50:D52)</f>
        <v>80814</v>
      </c>
      <c r="E53" s="822">
        <f>SUM(E50:E52)</f>
        <v>80814</v>
      </c>
    </row>
    <row r="54" spans="1:5">
      <c r="A54" s="845" t="s">
        <v>268</v>
      </c>
      <c r="B54" s="846" t="s">
        <v>269</v>
      </c>
      <c r="C54" s="817">
        <v>2352000</v>
      </c>
      <c r="D54" s="847">
        <v>2352000</v>
      </c>
      <c r="E54" s="848">
        <v>655692</v>
      </c>
    </row>
    <row r="55" spans="1:5">
      <c r="A55" s="845" t="s">
        <v>270</v>
      </c>
      <c r="B55" s="846" t="s">
        <v>271</v>
      </c>
      <c r="C55" s="817"/>
      <c r="D55" s="847"/>
      <c r="E55" s="848"/>
    </row>
    <row r="56" spans="1:5">
      <c r="A56" s="845" t="s">
        <v>272</v>
      </c>
      <c r="B56" s="846" t="s">
        <v>273</v>
      </c>
      <c r="C56" s="817"/>
      <c r="D56" s="847"/>
      <c r="E56" s="848"/>
    </row>
    <row r="57" spans="1:5">
      <c r="A57" s="845" t="s">
        <v>274</v>
      </c>
      <c r="B57" s="853" t="s">
        <v>275</v>
      </c>
      <c r="C57" s="817"/>
      <c r="D57" s="847"/>
      <c r="E57" s="848"/>
    </row>
    <row r="58" spans="1:5">
      <c r="A58" s="845" t="s">
        <v>276</v>
      </c>
      <c r="B58" s="846" t="s">
        <v>277</v>
      </c>
      <c r="C58" s="861">
        <v>20000</v>
      </c>
      <c r="D58" s="847">
        <v>20000</v>
      </c>
      <c r="E58" s="848">
        <v>2499</v>
      </c>
    </row>
    <row r="59" spans="1:5">
      <c r="A59" s="849" t="s">
        <v>278</v>
      </c>
      <c r="B59" s="850" t="s">
        <v>429</v>
      </c>
      <c r="C59" s="812">
        <f>SUM(C54:C58)</f>
        <v>2372000</v>
      </c>
      <c r="D59" s="821">
        <f>SUM(D54:D58)</f>
        <v>2372000</v>
      </c>
      <c r="E59" s="822">
        <f>SUM(E54:E58)</f>
        <v>658191</v>
      </c>
    </row>
    <row r="60" spans="1:5">
      <c r="A60" s="851" t="s">
        <v>13</v>
      </c>
      <c r="B60" s="852" t="s">
        <v>279</v>
      </c>
      <c r="C60" s="825">
        <f>SUM(C59,C53,C49,C39,C35)</f>
        <v>11082000</v>
      </c>
      <c r="D60" s="826">
        <f>SUM(D59,D53,D49,D39,D35)</f>
        <v>11139619</v>
      </c>
      <c r="E60" s="827">
        <f>SUM(E59,E53,E49,E39,E35)</f>
        <v>5444072</v>
      </c>
    </row>
    <row r="61" spans="1:5">
      <c r="A61" s="862" t="s">
        <v>17</v>
      </c>
      <c r="B61" s="852" t="s">
        <v>280</v>
      </c>
      <c r="C61" s="825"/>
      <c r="D61" s="863"/>
      <c r="E61" s="864"/>
    </row>
    <row r="62" spans="1:5">
      <c r="A62" s="865" t="s">
        <v>21</v>
      </c>
      <c r="B62" s="846" t="s">
        <v>22</v>
      </c>
      <c r="C62" s="817"/>
      <c r="D62" s="847"/>
      <c r="E62" s="848"/>
    </row>
    <row r="63" spans="1:5">
      <c r="A63" s="865" t="s">
        <v>25</v>
      </c>
      <c r="B63" s="846" t="s">
        <v>281</v>
      </c>
      <c r="C63" s="817"/>
      <c r="D63" s="847"/>
      <c r="E63" s="848"/>
    </row>
    <row r="64" spans="1:5">
      <c r="A64" s="865" t="s">
        <v>55</v>
      </c>
      <c r="B64" s="846" t="s">
        <v>28</v>
      </c>
      <c r="C64" s="817"/>
      <c r="D64" s="847"/>
      <c r="E64" s="848"/>
    </row>
    <row r="65" spans="1:5">
      <c r="A65" s="865" t="s">
        <v>464</v>
      </c>
      <c r="B65" s="846" t="s">
        <v>282</v>
      </c>
      <c r="C65" s="817"/>
      <c r="D65" s="847"/>
      <c r="E65" s="848"/>
    </row>
    <row r="66" spans="1:5">
      <c r="A66" s="851" t="s">
        <v>30</v>
      </c>
      <c r="B66" s="852" t="s">
        <v>179</v>
      </c>
      <c r="C66" s="825">
        <f>SUM(C62:C65)</f>
        <v>0</v>
      </c>
      <c r="D66" s="826">
        <f>SUM(D62:D65)</f>
        <v>0</v>
      </c>
      <c r="E66" s="827">
        <f>SUM(E62:E65)</f>
        <v>0</v>
      </c>
    </row>
    <row r="67" spans="1:5">
      <c r="A67" s="851" t="s">
        <v>33</v>
      </c>
      <c r="B67" s="852" t="s">
        <v>283</v>
      </c>
      <c r="C67" s="825"/>
      <c r="D67" s="863"/>
      <c r="E67" s="864"/>
    </row>
    <row r="68" spans="1:5">
      <c r="A68" s="851" t="s">
        <v>37</v>
      </c>
      <c r="B68" s="852" t="s">
        <v>284</v>
      </c>
      <c r="C68" s="825"/>
      <c r="D68" s="863"/>
      <c r="E68" s="864"/>
    </row>
    <row r="69" spans="1:5">
      <c r="A69" s="845" t="s">
        <v>40</v>
      </c>
      <c r="B69" s="846" t="s">
        <v>41</v>
      </c>
      <c r="C69" s="866"/>
      <c r="D69" s="847"/>
      <c r="E69" s="848"/>
    </row>
    <row r="70" spans="1:5">
      <c r="A70" s="845" t="s">
        <v>43</v>
      </c>
      <c r="B70" s="846" t="s">
        <v>44</v>
      </c>
      <c r="C70" s="866"/>
      <c r="D70" s="847"/>
      <c r="E70" s="848"/>
    </row>
    <row r="71" spans="1:5">
      <c r="A71" s="845" t="s">
        <v>47</v>
      </c>
      <c r="B71" s="846" t="s">
        <v>48</v>
      </c>
      <c r="C71" s="866"/>
      <c r="D71" s="847"/>
      <c r="E71" s="848"/>
    </row>
    <row r="72" spans="1:5" ht="16.5" thickBot="1">
      <c r="A72" s="867" t="s">
        <v>51</v>
      </c>
      <c r="B72" s="868" t="s">
        <v>285</v>
      </c>
      <c r="C72" s="869">
        <f>SUM(C69:C71)</f>
        <v>0</v>
      </c>
      <c r="D72" s="870">
        <f>SUM(D69:D71)</f>
        <v>0</v>
      </c>
      <c r="E72" s="871">
        <f>SUM(E69:E71)</f>
        <v>0</v>
      </c>
    </row>
    <row r="73" spans="1:5" ht="19.5" thickBot="1">
      <c r="A73" s="1365" t="s">
        <v>356</v>
      </c>
      <c r="B73" s="1366"/>
      <c r="C73" s="318">
        <f>SUM(C72,C68,C67,C66,C61,C60,C24,C19)</f>
        <v>130412579</v>
      </c>
      <c r="D73" s="319">
        <f>SUM(D72,D68,D67,D66,D61,D60,D24,D19)</f>
        <v>130471138</v>
      </c>
      <c r="E73" s="872">
        <f>SUM(E72,E68,E67,E66,E61,E60,E24,E19)</f>
        <v>59584206</v>
      </c>
    </row>
    <row r="74" spans="1:5">
      <c r="A74" s="470" t="s">
        <v>71</v>
      </c>
      <c r="B74" s="873" t="s">
        <v>72</v>
      </c>
      <c r="C74" s="320"/>
      <c r="D74" s="874"/>
      <c r="E74" s="875"/>
    </row>
    <row r="75" spans="1:5">
      <c r="A75" s="471" t="s">
        <v>473</v>
      </c>
      <c r="B75" s="472" t="s">
        <v>474</v>
      </c>
      <c r="C75" s="321"/>
      <c r="D75" s="473"/>
      <c r="E75" s="876"/>
    </row>
    <row r="76" spans="1:5" ht="16.5" thickBot="1">
      <c r="A76" s="877" t="s">
        <v>77</v>
      </c>
      <c r="B76" s="878" t="s">
        <v>76</v>
      </c>
      <c r="C76" s="879"/>
      <c r="D76" s="880"/>
      <c r="E76" s="881"/>
    </row>
    <row r="77" spans="1:5" ht="19.5" thickBot="1">
      <c r="A77" s="1365" t="s">
        <v>430</v>
      </c>
      <c r="B77" s="1366"/>
      <c r="C77" s="318">
        <f>SUM(C73:C76)</f>
        <v>130412579</v>
      </c>
      <c r="D77" s="319">
        <f>SUM(D73:D76)</f>
        <v>130471138</v>
      </c>
      <c r="E77" s="872">
        <f>SUM(E73:E76)</f>
        <v>59584206</v>
      </c>
    </row>
    <row r="78" spans="1:5" s="474" customFormat="1" ht="16.5" thickBot="1">
      <c r="A78" s="992"/>
      <c r="B78" s="992"/>
      <c r="C78" s="993"/>
      <c r="D78" s="994"/>
      <c r="E78" s="994"/>
    </row>
    <row r="79" spans="1:5">
      <c r="A79" s="468" t="s">
        <v>98</v>
      </c>
      <c r="B79" s="842" t="s">
        <v>99</v>
      </c>
      <c r="C79" s="322"/>
      <c r="D79" s="843"/>
      <c r="E79" s="844"/>
    </row>
    <row r="80" spans="1:5">
      <c r="A80" s="845" t="s">
        <v>100</v>
      </c>
      <c r="B80" s="846" t="s">
        <v>101</v>
      </c>
      <c r="C80" s="817"/>
      <c r="D80" s="847"/>
      <c r="E80" s="848"/>
    </row>
    <row r="81" spans="1:5">
      <c r="A81" s="845" t="s">
        <v>102</v>
      </c>
      <c r="B81" s="846" t="s">
        <v>103</v>
      </c>
      <c r="C81" s="817"/>
      <c r="D81" s="847"/>
      <c r="E81" s="848"/>
    </row>
    <row r="82" spans="1:5">
      <c r="A82" s="845" t="s">
        <v>104</v>
      </c>
      <c r="B82" s="846" t="s">
        <v>105</v>
      </c>
      <c r="C82" s="817"/>
      <c r="D82" s="847"/>
      <c r="E82" s="848"/>
    </row>
    <row r="83" spans="1:5">
      <c r="A83" s="845" t="s">
        <v>106</v>
      </c>
      <c r="B83" s="846" t="s">
        <v>107</v>
      </c>
      <c r="C83" s="817"/>
      <c r="D83" s="847"/>
      <c r="E83" s="848"/>
    </row>
    <row r="84" spans="1:5">
      <c r="A84" s="845" t="s">
        <v>108</v>
      </c>
      <c r="B84" s="846" t="s">
        <v>109</v>
      </c>
      <c r="C84" s="817"/>
      <c r="D84" s="847"/>
      <c r="E84" s="848"/>
    </row>
    <row r="85" spans="1:5" s="475" customFormat="1">
      <c r="A85" s="882"/>
      <c r="B85" s="883" t="s">
        <v>166</v>
      </c>
      <c r="C85" s="798"/>
      <c r="D85" s="487"/>
      <c r="E85" s="799"/>
    </row>
    <row r="86" spans="1:5">
      <c r="A86" s="849" t="s">
        <v>3</v>
      </c>
      <c r="B86" s="850" t="s">
        <v>4</v>
      </c>
      <c r="C86" s="812">
        <f>SUM(C79:C85)</f>
        <v>0</v>
      </c>
      <c r="D86" s="821">
        <f>SUM(D79:D85)</f>
        <v>0</v>
      </c>
      <c r="E86" s="822">
        <f>SUM(E79:E85)</f>
        <v>0</v>
      </c>
    </row>
    <row r="87" spans="1:5">
      <c r="A87" s="845"/>
      <c r="B87" s="846"/>
      <c r="C87" s="820"/>
      <c r="D87" s="847"/>
      <c r="E87" s="848"/>
    </row>
    <row r="88" spans="1:5">
      <c r="A88" s="845"/>
      <c r="B88" s="846" t="s">
        <v>296</v>
      </c>
      <c r="C88" s="820"/>
      <c r="D88" s="847"/>
      <c r="E88" s="848"/>
    </row>
    <row r="89" spans="1:5">
      <c r="A89" s="845"/>
      <c r="B89" s="846"/>
      <c r="C89" s="820"/>
      <c r="D89" s="847"/>
      <c r="E89" s="848"/>
    </row>
    <row r="90" spans="1:5">
      <c r="A90" s="845"/>
      <c r="B90" s="846"/>
      <c r="C90" s="820"/>
      <c r="D90" s="847"/>
      <c r="E90" s="848"/>
    </row>
    <row r="91" spans="1:5">
      <c r="A91" s="849" t="s">
        <v>7</v>
      </c>
      <c r="B91" s="850" t="s">
        <v>112</v>
      </c>
      <c r="C91" s="812">
        <f>SUM(C87:C90)</f>
        <v>0</v>
      </c>
      <c r="D91" s="821"/>
      <c r="E91" s="822"/>
    </row>
    <row r="92" spans="1:5">
      <c r="A92" s="851" t="s">
        <v>11</v>
      </c>
      <c r="B92" s="852" t="s">
        <v>113</v>
      </c>
      <c r="C92" s="825">
        <f>SUM(C86,C91)</f>
        <v>0</v>
      </c>
      <c r="D92" s="826">
        <f>SUM(D86,D91)</f>
        <v>0</v>
      </c>
      <c r="E92" s="827">
        <f>SUM(E86,E91)</f>
        <v>0</v>
      </c>
    </row>
    <row r="93" spans="1:5" s="475" customFormat="1">
      <c r="A93" s="882" t="s">
        <v>15</v>
      </c>
      <c r="B93" s="884" t="s">
        <v>114</v>
      </c>
      <c r="C93" s="798"/>
      <c r="D93" s="808"/>
      <c r="E93" s="809"/>
    </row>
    <row r="94" spans="1:5">
      <c r="A94" s="849" t="s">
        <v>15</v>
      </c>
      <c r="B94" s="850" t="s">
        <v>115</v>
      </c>
      <c r="C94" s="812">
        <f>SUM(C93)</f>
        <v>0</v>
      </c>
      <c r="D94" s="885">
        <f>SUM(D93)</f>
        <v>0</v>
      </c>
      <c r="E94" s="886">
        <f>SUM(E93)</f>
        <v>0</v>
      </c>
    </row>
    <row r="95" spans="1:5">
      <c r="A95" s="845"/>
      <c r="B95" s="846" t="s">
        <v>116</v>
      </c>
      <c r="C95" s="817"/>
      <c r="D95" s="847"/>
      <c r="E95" s="848"/>
    </row>
    <row r="96" spans="1:5">
      <c r="A96" s="845"/>
      <c r="B96" s="846"/>
      <c r="C96" s="820"/>
      <c r="D96" s="847"/>
      <c r="E96" s="848"/>
    </row>
    <row r="97" spans="1:5">
      <c r="A97" s="849" t="s">
        <v>19</v>
      </c>
      <c r="B97" s="850" t="s">
        <v>117</v>
      </c>
      <c r="C97" s="812"/>
      <c r="D97" s="821"/>
      <c r="E97" s="822"/>
    </row>
    <row r="98" spans="1:5">
      <c r="A98" s="851" t="s">
        <v>23</v>
      </c>
      <c r="B98" s="852" t="s">
        <v>118</v>
      </c>
      <c r="C98" s="825">
        <f>SUM(C94,C97)</f>
        <v>0</v>
      </c>
      <c r="D98" s="826">
        <f>SUM(D94,D97)</f>
        <v>0</v>
      </c>
      <c r="E98" s="827">
        <f>SUM(E94,E97)</f>
        <v>0</v>
      </c>
    </row>
    <row r="99" spans="1:5">
      <c r="A99" s="849" t="s">
        <v>27</v>
      </c>
      <c r="B99" s="850" t="s">
        <v>441</v>
      </c>
      <c r="C99" s="812"/>
      <c r="D99" s="821"/>
      <c r="E99" s="822"/>
    </row>
    <row r="100" spans="1:5">
      <c r="A100" s="849" t="s">
        <v>29</v>
      </c>
      <c r="B100" s="850" t="s">
        <v>442</v>
      </c>
      <c r="C100" s="812"/>
      <c r="D100" s="821"/>
      <c r="E100" s="822"/>
    </row>
    <row r="101" spans="1:5">
      <c r="A101" s="845" t="s">
        <v>32</v>
      </c>
      <c r="B101" s="846" t="s">
        <v>443</v>
      </c>
      <c r="C101" s="817"/>
      <c r="D101" s="847"/>
      <c r="E101" s="848"/>
    </row>
    <row r="102" spans="1:5">
      <c r="A102" s="845" t="s">
        <v>35</v>
      </c>
      <c r="B102" s="846" t="s">
        <v>36</v>
      </c>
      <c r="C102" s="817"/>
      <c r="D102" s="847"/>
      <c r="E102" s="848"/>
    </row>
    <row r="103" spans="1:5">
      <c r="A103" s="845" t="s">
        <v>39</v>
      </c>
      <c r="B103" s="846" t="s">
        <v>444</v>
      </c>
      <c r="C103" s="817"/>
      <c r="D103" s="847"/>
      <c r="E103" s="848"/>
    </row>
    <row r="104" spans="1:5">
      <c r="A104" s="845"/>
      <c r="B104" s="846" t="s">
        <v>42</v>
      </c>
      <c r="C104" s="817"/>
      <c r="D104" s="847"/>
      <c r="E104" s="848"/>
    </row>
    <row r="105" spans="1:5">
      <c r="A105" s="887" t="s">
        <v>439</v>
      </c>
      <c r="B105" s="888" t="s">
        <v>440</v>
      </c>
      <c r="C105" s="832">
        <f>SUM(C101:C104)</f>
        <v>0</v>
      </c>
      <c r="D105" s="885">
        <f>SUM(D101:D104)</f>
        <v>0</v>
      </c>
      <c r="E105" s="886">
        <f>SUM(E101:E104)</f>
        <v>0</v>
      </c>
    </row>
    <row r="106" spans="1:5">
      <c r="A106" s="851" t="s">
        <v>45</v>
      </c>
      <c r="B106" s="852" t="s">
        <v>119</v>
      </c>
      <c r="C106" s="825">
        <f>SUM(C99,C100,C105)</f>
        <v>0</v>
      </c>
      <c r="D106" s="826">
        <f>SUM(D99,D100,D105)</f>
        <v>0</v>
      </c>
      <c r="E106" s="827">
        <f>SUM(E99,E100,E105)</f>
        <v>0</v>
      </c>
    </row>
    <row r="107" spans="1:5">
      <c r="A107" s="845" t="s">
        <v>120</v>
      </c>
      <c r="B107" s="853" t="s">
        <v>457</v>
      </c>
      <c r="C107" s="820"/>
      <c r="D107" s="847"/>
      <c r="E107" s="848"/>
    </row>
    <row r="108" spans="1:5">
      <c r="A108" s="845" t="s">
        <v>121</v>
      </c>
      <c r="B108" s="853" t="s">
        <v>458</v>
      </c>
      <c r="C108" s="820"/>
      <c r="D108" s="847"/>
      <c r="E108" s="848"/>
    </row>
    <row r="109" spans="1:5">
      <c r="A109" s="845" t="s">
        <v>123</v>
      </c>
      <c r="B109" s="853" t="s">
        <v>452</v>
      </c>
      <c r="C109" s="820"/>
      <c r="D109" s="847"/>
      <c r="E109" s="848"/>
    </row>
    <row r="110" spans="1:5">
      <c r="A110" s="845" t="s">
        <v>125</v>
      </c>
      <c r="B110" s="853" t="s">
        <v>126</v>
      </c>
      <c r="C110" s="820"/>
      <c r="D110" s="847"/>
      <c r="E110" s="848"/>
    </row>
    <row r="111" spans="1:5">
      <c r="A111" s="845" t="s">
        <v>127</v>
      </c>
      <c r="B111" s="853" t="s">
        <v>459</v>
      </c>
      <c r="C111" s="820"/>
      <c r="D111" s="847"/>
      <c r="E111" s="848"/>
    </row>
    <row r="112" spans="1:5">
      <c r="A112" s="845" t="s">
        <v>127</v>
      </c>
      <c r="B112" s="853" t="s">
        <v>460</v>
      </c>
      <c r="C112" s="820"/>
      <c r="D112" s="847"/>
      <c r="E112" s="848"/>
    </row>
    <row r="113" spans="1:5">
      <c r="A113" s="845" t="s">
        <v>127</v>
      </c>
      <c r="B113" s="853" t="s">
        <v>461</v>
      </c>
      <c r="C113" s="820"/>
      <c r="D113" s="847"/>
      <c r="E113" s="848"/>
    </row>
    <row r="114" spans="1:5">
      <c r="A114" s="845" t="s">
        <v>128</v>
      </c>
      <c r="B114" s="853" t="s">
        <v>454</v>
      </c>
      <c r="C114" s="820"/>
      <c r="D114" s="847"/>
      <c r="E114" s="848"/>
    </row>
    <row r="115" spans="1:5">
      <c r="A115" s="845" t="s">
        <v>130</v>
      </c>
      <c r="B115" s="853" t="s">
        <v>453</v>
      </c>
      <c r="C115" s="820"/>
      <c r="D115" s="847"/>
      <c r="E115" s="848"/>
    </row>
    <row r="116" spans="1:5">
      <c r="A116" s="845" t="s">
        <v>132</v>
      </c>
      <c r="B116" s="853" t="s">
        <v>455</v>
      </c>
      <c r="C116" s="820"/>
      <c r="D116" s="847"/>
      <c r="E116" s="848">
        <v>4</v>
      </c>
    </row>
    <row r="117" spans="1:5">
      <c r="A117" s="845" t="s">
        <v>456</v>
      </c>
      <c r="B117" s="853" t="s">
        <v>133</v>
      </c>
      <c r="C117" s="820"/>
      <c r="D117" s="847"/>
      <c r="E117" s="848">
        <v>1468</v>
      </c>
    </row>
    <row r="118" spans="1:5">
      <c r="A118" s="851" t="s">
        <v>49</v>
      </c>
      <c r="B118" s="852" t="s">
        <v>134</v>
      </c>
      <c r="C118" s="825">
        <f>SUM(C107:C117)</f>
        <v>0</v>
      </c>
      <c r="D118" s="863">
        <f>SUM(D107:D117)</f>
        <v>0</v>
      </c>
      <c r="E118" s="864">
        <f>SUM(E107:E117)</f>
        <v>1472</v>
      </c>
    </row>
    <row r="119" spans="1:5">
      <c r="A119" s="845" t="s">
        <v>135</v>
      </c>
      <c r="B119" s="846" t="s">
        <v>136</v>
      </c>
      <c r="C119" s="820"/>
      <c r="D119" s="847"/>
      <c r="E119" s="848"/>
    </row>
    <row r="120" spans="1:5">
      <c r="A120" s="845" t="s">
        <v>137</v>
      </c>
      <c r="B120" s="846" t="s">
        <v>138</v>
      </c>
      <c r="C120" s="820"/>
      <c r="D120" s="847"/>
      <c r="E120" s="848"/>
    </row>
    <row r="121" spans="1:5">
      <c r="A121" s="851" t="s">
        <v>139</v>
      </c>
      <c r="B121" s="852" t="s">
        <v>140</v>
      </c>
      <c r="C121" s="825">
        <f>SUM(C119:C120)</f>
        <v>0</v>
      </c>
      <c r="D121" s="863">
        <f>SUM(D119:D120)</f>
        <v>0</v>
      </c>
      <c r="E121" s="864">
        <f>SUM(E119:E120)</f>
        <v>0</v>
      </c>
    </row>
    <row r="122" spans="1:5">
      <c r="A122" s="845" t="s">
        <v>57</v>
      </c>
      <c r="B122" s="846" t="s">
        <v>141</v>
      </c>
      <c r="C122" s="817"/>
      <c r="D122" s="847"/>
      <c r="E122" s="848"/>
    </row>
    <row r="123" spans="1:5">
      <c r="A123" s="845" t="s">
        <v>59</v>
      </c>
      <c r="B123" s="846" t="s">
        <v>142</v>
      </c>
      <c r="C123" s="820"/>
      <c r="D123" s="847"/>
      <c r="E123" s="848"/>
    </row>
    <row r="124" spans="1:5">
      <c r="A124" s="851" t="s">
        <v>61</v>
      </c>
      <c r="B124" s="852" t="s">
        <v>143</v>
      </c>
      <c r="C124" s="825">
        <f>SUM(C122:C123)</f>
        <v>0</v>
      </c>
      <c r="D124" s="863">
        <f>SUM(D122:D123)</f>
        <v>0</v>
      </c>
      <c r="E124" s="864">
        <f>SUM(E122:E123)</f>
        <v>0</v>
      </c>
    </row>
    <row r="125" spans="1:5">
      <c r="A125" s="845" t="s">
        <v>63</v>
      </c>
      <c r="B125" s="846" t="s">
        <v>64</v>
      </c>
      <c r="C125" s="820"/>
      <c r="D125" s="847"/>
      <c r="E125" s="848"/>
    </row>
    <row r="126" spans="1:5">
      <c r="A126" s="845" t="s">
        <v>65</v>
      </c>
      <c r="B126" s="846" t="s">
        <v>144</v>
      </c>
      <c r="C126" s="820"/>
      <c r="D126" s="847"/>
      <c r="E126" s="848"/>
    </row>
    <row r="127" spans="1:5" ht="16.5" thickBot="1">
      <c r="A127" s="867" t="s">
        <v>67</v>
      </c>
      <c r="B127" s="868" t="s">
        <v>145</v>
      </c>
      <c r="C127" s="869">
        <f>SUM(C125:C126)</f>
        <v>0</v>
      </c>
      <c r="D127" s="889">
        <f>SUM(D125:D126)</f>
        <v>0</v>
      </c>
      <c r="E127" s="890">
        <f>SUM(E125:E126)</f>
        <v>0</v>
      </c>
    </row>
    <row r="128" spans="1:5" ht="19.5" thickBot="1">
      <c r="A128" s="1365" t="s">
        <v>336</v>
      </c>
      <c r="B128" s="1366"/>
      <c r="C128" s="318">
        <f>SUM(C127,C124,C121,C118,C106,C98,C92)</f>
        <v>0</v>
      </c>
      <c r="D128" s="476">
        <f>SUM(D127,D124,D121,D118,D106,D98,D92)</f>
        <v>0</v>
      </c>
      <c r="E128" s="891">
        <f>SUM(E127,E124,E121,E118,E106,E98,E92)</f>
        <v>1472</v>
      </c>
    </row>
    <row r="129" spans="1:5">
      <c r="A129" s="470" t="s">
        <v>332</v>
      </c>
      <c r="B129" s="873" t="s">
        <v>70</v>
      </c>
      <c r="C129" s="320"/>
      <c r="D129" s="874"/>
      <c r="E129" s="875"/>
    </row>
    <row r="130" spans="1:5">
      <c r="A130" s="892" t="s">
        <v>475</v>
      </c>
      <c r="B130" s="853" t="s">
        <v>78</v>
      </c>
      <c r="C130" s="820"/>
      <c r="D130" s="847"/>
      <c r="E130" s="848"/>
    </row>
    <row r="131" spans="1:5">
      <c r="A131" s="892" t="s">
        <v>476</v>
      </c>
      <c r="B131" s="853" t="s">
        <v>74</v>
      </c>
      <c r="C131" s="820">
        <v>7618924</v>
      </c>
      <c r="D131" s="847">
        <v>7618924</v>
      </c>
      <c r="E131" s="848">
        <v>7618924</v>
      </c>
    </row>
    <row r="132" spans="1:5" ht="16.5" thickBot="1">
      <c r="A132" s="877" t="s">
        <v>75</v>
      </c>
      <c r="B132" s="878" t="s">
        <v>76</v>
      </c>
      <c r="C132" s="879">
        <v>122793655</v>
      </c>
      <c r="D132" s="880">
        <v>122852214</v>
      </c>
      <c r="E132" s="881">
        <v>62482260</v>
      </c>
    </row>
    <row r="133" spans="1:5" ht="19.5" thickBot="1">
      <c r="A133" s="1365" t="s">
        <v>353</v>
      </c>
      <c r="B133" s="1366"/>
      <c r="C133" s="318">
        <f>SUM(C128:C132)</f>
        <v>130412579</v>
      </c>
      <c r="D133" s="319">
        <f>SUM(D128:D132)</f>
        <v>130471138</v>
      </c>
      <c r="E133" s="872">
        <f>SUM(E128:E132)</f>
        <v>70102656</v>
      </c>
    </row>
    <row r="134" spans="1:5" ht="16.5" thickBot="1">
      <c r="A134" s="477"/>
      <c r="B134" s="477"/>
      <c r="C134" s="478"/>
      <c r="D134" s="479"/>
      <c r="E134" s="479"/>
    </row>
    <row r="135" spans="1:5" ht="19.5" thickBot="1">
      <c r="A135" s="1363" t="s">
        <v>289</v>
      </c>
      <c r="B135" s="1364"/>
      <c r="C135" s="323">
        <f>Létszám!E7</f>
        <v>21</v>
      </c>
      <c r="D135" s="465">
        <v>21</v>
      </c>
      <c r="E135" s="841">
        <v>21</v>
      </c>
    </row>
  </sheetData>
  <sheetProtection formatCells="0" formatColumns="0" formatRows="0" insertColumns="0" insertRows="0" insertHyperlinks="0" deleteColumns="0" deleteRows="0" sort="0" autoFilter="0" pivotTables="0"/>
  <sortState ref="A129:E132">
    <sortCondition ref="A129:A132"/>
  </sortState>
  <mergeCells count="10">
    <mergeCell ref="A135:B135"/>
    <mergeCell ref="A133:B133"/>
    <mergeCell ref="A128:B128"/>
    <mergeCell ref="A77:B77"/>
    <mergeCell ref="A73:B73"/>
    <mergeCell ref="B1:B3"/>
    <mergeCell ref="A1:A3"/>
    <mergeCell ref="E1:E3"/>
    <mergeCell ref="D1:D3"/>
    <mergeCell ref="C1:C3"/>
  </mergeCells>
  <phoneticPr fontId="25" type="noConversion"/>
  <printOptions horizontalCentered="1"/>
  <pageMargins left="0.59055118110236227" right="0.59055118110236227" top="0.74803149606299213" bottom="0.74803149606299213" header="0.31496062992125984" footer="0.51181102362204722"/>
  <pageSetup paperSize="9" scale="35" firstPageNumber="0" orientation="portrait" horizontalDpi="300" verticalDpi="300" r:id="rId1"/>
  <headerFooter alignWithMargins="0">
    <oddHeader>&amp;C&amp;"Arial CE,Normál"Hegyeshalom Nagyközségi Önkormányzat&amp;R&amp;"Arial CE,Normál"17. melléklet</oddHeader>
  </headerFooter>
  <rowBreaks count="1" manualBreakCount="1">
    <brk id="7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tabColor indexed="10"/>
    <pageSetUpPr fitToPage="1"/>
  </sheetPr>
  <dimension ref="A1:F37"/>
  <sheetViews>
    <sheetView zoomScaleNormal="100" workbookViewId="0"/>
  </sheetViews>
  <sheetFormatPr defaultColWidth="8.5703125" defaultRowHeight="12.75"/>
  <cols>
    <col min="1" max="1" width="44.85546875" customWidth="1"/>
    <col min="2" max="2" width="15.28515625" customWidth="1"/>
    <col min="3" max="3" width="12.85546875" customWidth="1"/>
    <col min="4" max="4" width="12" customWidth="1"/>
    <col min="5" max="5" width="11.140625" customWidth="1"/>
    <col min="6" max="6" width="12.42578125" customWidth="1"/>
  </cols>
  <sheetData>
    <row r="1" spans="1:6" ht="20.100000000000001" customHeight="1">
      <c r="A1" s="20" t="s">
        <v>298</v>
      </c>
      <c r="B1" s="1367" t="s">
        <v>299</v>
      </c>
      <c r="C1" s="1367"/>
      <c r="D1" s="1368"/>
      <c r="E1" s="1368"/>
      <c r="F1" s="1368"/>
    </row>
    <row r="2" spans="1:6" ht="20.100000000000001" customHeight="1">
      <c r="A2" s="21"/>
      <c r="B2" s="22" t="s">
        <v>34</v>
      </c>
      <c r="C2" s="23" t="s">
        <v>38</v>
      </c>
      <c r="D2" s="24" t="s">
        <v>300</v>
      </c>
      <c r="E2" s="25" t="s">
        <v>301</v>
      </c>
      <c r="F2" s="25" t="s">
        <v>302</v>
      </c>
    </row>
    <row r="3" spans="1:6" ht="20.100000000000001" customHeight="1">
      <c r="A3" s="1"/>
      <c r="B3" s="26"/>
      <c r="C3" s="27"/>
      <c r="D3" s="28"/>
      <c r="E3" s="13"/>
      <c r="F3" s="13"/>
    </row>
    <row r="4" spans="1:6" ht="20.100000000000001" customHeight="1">
      <c r="A4" s="29"/>
      <c r="B4" s="26"/>
      <c r="C4" s="27"/>
      <c r="D4" s="28"/>
      <c r="E4" s="13"/>
      <c r="F4" s="13"/>
    </row>
    <row r="5" spans="1:6" ht="20.100000000000001" customHeight="1">
      <c r="A5" s="30"/>
      <c r="B5" s="26"/>
      <c r="C5" s="27"/>
      <c r="D5" s="31"/>
      <c r="E5" s="13"/>
      <c r="F5" s="13"/>
    </row>
    <row r="6" spans="1:6" ht="20.100000000000001" customHeight="1">
      <c r="A6" s="32"/>
      <c r="B6" s="26"/>
      <c r="C6" s="27"/>
      <c r="D6" s="28"/>
      <c r="E6" s="13"/>
      <c r="F6" s="13"/>
    </row>
    <row r="7" spans="1:6" ht="20.100000000000001" customHeight="1">
      <c r="A7" s="32"/>
      <c r="B7" s="26"/>
      <c r="C7" s="27"/>
      <c r="D7" s="31"/>
      <c r="E7" s="13"/>
      <c r="F7" s="13"/>
    </row>
    <row r="8" spans="1:6" ht="20.100000000000001" customHeight="1">
      <c r="A8" s="32"/>
      <c r="B8" s="26"/>
      <c r="C8" s="27"/>
      <c r="D8" s="31"/>
      <c r="E8" s="13"/>
      <c r="F8" s="13"/>
    </row>
    <row r="9" spans="1:6" ht="20.100000000000001" customHeight="1">
      <c r="A9" s="32"/>
      <c r="B9" s="26"/>
      <c r="C9" s="27"/>
      <c r="D9" s="28"/>
      <c r="E9" s="13"/>
      <c r="F9" s="13"/>
    </row>
    <row r="10" spans="1:6" ht="20.100000000000001" customHeight="1">
      <c r="A10" s="32"/>
      <c r="B10" s="26"/>
      <c r="C10" s="27"/>
      <c r="D10" s="28"/>
      <c r="E10" s="13"/>
      <c r="F10" s="13"/>
    </row>
    <row r="11" spans="1:6" ht="20.100000000000001" customHeight="1">
      <c r="A11" s="33"/>
      <c r="B11" s="26"/>
      <c r="C11" s="27"/>
      <c r="D11" s="28"/>
      <c r="E11" s="13"/>
      <c r="F11" s="13"/>
    </row>
    <row r="12" spans="1:6" ht="20.100000000000001" customHeight="1">
      <c r="A12" s="1"/>
      <c r="B12" s="26"/>
      <c r="C12" s="27"/>
      <c r="D12" s="28"/>
      <c r="E12" s="13"/>
      <c r="F12" s="13"/>
    </row>
    <row r="13" spans="1:6" ht="20.100000000000001" customHeight="1">
      <c r="A13" s="1"/>
      <c r="B13" s="26"/>
      <c r="C13" s="27"/>
      <c r="D13" s="28"/>
      <c r="E13" s="13"/>
      <c r="F13" s="13"/>
    </row>
    <row r="14" spans="1:6" ht="20.100000000000001" customHeight="1">
      <c r="A14" s="34"/>
      <c r="B14" s="26"/>
      <c r="C14" s="27"/>
      <c r="D14" s="28"/>
      <c r="E14" s="13"/>
      <c r="F14" s="13"/>
    </row>
    <row r="15" spans="1:6" ht="20.100000000000001" customHeight="1">
      <c r="A15" s="1"/>
      <c r="B15" s="26"/>
      <c r="C15" s="27"/>
      <c r="D15" s="28"/>
      <c r="E15" s="13"/>
      <c r="F15" s="13"/>
    </row>
    <row r="16" spans="1:6" ht="20.100000000000001" customHeight="1">
      <c r="A16" s="5"/>
      <c r="B16" s="26"/>
      <c r="C16" s="27"/>
      <c r="D16" s="28"/>
      <c r="E16" s="13"/>
      <c r="F16" s="13"/>
    </row>
    <row r="17" spans="1:6" ht="20.100000000000001" customHeight="1">
      <c r="A17" s="34"/>
      <c r="B17" s="26"/>
      <c r="C17" s="27"/>
      <c r="D17" s="28"/>
      <c r="E17" s="13"/>
      <c r="F17" s="13"/>
    </row>
    <row r="18" spans="1:6" ht="20.100000000000001" customHeight="1">
      <c r="A18" s="1"/>
      <c r="B18" s="26"/>
      <c r="C18" s="27"/>
      <c r="D18" s="28"/>
      <c r="E18" s="13"/>
      <c r="F18" s="13"/>
    </row>
    <row r="19" spans="1:6" ht="20.100000000000001" customHeight="1">
      <c r="A19" s="34"/>
      <c r="B19" s="26"/>
      <c r="C19" s="27"/>
      <c r="D19" s="28"/>
      <c r="E19" s="13"/>
      <c r="F19" s="13"/>
    </row>
    <row r="20" spans="1:6" ht="20.100000000000001" customHeight="1">
      <c r="A20" s="1"/>
      <c r="B20" s="26"/>
      <c r="C20" s="27"/>
      <c r="D20" s="28"/>
      <c r="E20" s="13"/>
      <c r="F20" s="13"/>
    </row>
    <row r="21" spans="1:6" ht="20.100000000000001" customHeight="1">
      <c r="A21" s="2"/>
      <c r="B21" s="26"/>
      <c r="C21" s="27"/>
      <c r="D21" s="28"/>
      <c r="E21" s="13"/>
      <c r="F21" s="13"/>
    </row>
    <row r="22" spans="1:6" ht="20.100000000000001" customHeight="1">
      <c r="A22" s="1"/>
      <c r="B22" s="26"/>
      <c r="C22" s="27"/>
      <c r="D22" s="28"/>
      <c r="E22" s="13"/>
      <c r="F22" s="13"/>
    </row>
    <row r="23" spans="1:6" ht="20.100000000000001" customHeight="1">
      <c r="A23" s="1"/>
      <c r="B23" s="26"/>
      <c r="C23" s="27"/>
      <c r="D23" s="28"/>
      <c r="E23" s="13"/>
      <c r="F23" s="13"/>
    </row>
    <row r="24" spans="1:6" ht="20.100000000000001" customHeight="1">
      <c r="A24" s="1"/>
      <c r="B24" s="26"/>
      <c r="C24" s="27"/>
      <c r="D24" s="28"/>
      <c r="E24" s="13"/>
      <c r="F24" s="13"/>
    </row>
    <row r="25" spans="1:6" ht="20.100000000000001" customHeight="1">
      <c r="A25" s="1"/>
      <c r="B25" s="26"/>
      <c r="C25" s="27"/>
      <c r="D25" s="28"/>
      <c r="E25" s="13"/>
      <c r="F25" s="13"/>
    </row>
    <row r="26" spans="1:6" ht="20.100000000000001" customHeight="1">
      <c r="A26" s="1"/>
      <c r="B26" s="26"/>
      <c r="C26" s="27"/>
      <c r="D26" s="28"/>
      <c r="E26" s="13"/>
      <c r="F26" s="13"/>
    </row>
    <row r="27" spans="1:6" ht="20.100000000000001" customHeight="1">
      <c r="A27" s="1"/>
      <c r="B27" s="26"/>
      <c r="C27" s="27"/>
      <c r="D27" s="28"/>
      <c r="E27" s="13"/>
      <c r="F27" s="13"/>
    </row>
    <row r="28" spans="1:6" ht="20.100000000000001" customHeight="1">
      <c r="A28" s="34"/>
      <c r="B28" s="26"/>
      <c r="C28" s="27"/>
      <c r="D28" s="28"/>
      <c r="E28" s="13"/>
      <c r="F28" s="13"/>
    </row>
    <row r="29" spans="1:6" ht="20.100000000000001" customHeight="1">
      <c r="A29" s="2"/>
      <c r="B29" s="26"/>
      <c r="C29" s="27"/>
      <c r="D29" s="28"/>
      <c r="E29" s="13"/>
      <c r="F29" s="13"/>
    </row>
    <row r="30" spans="1:6" ht="20.100000000000001" customHeight="1">
      <c r="A30" s="1"/>
      <c r="B30" s="26"/>
      <c r="C30" s="27"/>
      <c r="D30" s="28"/>
      <c r="E30" s="13"/>
      <c r="F30" s="13"/>
    </row>
    <row r="31" spans="1:6" ht="20.100000000000001" customHeight="1">
      <c r="A31" s="35" t="s">
        <v>303</v>
      </c>
      <c r="B31" s="26">
        <f>SUM(B3:B30)</f>
        <v>0</v>
      </c>
      <c r="C31" s="26">
        <f>SUM(C3:C30)</f>
        <v>0</v>
      </c>
      <c r="D31" s="26">
        <f>SUM(D3:D30)</f>
        <v>0</v>
      </c>
      <c r="E31" s="26">
        <f>SUM(E3:E30)</f>
        <v>0</v>
      </c>
      <c r="F31" s="26">
        <f>SUM(F3:F30)</f>
        <v>0</v>
      </c>
    </row>
    <row r="32" spans="1:6" ht="20.100000000000001" customHeight="1">
      <c r="A32" s="1"/>
      <c r="B32" s="26"/>
      <c r="C32" s="36"/>
      <c r="D32" s="37"/>
      <c r="E32" s="13"/>
      <c r="F32" s="13"/>
    </row>
    <row r="33" spans="1:6" ht="20.100000000000001" customHeight="1">
      <c r="A33" s="1"/>
      <c r="B33" s="26"/>
      <c r="C33" s="36"/>
      <c r="D33" s="37"/>
      <c r="E33" s="13"/>
      <c r="F33" s="13"/>
    </row>
    <row r="34" spans="1:6" ht="20.100000000000001" customHeight="1">
      <c r="A34" s="1"/>
      <c r="B34" s="26"/>
      <c r="C34" s="36"/>
      <c r="D34" s="38"/>
      <c r="E34" s="13"/>
      <c r="F34" s="13"/>
    </row>
    <row r="35" spans="1:6" ht="20.100000000000001" customHeight="1">
      <c r="A35" s="1"/>
      <c r="B35" s="26"/>
      <c r="C35" s="36"/>
      <c r="D35" s="37"/>
      <c r="E35" s="13"/>
      <c r="F35" s="13"/>
    </row>
    <row r="36" spans="1:6" ht="20.100000000000001" customHeight="1">
      <c r="A36" s="1"/>
      <c r="B36" s="26"/>
      <c r="C36" s="36"/>
      <c r="D36" s="38"/>
      <c r="E36" s="13"/>
      <c r="F36" s="13"/>
    </row>
    <row r="37" spans="1:6" ht="20.100000000000001" customHeight="1">
      <c r="A37" s="39" t="s">
        <v>304</v>
      </c>
      <c r="B37" s="36">
        <f>SUM(B31:B36)</f>
        <v>0</v>
      </c>
      <c r="C37" s="36">
        <f>SUM(C31:C36)</f>
        <v>0</v>
      </c>
      <c r="D37" s="36">
        <f>SUM(D31:D36)</f>
        <v>0</v>
      </c>
      <c r="E37" s="36">
        <f>SUM(E31:E36)</f>
        <v>0</v>
      </c>
      <c r="F37" s="36">
        <f>SUM(F31:F36)</f>
        <v>0</v>
      </c>
    </row>
  </sheetData>
  <sheetProtection selectLockedCells="1" selectUnlockedCells="1"/>
  <mergeCells count="2">
    <mergeCell ref="B1:C1"/>
    <mergeCell ref="D1:F1"/>
  </mergeCells>
  <phoneticPr fontId="25" type="noConversion"/>
  <pageMargins left="0.74791666666666667" right="0.74791666666666667" top="0.92847222222222214" bottom="0.98402777777777772" header="0.51180555555555551" footer="0.51180555555555551"/>
  <pageSetup paperSize="9" firstPageNumber="0" orientation="portrait" horizontalDpi="300" verticalDpi="300"/>
  <headerFooter alignWithMargins="0">
    <oddHeader>&amp;L&amp;"Times New Roman,Normál"&amp;14Hegyeshalom Nagyközségi Önkormányzat&amp;C&amp;"Times New Roman,Normál"&amp;14Áthúzódó kötelezettség vállalások2014. terv&amp;R&amp;"Arial CE,Általános"&amp;12 11. számú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tabColor rgb="FFFF0000"/>
    <pageSetUpPr fitToPage="1"/>
  </sheetPr>
  <dimension ref="A1:E136"/>
  <sheetViews>
    <sheetView zoomScale="80" zoomScaleNormal="80" workbookViewId="0">
      <pane ySplit="3" topLeftCell="A64" activePane="bottomLeft" state="frozen"/>
      <selection activeCell="J16" sqref="J16"/>
      <selection pane="bottomLeft" activeCell="P122" sqref="P122"/>
    </sheetView>
  </sheetViews>
  <sheetFormatPr defaultColWidth="7.140625" defaultRowHeight="15.75"/>
  <cols>
    <col min="1" max="1" width="7.28515625" style="203" bestFit="1" customWidth="1"/>
    <col min="2" max="2" width="64.5703125" style="203" bestFit="1" customWidth="1"/>
    <col min="3" max="3" width="18" style="335" bestFit="1" customWidth="1"/>
    <col min="4" max="5" width="18" style="336" bestFit="1" customWidth="1"/>
    <col min="6" max="16384" width="7.140625" style="203"/>
  </cols>
  <sheetData>
    <row r="1" spans="1:5">
      <c r="A1" s="1372" t="s">
        <v>93</v>
      </c>
      <c r="B1" s="1369" t="s">
        <v>447</v>
      </c>
      <c r="C1" s="1380" t="s">
        <v>486</v>
      </c>
      <c r="D1" s="1377" t="s">
        <v>487</v>
      </c>
      <c r="E1" s="1375" t="s">
        <v>491</v>
      </c>
    </row>
    <row r="2" spans="1:5">
      <c r="A2" s="1373"/>
      <c r="B2" s="1370"/>
      <c r="C2" s="1381"/>
      <c r="D2" s="1378"/>
      <c r="E2" s="1308"/>
    </row>
    <row r="3" spans="1:5" ht="16.5" thickBot="1">
      <c r="A3" s="1374"/>
      <c r="B3" s="1371"/>
      <c r="C3" s="1382"/>
      <c r="D3" s="1379"/>
      <c r="E3" s="1376"/>
    </row>
    <row r="4" spans="1:5">
      <c r="A4" s="192" t="s">
        <v>186</v>
      </c>
      <c r="B4" s="976" t="s">
        <v>187</v>
      </c>
      <c r="C4" s="324">
        <v>3192000</v>
      </c>
      <c r="D4" s="944">
        <v>3267000</v>
      </c>
      <c r="E4" s="945">
        <v>1578000</v>
      </c>
    </row>
    <row r="5" spans="1:5">
      <c r="A5" s="897" t="s">
        <v>188</v>
      </c>
      <c r="B5" s="946" t="s">
        <v>189</v>
      </c>
      <c r="C5" s="954">
        <v>266000</v>
      </c>
      <c r="D5" s="948">
        <v>266000</v>
      </c>
      <c r="E5" s="949"/>
    </row>
    <row r="6" spans="1:5">
      <c r="A6" s="897" t="s">
        <v>190</v>
      </c>
      <c r="B6" s="946" t="s">
        <v>191</v>
      </c>
      <c r="C6" s="954"/>
      <c r="D6" s="948"/>
      <c r="E6" s="949"/>
    </row>
    <row r="7" spans="1:5">
      <c r="A7" s="897" t="s">
        <v>192</v>
      </c>
      <c r="B7" s="946" t="s">
        <v>193</v>
      </c>
      <c r="C7" s="954"/>
      <c r="D7" s="948"/>
      <c r="E7" s="949"/>
    </row>
    <row r="8" spans="1:5">
      <c r="A8" s="897" t="s">
        <v>194</v>
      </c>
      <c r="B8" s="946" t="s">
        <v>195</v>
      </c>
      <c r="C8" s="954"/>
      <c r="D8" s="948"/>
      <c r="E8" s="949"/>
    </row>
    <row r="9" spans="1:5">
      <c r="A9" s="897" t="s">
        <v>196</v>
      </c>
      <c r="B9" s="946" t="s">
        <v>197</v>
      </c>
      <c r="C9" s="954">
        <v>148700</v>
      </c>
      <c r="D9" s="948">
        <v>173913</v>
      </c>
      <c r="E9" s="949">
        <v>173913</v>
      </c>
    </row>
    <row r="10" spans="1:5">
      <c r="A10" s="897" t="s">
        <v>198</v>
      </c>
      <c r="B10" s="946" t="s">
        <v>305</v>
      </c>
      <c r="C10" s="954"/>
      <c r="D10" s="948"/>
      <c r="E10" s="949"/>
    </row>
    <row r="11" spans="1:5">
      <c r="A11" s="897" t="s">
        <v>200</v>
      </c>
      <c r="B11" s="946" t="s">
        <v>201</v>
      </c>
      <c r="C11" s="954"/>
      <c r="D11" s="948"/>
      <c r="E11" s="949"/>
    </row>
    <row r="12" spans="1:5">
      <c r="A12" s="897" t="s">
        <v>202</v>
      </c>
      <c r="B12" s="946" t="s">
        <v>203</v>
      </c>
      <c r="C12" s="954">
        <v>12000</v>
      </c>
      <c r="D12" s="948">
        <v>12000</v>
      </c>
      <c r="E12" s="949"/>
    </row>
    <row r="13" spans="1:5">
      <c r="A13" s="897" t="s">
        <v>204</v>
      </c>
      <c r="B13" s="946" t="s">
        <v>205</v>
      </c>
      <c r="C13" s="954"/>
      <c r="D13" s="948"/>
      <c r="E13" s="949"/>
    </row>
    <row r="14" spans="1:5">
      <c r="A14" s="902" t="s">
        <v>206</v>
      </c>
      <c r="B14" s="950" t="s">
        <v>420</v>
      </c>
      <c r="C14" s="951">
        <f>SUM(C4:C13)</f>
        <v>3618700</v>
      </c>
      <c r="D14" s="977">
        <f>SUM(D4:D13)</f>
        <v>3718913</v>
      </c>
      <c r="E14" s="978">
        <f>SUM(E4:E13)</f>
        <v>1751913</v>
      </c>
    </row>
    <row r="15" spans="1:5">
      <c r="A15" s="897" t="s">
        <v>207</v>
      </c>
      <c r="B15" s="946" t="s">
        <v>208</v>
      </c>
      <c r="C15" s="954"/>
      <c r="D15" s="948"/>
      <c r="E15" s="949"/>
    </row>
    <row r="16" spans="1:5">
      <c r="A16" s="897" t="s">
        <v>209</v>
      </c>
      <c r="B16" s="946" t="s">
        <v>290</v>
      </c>
      <c r="C16" s="954"/>
      <c r="D16" s="948"/>
      <c r="E16" s="949"/>
    </row>
    <row r="17" spans="1:5">
      <c r="A17" s="897" t="s">
        <v>211</v>
      </c>
      <c r="B17" s="946" t="s">
        <v>212</v>
      </c>
      <c r="C17" s="954"/>
      <c r="D17" s="948"/>
      <c r="E17" s="949"/>
    </row>
    <row r="18" spans="1:5">
      <c r="A18" s="902" t="s">
        <v>213</v>
      </c>
      <c r="B18" s="950" t="s">
        <v>421</v>
      </c>
      <c r="C18" s="951">
        <f>SUM(C15:C17)</f>
        <v>0</v>
      </c>
      <c r="D18" s="977">
        <f>SUM(D15:D17)</f>
        <v>0</v>
      </c>
      <c r="E18" s="978">
        <f>SUM(E15:E17)</f>
        <v>0</v>
      </c>
    </row>
    <row r="19" spans="1:5">
      <c r="A19" s="907" t="s">
        <v>5</v>
      </c>
      <c r="B19" s="955" t="s">
        <v>214</v>
      </c>
      <c r="C19" s="956">
        <f>C14+C18</f>
        <v>3618700</v>
      </c>
      <c r="D19" s="964">
        <f>SUM(D18,D14)</f>
        <v>3718913</v>
      </c>
      <c r="E19" s="965">
        <f>SUM(E18,E14)</f>
        <v>1751913</v>
      </c>
    </row>
    <row r="20" spans="1:5">
      <c r="A20" s="897" t="s">
        <v>215</v>
      </c>
      <c r="B20" s="797" t="s">
        <v>216</v>
      </c>
      <c r="C20" s="954">
        <v>650000</v>
      </c>
      <c r="D20" s="948">
        <v>634130</v>
      </c>
      <c r="E20" s="949">
        <v>276150</v>
      </c>
    </row>
    <row r="21" spans="1:5">
      <c r="A21" s="897" t="s">
        <v>217</v>
      </c>
      <c r="B21" s="797" t="s">
        <v>218</v>
      </c>
      <c r="C21" s="954"/>
      <c r="D21" s="948"/>
      <c r="E21" s="949"/>
    </row>
    <row r="22" spans="1:5">
      <c r="A22" s="897" t="s">
        <v>219</v>
      </c>
      <c r="B22" s="797" t="s">
        <v>306</v>
      </c>
      <c r="C22" s="954"/>
      <c r="D22" s="948"/>
      <c r="E22" s="949"/>
    </row>
    <row r="23" spans="1:5">
      <c r="A23" s="897" t="s">
        <v>221</v>
      </c>
      <c r="B23" s="797" t="s">
        <v>222</v>
      </c>
      <c r="C23" s="954">
        <v>22305</v>
      </c>
      <c r="D23" s="948">
        <v>26087</v>
      </c>
      <c r="E23" s="949">
        <v>26087</v>
      </c>
    </row>
    <row r="24" spans="1:5">
      <c r="A24" s="907" t="s">
        <v>9</v>
      </c>
      <c r="B24" s="955" t="s">
        <v>223</v>
      </c>
      <c r="C24" s="956">
        <f>SUM(C20:C23)</f>
        <v>672305</v>
      </c>
      <c r="D24" s="964">
        <f>SUM(D20:D23)</f>
        <v>660217</v>
      </c>
      <c r="E24" s="965">
        <f>SUM(E20:E23)</f>
        <v>302237</v>
      </c>
    </row>
    <row r="25" spans="1:5">
      <c r="A25" s="897" t="s">
        <v>224</v>
      </c>
      <c r="B25" s="797" t="s">
        <v>225</v>
      </c>
      <c r="C25" s="954"/>
      <c r="D25" s="948"/>
      <c r="E25" s="949"/>
    </row>
    <row r="26" spans="1:5">
      <c r="A26" s="897" t="s">
        <v>226</v>
      </c>
      <c r="B26" s="946" t="s">
        <v>227</v>
      </c>
      <c r="C26" s="954">
        <v>720000</v>
      </c>
      <c r="D26" s="948">
        <v>720000</v>
      </c>
      <c r="E26" s="949">
        <v>282175</v>
      </c>
    </row>
    <row r="27" spans="1:5">
      <c r="A27" s="897" t="s">
        <v>307</v>
      </c>
      <c r="B27" s="946" t="s">
        <v>669</v>
      </c>
      <c r="C27" s="954">
        <v>180000</v>
      </c>
      <c r="D27" s="948">
        <v>180000</v>
      </c>
      <c r="E27" s="949"/>
    </row>
    <row r="28" spans="1:5">
      <c r="A28" s="912" t="s">
        <v>228</v>
      </c>
      <c r="B28" s="979" t="s">
        <v>229</v>
      </c>
      <c r="C28" s="980">
        <f>SUM(C25:C27)</f>
        <v>900000</v>
      </c>
      <c r="D28" s="980">
        <f>SUM(D25:D27)</f>
        <v>900000</v>
      </c>
      <c r="E28" s="980">
        <f>SUM(E25:E27)</f>
        <v>282175</v>
      </c>
    </row>
    <row r="29" spans="1:5">
      <c r="A29" s="897" t="s">
        <v>230</v>
      </c>
      <c r="B29" s="946" t="s">
        <v>231</v>
      </c>
      <c r="C29" s="954"/>
      <c r="D29" s="948"/>
      <c r="E29" s="949"/>
    </row>
    <row r="30" spans="1:5">
      <c r="A30" s="897" t="s">
        <v>232</v>
      </c>
      <c r="B30" s="946" t="s">
        <v>327</v>
      </c>
      <c r="C30" s="954">
        <v>60000</v>
      </c>
      <c r="D30" s="948">
        <v>160000</v>
      </c>
      <c r="E30" s="949"/>
    </row>
    <row r="31" spans="1:5">
      <c r="A31" s="897" t="s">
        <v>307</v>
      </c>
      <c r="B31" s="946" t="s">
        <v>308</v>
      </c>
      <c r="C31" s="954">
        <v>100000</v>
      </c>
      <c r="D31" s="948"/>
      <c r="E31" s="949"/>
    </row>
    <row r="32" spans="1:5">
      <c r="A32" s="897" t="s">
        <v>236</v>
      </c>
      <c r="B32" s="946" t="s">
        <v>237</v>
      </c>
      <c r="C32" s="954"/>
      <c r="D32" s="948"/>
      <c r="E32" s="949"/>
    </row>
    <row r="33" spans="1:5">
      <c r="A33" s="897" t="s">
        <v>238</v>
      </c>
      <c r="B33" s="797" t="s">
        <v>239</v>
      </c>
      <c r="C33" s="954"/>
      <c r="D33" s="948"/>
      <c r="E33" s="949"/>
    </row>
    <row r="34" spans="1:5">
      <c r="A34" s="897" t="s">
        <v>240</v>
      </c>
      <c r="B34" s="946" t="s">
        <v>241</v>
      </c>
      <c r="C34" s="954"/>
      <c r="D34" s="948"/>
      <c r="E34" s="949"/>
    </row>
    <row r="35" spans="1:5">
      <c r="A35" s="769" t="s">
        <v>234</v>
      </c>
      <c r="B35" s="983" t="s">
        <v>422</v>
      </c>
      <c r="C35" s="980">
        <f>SUM(C29:C34)</f>
        <v>160000</v>
      </c>
      <c r="D35" s="981">
        <f>SUM(D29:D34)</f>
        <v>160000</v>
      </c>
      <c r="E35" s="982">
        <f>SUM(E29:E34)</f>
        <v>0</v>
      </c>
    </row>
    <row r="36" spans="1:5">
      <c r="A36" s="902" t="s">
        <v>242</v>
      </c>
      <c r="B36" s="950" t="s">
        <v>425</v>
      </c>
      <c r="C36" s="951">
        <v>1060000</v>
      </c>
      <c r="D36" s="977">
        <f>SUM(D28,D35)</f>
        <v>1060000</v>
      </c>
      <c r="E36" s="978">
        <f>SUM(E28,E35)</f>
        <v>282175</v>
      </c>
    </row>
    <row r="37" spans="1:5">
      <c r="A37" s="897" t="s">
        <v>243</v>
      </c>
      <c r="B37" s="946" t="s">
        <v>244</v>
      </c>
      <c r="C37" s="947"/>
      <c r="D37" s="948"/>
      <c r="E37" s="949"/>
    </row>
    <row r="38" spans="1:5">
      <c r="A38" s="897" t="s">
        <v>245</v>
      </c>
      <c r="B38" s="946" t="s">
        <v>293</v>
      </c>
      <c r="C38" s="947"/>
      <c r="D38" s="984"/>
      <c r="E38" s="985"/>
    </row>
    <row r="39" spans="1:5">
      <c r="A39" s="897" t="s">
        <v>423</v>
      </c>
      <c r="B39" s="946" t="s">
        <v>247</v>
      </c>
      <c r="C39" s="947"/>
      <c r="D39" s="325"/>
      <c r="E39" s="986"/>
    </row>
    <row r="40" spans="1:5">
      <c r="A40" s="902" t="s">
        <v>248</v>
      </c>
      <c r="B40" s="950" t="s">
        <v>434</v>
      </c>
      <c r="C40" s="951">
        <f>SUM(C37:C39)</f>
        <v>0</v>
      </c>
      <c r="D40" s="977">
        <f>SUM(D37:D39)</f>
        <v>0</v>
      </c>
      <c r="E40" s="978">
        <f>SUM(E37:E39)</f>
        <v>0</v>
      </c>
    </row>
    <row r="41" spans="1:5">
      <c r="A41" s="897" t="s">
        <v>249</v>
      </c>
      <c r="B41" s="946" t="s">
        <v>250</v>
      </c>
      <c r="C41" s="947"/>
      <c r="D41" s="948"/>
      <c r="E41" s="949"/>
    </row>
    <row r="42" spans="1:5">
      <c r="A42" s="897" t="s">
        <v>424</v>
      </c>
      <c r="B42" s="946" t="s">
        <v>494</v>
      </c>
      <c r="C42" s="947"/>
      <c r="D42" s="948"/>
      <c r="E42" s="949"/>
    </row>
    <row r="43" spans="1:5">
      <c r="A43" s="897" t="s">
        <v>448</v>
      </c>
      <c r="B43" s="946" t="s">
        <v>251</v>
      </c>
      <c r="C43" s="947"/>
      <c r="D43" s="948"/>
      <c r="E43" s="949"/>
    </row>
    <row r="44" spans="1:5">
      <c r="A44" s="897" t="s">
        <v>252</v>
      </c>
      <c r="B44" s="946" t="s">
        <v>433</v>
      </c>
      <c r="C44" s="947"/>
      <c r="D44" s="948"/>
      <c r="E44" s="949"/>
    </row>
    <row r="45" spans="1:5">
      <c r="A45" s="897" t="s">
        <v>253</v>
      </c>
      <c r="B45" s="946" t="s">
        <v>254</v>
      </c>
      <c r="C45" s="947"/>
      <c r="D45" s="948"/>
      <c r="E45" s="949"/>
    </row>
    <row r="46" spans="1:5">
      <c r="A46" s="897" t="s">
        <v>255</v>
      </c>
      <c r="B46" s="946" t="s">
        <v>256</v>
      </c>
      <c r="C46" s="947"/>
      <c r="D46" s="948"/>
      <c r="E46" s="949"/>
    </row>
    <row r="47" spans="1:5">
      <c r="A47" s="897" t="s">
        <v>257</v>
      </c>
      <c r="B47" s="946" t="s">
        <v>294</v>
      </c>
      <c r="C47" s="947"/>
      <c r="D47" s="948"/>
      <c r="E47" s="949"/>
    </row>
    <row r="48" spans="1:5">
      <c r="A48" s="897" t="s">
        <v>259</v>
      </c>
      <c r="B48" s="946" t="s">
        <v>295</v>
      </c>
      <c r="C48" s="947">
        <v>200000</v>
      </c>
      <c r="D48" s="948">
        <v>200000</v>
      </c>
      <c r="E48" s="949">
        <v>70311</v>
      </c>
    </row>
    <row r="49" spans="1:5">
      <c r="A49" s="897" t="s">
        <v>259</v>
      </c>
      <c r="B49" s="946" t="s">
        <v>463</v>
      </c>
      <c r="C49" s="947"/>
      <c r="D49" s="962"/>
      <c r="E49" s="963"/>
    </row>
    <row r="50" spans="1:5">
      <c r="A50" s="902" t="s">
        <v>424</v>
      </c>
      <c r="B50" s="950" t="s">
        <v>427</v>
      </c>
      <c r="C50" s="951">
        <f>SUM(C41:C49)</f>
        <v>200000</v>
      </c>
      <c r="D50" s="977">
        <f>SUM(D41:D49)</f>
        <v>200000</v>
      </c>
      <c r="E50" s="978">
        <f>SUM(E41:E49)</f>
        <v>70311</v>
      </c>
    </row>
    <row r="51" spans="1:5">
      <c r="A51" s="897" t="s">
        <v>261</v>
      </c>
      <c r="B51" s="946" t="s">
        <v>262</v>
      </c>
      <c r="C51" s="947">
        <v>100000</v>
      </c>
      <c r="D51" s="948">
        <v>95000</v>
      </c>
      <c r="E51" s="949">
        <v>21703</v>
      </c>
    </row>
    <row r="52" spans="1:5">
      <c r="A52" s="897" t="s">
        <v>263</v>
      </c>
      <c r="B52" s="946" t="s">
        <v>264</v>
      </c>
      <c r="C52" s="947"/>
      <c r="D52" s="948"/>
      <c r="E52" s="949"/>
    </row>
    <row r="53" spans="1:5">
      <c r="A53" s="897" t="s">
        <v>265</v>
      </c>
      <c r="B53" s="946" t="s">
        <v>266</v>
      </c>
      <c r="C53" s="947"/>
      <c r="D53" s="948"/>
      <c r="E53" s="949"/>
    </row>
    <row r="54" spans="1:5">
      <c r="A54" s="902" t="s">
        <v>267</v>
      </c>
      <c r="B54" s="950" t="s">
        <v>435</v>
      </c>
      <c r="C54" s="951">
        <f>SUM(C51:C53)</f>
        <v>100000</v>
      </c>
      <c r="D54" s="977">
        <f>SUM(D51:D53)</f>
        <v>95000</v>
      </c>
      <c r="E54" s="978">
        <f>SUM(E51:E53)</f>
        <v>21703</v>
      </c>
    </row>
    <row r="55" spans="1:5">
      <c r="A55" s="897" t="s">
        <v>268</v>
      </c>
      <c r="B55" s="946" t="s">
        <v>269</v>
      </c>
      <c r="C55" s="947">
        <v>324000</v>
      </c>
      <c r="D55" s="948">
        <v>324000</v>
      </c>
      <c r="E55" s="949">
        <v>27614</v>
      </c>
    </row>
    <row r="56" spans="1:5">
      <c r="A56" s="897" t="s">
        <v>270</v>
      </c>
      <c r="B56" s="946" t="s">
        <v>271</v>
      </c>
      <c r="C56" s="947"/>
      <c r="D56" s="948"/>
      <c r="E56" s="949"/>
    </row>
    <row r="57" spans="1:5">
      <c r="A57" s="897" t="s">
        <v>272</v>
      </c>
      <c r="B57" s="946" t="s">
        <v>273</v>
      </c>
      <c r="C57" s="947"/>
      <c r="D57" s="948"/>
      <c r="E57" s="949"/>
    </row>
    <row r="58" spans="1:5">
      <c r="A58" s="897" t="s">
        <v>274</v>
      </c>
      <c r="B58" s="797" t="s">
        <v>275</v>
      </c>
      <c r="C58" s="947"/>
      <c r="D58" s="948"/>
      <c r="E58" s="949"/>
    </row>
    <row r="59" spans="1:5">
      <c r="A59" s="897" t="s">
        <v>276</v>
      </c>
      <c r="B59" s="946" t="s">
        <v>277</v>
      </c>
      <c r="C59" s="754"/>
      <c r="D59" s="948">
        <v>5000</v>
      </c>
      <c r="E59" s="949">
        <v>1545</v>
      </c>
    </row>
    <row r="60" spans="1:5">
      <c r="A60" s="902" t="s">
        <v>278</v>
      </c>
      <c r="B60" s="950" t="s">
        <v>429</v>
      </c>
      <c r="C60" s="951">
        <f>SUM(C55:C59)</f>
        <v>324000</v>
      </c>
      <c r="D60" s="977">
        <f>SUM(D55:D59)</f>
        <v>329000</v>
      </c>
      <c r="E60" s="978">
        <f>SUM(E55:E59)</f>
        <v>29159</v>
      </c>
    </row>
    <row r="61" spans="1:5">
      <c r="A61" s="907" t="s">
        <v>13</v>
      </c>
      <c r="B61" s="955" t="s">
        <v>279</v>
      </c>
      <c r="C61" s="956">
        <f>SUM(C60,C54,C50,C40,C36)</f>
        <v>1684000</v>
      </c>
      <c r="D61" s="964">
        <f>SUM(D60,D54,D50,D40,D36)</f>
        <v>1684000</v>
      </c>
      <c r="E61" s="965">
        <f>SUM(E60,E54,E50,E40,E36)</f>
        <v>403348</v>
      </c>
    </row>
    <row r="62" spans="1:5">
      <c r="A62" s="920" t="s">
        <v>17</v>
      </c>
      <c r="B62" s="955" t="s">
        <v>280</v>
      </c>
      <c r="C62" s="956"/>
      <c r="D62" s="957"/>
      <c r="E62" s="958"/>
    </row>
    <row r="63" spans="1:5">
      <c r="A63" s="923" t="s">
        <v>21</v>
      </c>
      <c r="B63" s="946" t="s">
        <v>22</v>
      </c>
      <c r="C63" s="947"/>
      <c r="D63" s="948"/>
      <c r="E63" s="949"/>
    </row>
    <row r="64" spans="1:5">
      <c r="A64" s="923" t="s">
        <v>25</v>
      </c>
      <c r="B64" s="946" t="s">
        <v>281</v>
      </c>
      <c r="C64" s="947"/>
      <c r="D64" s="948"/>
      <c r="E64" s="949"/>
    </row>
    <row r="65" spans="1:5">
      <c r="A65" s="923" t="s">
        <v>55</v>
      </c>
      <c r="B65" s="946" t="s">
        <v>28</v>
      </c>
      <c r="C65" s="947"/>
      <c r="D65" s="948"/>
      <c r="E65" s="949"/>
    </row>
    <row r="66" spans="1:5">
      <c r="A66" s="923" t="s">
        <v>464</v>
      </c>
      <c r="B66" s="946" t="s">
        <v>282</v>
      </c>
      <c r="C66" s="947"/>
      <c r="D66" s="948"/>
      <c r="E66" s="949"/>
    </row>
    <row r="67" spans="1:5">
      <c r="A67" s="907" t="s">
        <v>30</v>
      </c>
      <c r="B67" s="955" t="s">
        <v>179</v>
      </c>
      <c r="C67" s="956">
        <f>SUM(C63:C66)</f>
        <v>0</v>
      </c>
      <c r="D67" s="957">
        <f>SUM(D63:D66)</f>
        <v>0</v>
      </c>
      <c r="E67" s="958">
        <f>SUM(E63:E66)</f>
        <v>0</v>
      </c>
    </row>
    <row r="68" spans="1:5">
      <c r="A68" s="907" t="s">
        <v>33</v>
      </c>
      <c r="B68" s="955" t="s">
        <v>283</v>
      </c>
      <c r="C68" s="956"/>
      <c r="D68" s="957"/>
      <c r="E68" s="958"/>
    </row>
    <row r="69" spans="1:5">
      <c r="A69" s="907" t="s">
        <v>37</v>
      </c>
      <c r="B69" s="955" t="s">
        <v>284</v>
      </c>
      <c r="C69" s="956"/>
      <c r="D69" s="957"/>
      <c r="E69" s="958"/>
    </row>
    <row r="70" spans="1:5">
      <c r="A70" s="897" t="s">
        <v>40</v>
      </c>
      <c r="B70" s="946" t="s">
        <v>41</v>
      </c>
      <c r="C70" s="987"/>
      <c r="D70" s="948"/>
      <c r="E70" s="949"/>
    </row>
    <row r="71" spans="1:5">
      <c r="A71" s="897" t="s">
        <v>43</v>
      </c>
      <c r="B71" s="946" t="s">
        <v>44</v>
      </c>
      <c r="C71" s="987"/>
      <c r="D71" s="948"/>
      <c r="E71" s="949"/>
    </row>
    <row r="72" spans="1:5">
      <c r="A72" s="897" t="s">
        <v>47</v>
      </c>
      <c r="B72" s="946" t="s">
        <v>48</v>
      </c>
      <c r="C72" s="987"/>
      <c r="D72" s="948"/>
      <c r="E72" s="949"/>
    </row>
    <row r="73" spans="1:5" ht="16.5" thickBot="1">
      <c r="A73" s="925" t="s">
        <v>51</v>
      </c>
      <c r="B73" s="966" t="s">
        <v>285</v>
      </c>
      <c r="C73" s="967">
        <f>SUM(C70:C72)</f>
        <v>0</v>
      </c>
      <c r="D73" s="988">
        <f>SUM(D70:D72)</f>
        <v>0</v>
      </c>
      <c r="E73" s="989">
        <f>SUM(E70:E72)</f>
        <v>0</v>
      </c>
    </row>
    <row r="74" spans="1:5" ht="19.5" thickBot="1">
      <c r="A74" s="1327" t="s">
        <v>356</v>
      </c>
      <c r="B74" s="1328"/>
      <c r="C74" s="326">
        <f>SUM(C73,C69,C68,C67,C62,C61,C24,C19)</f>
        <v>5975005</v>
      </c>
      <c r="D74" s="327">
        <f>SUM(D73,D69,D68,D67,D62,D61,D24,D19)</f>
        <v>6063130</v>
      </c>
      <c r="E74" s="970">
        <f>SUM(E73,E69,E68,E67,E62,E61,E24,E19)</f>
        <v>2457498</v>
      </c>
    </row>
    <row r="75" spans="1:5">
      <c r="A75" s="180" t="s">
        <v>71</v>
      </c>
      <c r="B75" s="836" t="s">
        <v>72</v>
      </c>
      <c r="C75" s="328"/>
      <c r="D75" s="329"/>
      <c r="E75" s="971"/>
    </row>
    <row r="76" spans="1:5">
      <c r="A76" s="752" t="s">
        <v>473</v>
      </c>
      <c r="B76" s="797" t="s">
        <v>474</v>
      </c>
      <c r="C76" s="947"/>
      <c r="D76" s="948"/>
      <c r="E76" s="949"/>
    </row>
    <row r="77" spans="1:5" ht="16.5" thickBot="1">
      <c r="A77" s="790" t="s">
        <v>77</v>
      </c>
      <c r="B77" s="838" t="s">
        <v>76</v>
      </c>
      <c r="C77" s="973"/>
      <c r="D77" s="974"/>
      <c r="E77" s="975"/>
    </row>
    <row r="78" spans="1:5" ht="19.5" thickBot="1">
      <c r="A78" s="1327" t="s">
        <v>430</v>
      </c>
      <c r="B78" s="1328"/>
      <c r="C78" s="326">
        <f>SUM(C74:C77)</f>
        <v>5975005</v>
      </c>
      <c r="D78" s="327">
        <f>SUM(D74:D77)</f>
        <v>6063130</v>
      </c>
      <c r="E78" s="970">
        <f>SUM(E74:E77)</f>
        <v>2457498</v>
      </c>
    </row>
    <row r="79" spans="1:5" ht="16.5" thickBot="1">
      <c r="A79" s="16"/>
      <c r="B79" s="16"/>
      <c r="C79" s="330"/>
      <c r="D79" s="331"/>
      <c r="E79" s="331"/>
    </row>
    <row r="80" spans="1:5">
      <c r="A80" s="192" t="s">
        <v>98</v>
      </c>
      <c r="B80" s="894" t="s">
        <v>99</v>
      </c>
      <c r="C80" s="332"/>
      <c r="D80" s="944"/>
      <c r="E80" s="945"/>
    </row>
    <row r="81" spans="1:5">
      <c r="A81" s="897" t="s">
        <v>100</v>
      </c>
      <c r="B81" s="946" t="s">
        <v>101</v>
      </c>
      <c r="C81" s="947"/>
      <c r="D81" s="948"/>
      <c r="E81" s="949"/>
    </row>
    <row r="82" spans="1:5">
      <c r="A82" s="897" t="s">
        <v>102</v>
      </c>
      <c r="B82" s="946" t="s">
        <v>103</v>
      </c>
      <c r="C82" s="947"/>
      <c r="D82" s="948"/>
      <c r="E82" s="949"/>
    </row>
    <row r="83" spans="1:5">
      <c r="A83" s="897" t="s">
        <v>104</v>
      </c>
      <c r="B83" s="946" t="s">
        <v>105</v>
      </c>
      <c r="C83" s="947"/>
      <c r="D83" s="948"/>
      <c r="E83" s="949"/>
    </row>
    <row r="84" spans="1:5">
      <c r="A84" s="897" t="s">
        <v>106</v>
      </c>
      <c r="B84" s="946" t="s">
        <v>107</v>
      </c>
      <c r="C84" s="947"/>
      <c r="D84" s="948"/>
      <c r="E84" s="949"/>
    </row>
    <row r="85" spans="1:5">
      <c r="A85" s="897" t="s">
        <v>108</v>
      </c>
      <c r="B85" s="946" t="s">
        <v>109</v>
      </c>
      <c r="C85" s="947"/>
      <c r="D85" s="948"/>
      <c r="E85" s="949"/>
    </row>
    <row r="86" spans="1:5" s="17" customFormat="1">
      <c r="A86" s="752"/>
      <c r="B86" s="800" t="s">
        <v>166</v>
      </c>
      <c r="C86" s="798"/>
      <c r="D86" s="487"/>
      <c r="E86" s="799"/>
    </row>
    <row r="87" spans="1:5">
      <c r="A87" s="902" t="s">
        <v>3</v>
      </c>
      <c r="B87" s="950" t="s">
        <v>4</v>
      </c>
      <c r="C87" s="951">
        <f>SUM(C80:C86)</f>
        <v>0</v>
      </c>
      <c r="D87" s="952">
        <f>SUM(D80:D86)</f>
        <v>0</v>
      </c>
      <c r="E87" s="953">
        <f>SUM(E80:E86)</f>
        <v>0</v>
      </c>
    </row>
    <row r="88" spans="1:5">
      <c r="A88" s="897"/>
      <c r="B88" s="946"/>
      <c r="C88" s="954"/>
      <c r="D88" s="948"/>
      <c r="E88" s="949"/>
    </row>
    <row r="89" spans="1:5">
      <c r="A89" s="897"/>
      <c r="B89" s="946" t="s">
        <v>296</v>
      </c>
      <c r="C89" s="954"/>
      <c r="D89" s="948"/>
      <c r="E89" s="949"/>
    </row>
    <row r="90" spans="1:5">
      <c r="A90" s="897"/>
      <c r="B90" s="946"/>
      <c r="C90" s="954"/>
      <c r="D90" s="948"/>
      <c r="E90" s="949"/>
    </row>
    <row r="91" spans="1:5">
      <c r="A91" s="897"/>
      <c r="B91" s="946"/>
      <c r="C91" s="954"/>
      <c r="D91" s="948"/>
      <c r="E91" s="949"/>
    </row>
    <row r="92" spans="1:5">
      <c r="A92" s="902" t="s">
        <v>7</v>
      </c>
      <c r="B92" s="950" t="s">
        <v>112</v>
      </c>
      <c r="C92" s="951">
        <f>SUM(C88:C91)</f>
        <v>0</v>
      </c>
      <c r="D92" s="952">
        <f>SUM(D88:D91)</f>
        <v>0</v>
      </c>
      <c r="E92" s="953">
        <f>SUM(E88:E91)</f>
        <v>0</v>
      </c>
    </row>
    <row r="93" spans="1:5">
      <c r="A93" s="907" t="s">
        <v>11</v>
      </c>
      <c r="B93" s="955" t="s">
        <v>113</v>
      </c>
      <c r="C93" s="956">
        <f>SUM(C87,C92)</f>
        <v>0</v>
      </c>
      <c r="D93" s="957">
        <f>SUM(D87,D92)</f>
        <v>0</v>
      </c>
      <c r="E93" s="958">
        <f>SUM(E87,E92)</f>
        <v>0</v>
      </c>
    </row>
    <row r="94" spans="1:5" s="17" customFormat="1">
      <c r="A94" s="752" t="s">
        <v>15</v>
      </c>
      <c r="B94" s="797" t="s">
        <v>114</v>
      </c>
      <c r="C94" s="798"/>
      <c r="D94" s="808"/>
      <c r="E94" s="809"/>
    </row>
    <row r="95" spans="1:5">
      <c r="A95" s="902" t="s">
        <v>15</v>
      </c>
      <c r="B95" s="950" t="s">
        <v>115</v>
      </c>
      <c r="C95" s="951">
        <f>SUM(C94)</f>
        <v>0</v>
      </c>
      <c r="D95" s="952">
        <f>SUM(D94)</f>
        <v>0</v>
      </c>
      <c r="E95" s="953">
        <f>SUM(E94)</f>
        <v>0</v>
      </c>
    </row>
    <row r="96" spans="1:5">
      <c r="A96" s="897"/>
      <c r="B96" s="946" t="s">
        <v>116</v>
      </c>
      <c r="C96" s="947"/>
      <c r="D96" s="948"/>
      <c r="E96" s="949"/>
    </row>
    <row r="97" spans="1:5">
      <c r="A97" s="897"/>
      <c r="B97" s="946"/>
      <c r="C97" s="954"/>
      <c r="D97" s="948"/>
      <c r="E97" s="949"/>
    </row>
    <row r="98" spans="1:5">
      <c r="A98" s="902" t="s">
        <v>19</v>
      </c>
      <c r="B98" s="950" t="s">
        <v>117</v>
      </c>
      <c r="C98" s="951">
        <f>SUM(C96:C97)</f>
        <v>0</v>
      </c>
      <c r="D98" s="952">
        <f>SUM(D96:D97)</f>
        <v>0</v>
      </c>
      <c r="E98" s="953">
        <f>SUM(E96:E97)</f>
        <v>0</v>
      </c>
    </row>
    <row r="99" spans="1:5">
      <c r="A99" s="907" t="s">
        <v>23</v>
      </c>
      <c r="B99" s="955" t="s">
        <v>118</v>
      </c>
      <c r="C99" s="956">
        <f>SUM(C95,C98)</f>
        <v>0</v>
      </c>
      <c r="D99" s="957">
        <f>SUM(D95,D98)</f>
        <v>0</v>
      </c>
      <c r="E99" s="958">
        <f>SUM(E95,E98)</f>
        <v>0</v>
      </c>
    </row>
    <row r="100" spans="1:5">
      <c r="A100" s="757" t="s">
        <v>27</v>
      </c>
      <c r="B100" s="959" t="s">
        <v>441</v>
      </c>
      <c r="C100" s="951"/>
      <c r="D100" s="952"/>
      <c r="E100" s="953"/>
    </row>
    <row r="101" spans="1:5">
      <c r="A101" s="757" t="s">
        <v>29</v>
      </c>
      <c r="B101" s="960" t="s">
        <v>442</v>
      </c>
      <c r="C101" s="961"/>
      <c r="D101" s="952"/>
      <c r="E101" s="953"/>
    </row>
    <row r="102" spans="1:5">
      <c r="A102" s="897" t="s">
        <v>32</v>
      </c>
      <c r="B102" s="946" t="s">
        <v>443</v>
      </c>
      <c r="C102" s="947"/>
      <c r="D102" s="948"/>
      <c r="E102" s="949"/>
    </row>
    <row r="103" spans="1:5">
      <c r="A103" s="897" t="s">
        <v>35</v>
      </c>
      <c r="B103" s="946" t="s">
        <v>36</v>
      </c>
      <c r="C103" s="947"/>
      <c r="D103" s="948"/>
      <c r="E103" s="949"/>
    </row>
    <row r="104" spans="1:5">
      <c r="A104" s="897" t="s">
        <v>39</v>
      </c>
      <c r="B104" s="946" t="s">
        <v>446</v>
      </c>
      <c r="C104" s="947"/>
      <c r="D104" s="948"/>
      <c r="E104" s="949"/>
    </row>
    <row r="105" spans="1:5">
      <c r="A105" s="897"/>
      <c r="B105" s="797" t="s">
        <v>42</v>
      </c>
      <c r="C105" s="947"/>
      <c r="D105" s="948"/>
      <c r="E105" s="949"/>
    </row>
    <row r="106" spans="1:5">
      <c r="A106" s="902" t="s">
        <v>439</v>
      </c>
      <c r="B106" s="950" t="s">
        <v>440</v>
      </c>
      <c r="C106" s="951">
        <f>SUM(C102:C105)</f>
        <v>0</v>
      </c>
      <c r="D106" s="952">
        <f>SUM(D102:D105)</f>
        <v>0</v>
      </c>
      <c r="E106" s="953">
        <f>SUM(E102:E105)</f>
        <v>0</v>
      </c>
    </row>
    <row r="107" spans="1:5">
      <c r="A107" s="907" t="s">
        <v>45</v>
      </c>
      <c r="B107" s="955" t="s">
        <v>119</v>
      </c>
      <c r="C107" s="956">
        <f>SUM(C100,C101,C106)</f>
        <v>0</v>
      </c>
      <c r="D107" s="957">
        <f>SUM(D100,D101,D106)</f>
        <v>0</v>
      </c>
      <c r="E107" s="958">
        <f>SUM(E100,E101,E106)</f>
        <v>0</v>
      </c>
    </row>
    <row r="108" spans="1:5">
      <c r="A108" s="897" t="s">
        <v>120</v>
      </c>
      <c r="B108" s="797" t="s">
        <v>457</v>
      </c>
      <c r="C108" s="954"/>
      <c r="D108" s="948"/>
      <c r="E108" s="949"/>
    </row>
    <row r="109" spans="1:5">
      <c r="A109" s="897" t="s">
        <v>121</v>
      </c>
      <c r="B109" s="797" t="s">
        <v>450</v>
      </c>
      <c r="C109" s="954">
        <v>50000</v>
      </c>
      <c r="D109" s="948">
        <v>50000</v>
      </c>
      <c r="E109" s="949">
        <v>26000</v>
      </c>
    </row>
    <row r="110" spans="1:5">
      <c r="A110" s="897" t="s">
        <v>123</v>
      </c>
      <c r="B110" s="797" t="s">
        <v>452</v>
      </c>
      <c r="C110" s="954"/>
      <c r="D110" s="948"/>
      <c r="E110" s="949"/>
    </row>
    <row r="111" spans="1:5">
      <c r="A111" s="897" t="s">
        <v>125</v>
      </c>
      <c r="B111" s="797" t="s">
        <v>126</v>
      </c>
      <c r="C111" s="954"/>
      <c r="D111" s="948"/>
      <c r="E111" s="949"/>
    </row>
    <row r="112" spans="1:5">
      <c r="A112" s="897" t="s">
        <v>127</v>
      </c>
      <c r="B112" s="797" t="s">
        <v>459</v>
      </c>
      <c r="C112" s="954"/>
      <c r="D112" s="948"/>
      <c r="E112" s="949"/>
    </row>
    <row r="113" spans="1:5">
      <c r="A113" s="897" t="s">
        <v>127</v>
      </c>
      <c r="B113" s="797" t="s">
        <v>460</v>
      </c>
      <c r="C113" s="954"/>
      <c r="D113" s="948"/>
      <c r="E113" s="949"/>
    </row>
    <row r="114" spans="1:5">
      <c r="A114" s="897" t="s">
        <v>127</v>
      </c>
      <c r="B114" s="797" t="s">
        <v>461</v>
      </c>
      <c r="C114" s="954"/>
      <c r="D114" s="948"/>
      <c r="E114" s="949"/>
    </row>
    <row r="115" spans="1:5">
      <c r="A115" s="897" t="s">
        <v>128</v>
      </c>
      <c r="B115" s="797" t="s">
        <v>129</v>
      </c>
      <c r="C115" s="954"/>
      <c r="D115" s="948"/>
      <c r="E115" s="949"/>
    </row>
    <row r="116" spans="1:5">
      <c r="A116" s="897" t="s">
        <v>130</v>
      </c>
      <c r="B116" s="797" t="s">
        <v>462</v>
      </c>
      <c r="C116" s="954"/>
      <c r="D116" s="948"/>
      <c r="E116" s="949"/>
    </row>
    <row r="117" spans="1:5">
      <c r="A117" s="897" t="s">
        <v>132</v>
      </c>
      <c r="B117" s="797" t="s">
        <v>455</v>
      </c>
      <c r="C117" s="954"/>
      <c r="D117" s="948"/>
      <c r="E117" s="949"/>
    </row>
    <row r="118" spans="1:5">
      <c r="A118" s="897" t="s">
        <v>456</v>
      </c>
      <c r="B118" s="797" t="s">
        <v>133</v>
      </c>
      <c r="C118" s="954"/>
      <c r="D118" s="962"/>
      <c r="E118" s="963">
        <v>3412</v>
      </c>
    </row>
    <row r="119" spans="1:5">
      <c r="A119" s="907" t="s">
        <v>49</v>
      </c>
      <c r="B119" s="955" t="s">
        <v>134</v>
      </c>
      <c r="C119" s="956">
        <f>SUM(C108:C118)</f>
        <v>50000</v>
      </c>
      <c r="D119" s="964">
        <f>SUM(D108:D118)</f>
        <v>50000</v>
      </c>
      <c r="E119" s="965">
        <f>SUM(E108:E118)</f>
        <v>29412</v>
      </c>
    </row>
    <row r="120" spans="1:5">
      <c r="A120" s="897" t="s">
        <v>135</v>
      </c>
      <c r="B120" s="946" t="s">
        <v>136</v>
      </c>
      <c r="C120" s="954"/>
      <c r="D120" s="948"/>
      <c r="E120" s="949"/>
    </row>
    <row r="121" spans="1:5">
      <c r="A121" s="897" t="s">
        <v>137</v>
      </c>
      <c r="B121" s="946" t="s">
        <v>138</v>
      </c>
      <c r="C121" s="954"/>
      <c r="D121" s="948"/>
      <c r="E121" s="949"/>
    </row>
    <row r="122" spans="1:5">
      <c r="A122" s="907" t="s">
        <v>139</v>
      </c>
      <c r="B122" s="955" t="s">
        <v>140</v>
      </c>
      <c r="C122" s="956">
        <f>SUM(C120:C121)</f>
        <v>0</v>
      </c>
      <c r="D122" s="957">
        <f>SUM(D120:D121)</f>
        <v>0</v>
      </c>
      <c r="E122" s="958">
        <f>SUM(E120:E121)</f>
        <v>0</v>
      </c>
    </row>
    <row r="123" spans="1:5">
      <c r="A123" s="897" t="s">
        <v>57</v>
      </c>
      <c r="B123" s="946" t="s">
        <v>141</v>
      </c>
      <c r="C123" s="947"/>
      <c r="D123" s="948"/>
      <c r="E123" s="949"/>
    </row>
    <row r="124" spans="1:5">
      <c r="A124" s="897" t="s">
        <v>59</v>
      </c>
      <c r="B124" s="946" t="s">
        <v>142</v>
      </c>
      <c r="C124" s="954"/>
      <c r="D124" s="948"/>
      <c r="E124" s="949"/>
    </row>
    <row r="125" spans="1:5">
      <c r="A125" s="907" t="s">
        <v>61</v>
      </c>
      <c r="B125" s="955" t="s">
        <v>143</v>
      </c>
      <c r="C125" s="956">
        <f>SUM(C123:C124)</f>
        <v>0</v>
      </c>
      <c r="D125" s="957">
        <f>SUM(D123:D124)</f>
        <v>0</v>
      </c>
      <c r="E125" s="958">
        <f>SUM(E123:E124)</f>
        <v>0</v>
      </c>
    </row>
    <row r="126" spans="1:5">
      <c r="A126" s="897" t="s">
        <v>63</v>
      </c>
      <c r="B126" s="946" t="s">
        <v>64</v>
      </c>
      <c r="C126" s="954"/>
      <c r="D126" s="948"/>
      <c r="E126" s="949"/>
    </row>
    <row r="127" spans="1:5">
      <c r="A127" s="897" t="s">
        <v>65</v>
      </c>
      <c r="B127" s="946" t="s">
        <v>144</v>
      </c>
      <c r="C127" s="954"/>
      <c r="D127" s="948"/>
      <c r="E127" s="949"/>
    </row>
    <row r="128" spans="1:5" ht="16.5" thickBot="1">
      <c r="A128" s="925" t="s">
        <v>67</v>
      </c>
      <c r="B128" s="966" t="s">
        <v>145</v>
      </c>
      <c r="C128" s="967">
        <f>SUM(C126:C127)</f>
        <v>0</v>
      </c>
      <c r="D128" s="968">
        <f>SUM(D126:D127)</f>
        <v>0</v>
      </c>
      <c r="E128" s="969">
        <f>SUM(E126:E127)</f>
        <v>0</v>
      </c>
    </row>
    <row r="129" spans="1:5" ht="19.5" thickBot="1">
      <c r="A129" s="1327" t="s">
        <v>336</v>
      </c>
      <c r="B129" s="1328"/>
      <c r="C129" s="326">
        <f>SUM(C128,C125,C122,C119,C107,C99,C93)</f>
        <v>50000</v>
      </c>
      <c r="D129" s="327">
        <f>SUM(D128,D125,D122,D119,D107,D99,D93)</f>
        <v>50000</v>
      </c>
      <c r="E129" s="970">
        <f>SUM(E128,E125,E122,E119,E107,E99,E93)</f>
        <v>29412</v>
      </c>
    </row>
    <row r="130" spans="1:5">
      <c r="A130" s="180" t="s">
        <v>332</v>
      </c>
      <c r="B130" s="836" t="s">
        <v>70</v>
      </c>
      <c r="C130" s="328"/>
      <c r="D130" s="329"/>
      <c r="E130" s="971"/>
    </row>
    <row r="131" spans="1:5">
      <c r="A131" s="752" t="s">
        <v>475</v>
      </c>
      <c r="B131" s="797" t="s">
        <v>78</v>
      </c>
      <c r="C131" s="972"/>
      <c r="D131" s="948"/>
      <c r="E131" s="949"/>
    </row>
    <row r="132" spans="1:5">
      <c r="A132" s="752" t="s">
        <v>476</v>
      </c>
      <c r="B132" s="797" t="s">
        <v>74</v>
      </c>
      <c r="C132" s="954">
        <v>153076</v>
      </c>
      <c r="D132" s="948">
        <v>153076</v>
      </c>
      <c r="E132" s="949">
        <v>153076</v>
      </c>
    </row>
    <row r="133" spans="1:5" ht="16.5" thickBot="1">
      <c r="A133" s="790" t="s">
        <v>75</v>
      </c>
      <c r="B133" s="838" t="s">
        <v>76</v>
      </c>
      <c r="C133" s="973">
        <v>5771929</v>
      </c>
      <c r="D133" s="974">
        <v>5860054</v>
      </c>
      <c r="E133" s="975">
        <v>2778370</v>
      </c>
    </row>
    <row r="134" spans="1:5" ht="19.5" thickBot="1">
      <c r="A134" s="1327" t="s">
        <v>353</v>
      </c>
      <c r="B134" s="1328"/>
      <c r="C134" s="326">
        <f>SUM(C129:C133)</f>
        <v>5975005</v>
      </c>
      <c r="D134" s="327">
        <f>SUM(D129:D133)</f>
        <v>6063130</v>
      </c>
      <c r="E134" s="970">
        <f>SUM(E129:E133)</f>
        <v>2960858</v>
      </c>
    </row>
    <row r="135" spans="1:5" ht="16.5" thickBot="1">
      <c r="A135" s="16"/>
      <c r="B135" s="16"/>
      <c r="C135" s="333"/>
      <c r="D135" s="331"/>
      <c r="E135" s="331"/>
    </row>
    <row r="136" spans="1:5" s="160" customFormat="1" ht="19.5" thickBot="1">
      <c r="A136" s="1325" t="s">
        <v>289</v>
      </c>
      <c r="B136" s="1326"/>
      <c r="C136" s="334">
        <f>Létszám!E9</f>
        <v>1</v>
      </c>
      <c r="D136" s="483">
        <v>1</v>
      </c>
      <c r="E136" s="943">
        <v>1</v>
      </c>
    </row>
  </sheetData>
  <sheetProtection formatCells="0" formatColumns="0" formatRows="0" insertColumns="0" insertRows="0" insertHyperlinks="0" deleteColumns="0" deleteRows="0" sort="0" autoFilter="0" pivotTables="0"/>
  <sortState ref="A130:E133">
    <sortCondition ref="A130:A133"/>
  </sortState>
  <mergeCells count="10">
    <mergeCell ref="A136:B136"/>
    <mergeCell ref="A134:B134"/>
    <mergeCell ref="A129:B129"/>
    <mergeCell ref="A78:B78"/>
    <mergeCell ref="A74:B74"/>
    <mergeCell ref="B1:B3"/>
    <mergeCell ref="A1:A3"/>
    <mergeCell ref="E1:E3"/>
    <mergeCell ref="D1:D3"/>
    <mergeCell ref="C1:C3"/>
  </mergeCells>
  <printOptions horizontalCentered="1"/>
  <pageMargins left="0.70866141732283472" right="0.70866141732283472" top="0.74803149606299213" bottom="0.35" header="0.31496062992125984" footer="0.31496062992125984"/>
  <pageSetup paperSize="9" scale="36" orientation="portrait" r:id="rId1"/>
  <headerFooter>
    <oddHeader>&amp;CHegyeshalom Nagyközségi Könyvtár&amp;R18.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indexed="52"/>
    <pageSetUpPr fitToPage="1"/>
  </sheetPr>
  <dimension ref="A1:H30"/>
  <sheetViews>
    <sheetView view="pageBreakPreview" zoomScale="60" zoomScaleNormal="80" workbookViewId="0">
      <pane ySplit="3" topLeftCell="A4" activePane="bottomLeft" state="frozen"/>
      <selection activeCell="C1" sqref="C1"/>
      <selection pane="bottomLeft" activeCell="A4" sqref="A4"/>
    </sheetView>
  </sheetViews>
  <sheetFormatPr defaultColWidth="4.85546875" defaultRowHeight="12.75"/>
  <cols>
    <col min="1" max="1" width="7.42578125" style="442" bestFit="1" customWidth="1"/>
    <col min="2" max="2" width="59.7109375" style="443" bestFit="1" customWidth="1"/>
    <col min="3" max="4" width="23.5703125" style="444" bestFit="1" customWidth="1"/>
    <col min="5" max="5" width="7.5703125" style="442" bestFit="1" customWidth="1"/>
    <col min="6" max="6" width="57.140625" style="442" bestFit="1" customWidth="1"/>
    <col min="7" max="7" width="23.5703125" style="444" bestFit="1" customWidth="1"/>
    <col min="8" max="8" width="23.5703125" style="445" bestFit="1" customWidth="1"/>
    <col min="9" max="16384" width="4.85546875" style="442"/>
  </cols>
  <sheetData>
    <row r="1" spans="1:8" s="424" customFormat="1" ht="13.5" thickBot="1">
      <c r="A1" s="1202" t="s">
        <v>0</v>
      </c>
      <c r="B1" s="1203"/>
      <c r="C1" s="1214" t="s">
        <v>486</v>
      </c>
      <c r="D1" s="1195" t="s">
        <v>487</v>
      </c>
      <c r="E1" s="1208" t="s">
        <v>80</v>
      </c>
      <c r="F1" s="1209"/>
      <c r="G1" s="1217" t="s">
        <v>486</v>
      </c>
      <c r="H1" s="1193" t="s">
        <v>487</v>
      </c>
    </row>
    <row r="2" spans="1:8" s="424" customFormat="1" ht="13.5" thickBot="1">
      <c r="A2" s="1204"/>
      <c r="B2" s="1205"/>
      <c r="C2" s="1215"/>
      <c r="D2" s="1195"/>
      <c r="E2" s="1210"/>
      <c r="F2" s="1211"/>
      <c r="G2" s="1218"/>
      <c r="H2" s="1194"/>
    </row>
    <row r="3" spans="1:8" s="424" customFormat="1" ht="13.5" thickBot="1">
      <c r="A3" s="1206"/>
      <c r="B3" s="1207"/>
      <c r="C3" s="1216"/>
      <c r="D3" s="1195"/>
      <c r="E3" s="1212"/>
      <c r="F3" s="1213"/>
      <c r="G3" s="1219"/>
      <c r="H3" s="1194"/>
    </row>
    <row r="4" spans="1:8" s="424" customFormat="1" ht="20.25">
      <c r="A4" s="567" t="s">
        <v>3</v>
      </c>
      <c r="B4" s="568" t="s">
        <v>4</v>
      </c>
      <c r="C4" s="425">
        <f>'Ktvetési mérleg'!C3</f>
        <v>191459879</v>
      </c>
      <c r="D4" s="426">
        <f>'Ktvetési mérleg'!D3</f>
        <v>191662729</v>
      </c>
      <c r="E4" s="569" t="s">
        <v>5</v>
      </c>
      <c r="F4" s="570" t="s">
        <v>6</v>
      </c>
      <c r="G4" s="571">
        <f>'Ktvetési mérleg'!G3</f>
        <v>277477927</v>
      </c>
      <c r="H4" s="572">
        <f>'Ktvetési mérleg'!H3</f>
        <v>280889990</v>
      </c>
    </row>
    <row r="5" spans="1:8" s="424" customFormat="1" ht="20.25">
      <c r="A5" s="573" t="s">
        <v>7</v>
      </c>
      <c r="B5" s="574" t="s">
        <v>8</v>
      </c>
      <c r="C5" s="427">
        <f>'Ktvetési mérleg'!C4</f>
        <v>42427212</v>
      </c>
      <c r="D5" s="575">
        <f>'Ktvetési mérleg'!D4</f>
        <v>44777212</v>
      </c>
      <c r="E5" s="576" t="s">
        <v>9</v>
      </c>
      <c r="F5" s="577" t="s">
        <v>10</v>
      </c>
      <c r="G5" s="578">
        <f>'Ktvetési mérleg'!G4</f>
        <v>52634732</v>
      </c>
      <c r="H5" s="579">
        <f>'Ktvetési mérleg'!H4</f>
        <v>51811734</v>
      </c>
    </row>
    <row r="6" spans="1:8" s="424" customFormat="1" ht="20.25">
      <c r="A6" s="580" t="s">
        <v>11</v>
      </c>
      <c r="B6" s="581" t="s">
        <v>12</v>
      </c>
      <c r="C6" s="582">
        <f>SUM(C4:C5)</f>
        <v>233887091</v>
      </c>
      <c r="D6" s="583">
        <f>SUM(D4:D5)</f>
        <v>236439941</v>
      </c>
      <c r="E6" s="576" t="s">
        <v>13</v>
      </c>
      <c r="F6" s="577" t="s">
        <v>14</v>
      </c>
      <c r="G6" s="578">
        <f>'Ktvetési mérleg'!G5</f>
        <v>278511195</v>
      </c>
      <c r="H6" s="579">
        <f>'Ktvetési mérleg'!H5</f>
        <v>278568814</v>
      </c>
    </row>
    <row r="7" spans="1:8" s="424" customFormat="1" ht="20.25">
      <c r="A7" s="584" t="s">
        <v>45</v>
      </c>
      <c r="B7" s="581" t="s">
        <v>46</v>
      </c>
      <c r="C7" s="582">
        <f>'Ktvetési mérleg'!C15</f>
        <v>411000000</v>
      </c>
      <c r="D7" s="583">
        <f>'Ktvetési mérleg'!D15</f>
        <v>411000000</v>
      </c>
      <c r="E7" s="576" t="s">
        <v>17</v>
      </c>
      <c r="F7" s="577" t="s">
        <v>18</v>
      </c>
      <c r="G7" s="578">
        <f>'Ktvetési mérleg'!G6</f>
        <v>10175000</v>
      </c>
      <c r="H7" s="579">
        <f>'Ktvetési mérleg'!H6</f>
        <v>10175000</v>
      </c>
    </row>
    <row r="8" spans="1:8" s="424" customFormat="1" ht="20.25">
      <c r="A8" s="580" t="s">
        <v>49</v>
      </c>
      <c r="B8" s="581" t="s">
        <v>50</v>
      </c>
      <c r="C8" s="582">
        <f>'Ktvetési mérleg'!C16</f>
        <v>85590094.099999994</v>
      </c>
      <c r="D8" s="583">
        <f>'Ktvetési mérleg'!D16</f>
        <v>85590094</v>
      </c>
      <c r="E8" s="585" t="s">
        <v>21</v>
      </c>
      <c r="F8" s="586" t="s">
        <v>22</v>
      </c>
      <c r="G8" s="587">
        <f>'Ktvetési mérleg'!G7</f>
        <v>41116896</v>
      </c>
      <c r="H8" s="588">
        <f>'Ktvetési mérleg'!H7</f>
        <v>41116896</v>
      </c>
    </row>
    <row r="9" spans="1:8" s="424" customFormat="1" ht="20.25">
      <c r="A9" s="589" t="s">
        <v>57</v>
      </c>
      <c r="B9" s="590" t="s">
        <v>58</v>
      </c>
      <c r="C9" s="591">
        <f>'Ktvetési mérleg'!C18</f>
        <v>0</v>
      </c>
      <c r="D9" s="575">
        <f>'Ktvetési mérleg'!D18</f>
        <v>0</v>
      </c>
      <c r="E9" s="592" t="s">
        <v>25</v>
      </c>
      <c r="F9" s="593" t="s">
        <v>26</v>
      </c>
      <c r="G9" s="587">
        <f>'Ktvetési mérleg'!G8</f>
        <v>0</v>
      </c>
      <c r="H9" s="588">
        <f>'Ktvetési mérleg'!H8</f>
        <v>429066</v>
      </c>
    </row>
    <row r="10" spans="1:8" s="424" customFormat="1" ht="20.25">
      <c r="A10" s="589" t="s">
        <v>59</v>
      </c>
      <c r="B10" s="590" t="s">
        <v>60</v>
      </c>
      <c r="C10" s="591">
        <f>'Ktvetési mérleg'!C19</f>
        <v>0</v>
      </c>
      <c r="D10" s="575">
        <f>'Ktvetési mérleg'!D19</f>
        <v>0</v>
      </c>
      <c r="E10" s="592" t="s">
        <v>55</v>
      </c>
      <c r="F10" s="593" t="s">
        <v>28</v>
      </c>
      <c r="G10" s="587">
        <f>'Ktvetési mérleg'!G9</f>
        <v>17679496</v>
      </c>
      <c r="H10" s="588">
        <f>'Ktvetési mérleg'!H9</f>
        <v>17679496</v>
      </c>
    </row>
    <row r="11" spans="1:8" s="424" customFormat="1" ht="20.25">
      <c r="A11" s="594" t="s">
        <v>61</v>
      </c>
      <c r="B11" s="581" t="s">
        <v>62</v>
      </c>
      <c r="C11" s="582">
        <f>SUM(C9:C10)</f>
        <v>0</v>
      </c>
      <c r="D11" s="583">
        <f>SUM(D9:D10)</f>
        <v>0</v>
      </c>
      <c r="E11" s="576" t="s">
        <v>30</v>
      </c>
      <c r="F11" s="577" t="s">
        <v>31</v>
      </c>
      <c r="G11" s="595">
        <f>SUM(G8:G10)</f>
        <v>58796392</v>
      </c>
      <c r="H11" s="579">
        <f>SUM(H8:H10)</f>
        <v>59225458</v>
      </c>
    </row>
    <row r="12" spans="1:8" s="424" customFormat="1" ht="20.25">
      <c r="A12" s="589"/>
      <c r="B12" s="596" t="s">
        <v>81</v>
      </c>
      <c r="C12" s="591">
        <v>0</v>
      </c>
      <c r="D12" s="575">
        <v>0</v>
      </c>
      <c r="E12" s="597" t="s">
        <v>464</v>
      </c>
      <c r="F12" s="593" t="s">
        <v>56</v>
      </c>
      <c r="G12" s="598">
        <f>'Ktvetési mérleg'!G17</f>
        <v>112711915</v>
      </c>
      <c r="H12" s="588">
        <f>'Ktvetési mérleg'!H17</f>
        <v>100988747</v>
      </c>
    </row>
    <row r="13" spans="1:8" s="424" customFormat="1" ht="20.25">
      <c r="A13" s="589"/>
      <c r="B13" s="599" t="s">
        <v>82</v>
      </c>
      <c r="C13" s="591">
        <f>'Ktvetési mérleg'!C27</f>
        <v>292817307</v>
      </c>
      <c r="D13" s="575">
        <f>'Ktvetési mérleg'!D27</f>
        <v>293024814</v>
      </c>
      <c r="E13" s="600"/>
      <c r="F13" s="601" t="s">
        <v>83</v>
      </c>
      <c r="G13" s="598">
        <v>0</v>
      </c>
      <c r="H13" s="588">
        <v>0</v>
      </c>
    </row>
    <row r="14" spans="1:8" s="424" customFormat="1" ht="21" thickBot="1">
      <c r="A14" s="602" t="s">
        <v>91</v>
      </c>
      <c r="B14" s="603" t="s">
        <v>349</v>
      </c>
      <c r="C14" s="435">
        <f>SUM(C12:C13)</f>
        <v>292817307</v>
      </c>
      <c r="D14" s="604">
        <f>SUM(D12:D13)</f>
        <v>293024814</v>
      </c>
      <c r="E14" s="605" t="s">
        <v>30</v>
      </c>
      <c r="F14" s="606" t="s">
        <v>85</v>
      </c>
      <c r="G14" s="607">
        <f>SUM(G12:G13)</f>
        <v>112711915</v>
      </c>
      <c r="H14" s="608">
        <f>SUM(H12:H13)</f>
        <v>100988747</v>
      </c>
    </row>
    <row r="15" spans="1:8" s="424" customFormat="1" ht="21" thickBot="1">
      <c r="A15" s="1200" t="s">
        <v>86</v>
      </c>
      <c r="B15" s="1201"/>
      <c r="C15" s="428">
        <f>SUM(C6,C7,C8,C11,C14)</f>
        <v>1023294492.1</v>
      </c>
      <c r="D15" s="429">
        <f>SUM(D6,D7,D8,D11,D14)</f>
        <v>1026054849</v>
      </c>
      <c r="E15" s="1200" t="s">
        <v>87</v>
      </c>
      <c r="F15" s="1201"/>
      <c r="G15" s="609">
        <f>SUM(G4:G7,G11,G14)</f>
        <v>790307161</v>
      </c>
      <c r="H15" s="610">
        <f>SUM(H4:H7,H11,H14)</f>
        <v>781659743</v>
      </c>
    </row>
    <row r="16" spans="1:8" s="424" customFormat="1" ht="19.5" thickBot="1">
      <c r="A16" s="1198" t="s">
        <v>88</v>
      </c>
      <c r="B16" s="1199"/>
      <c r="C16" s="422">
        <v>0</v>
      </c>
      <c r="D16" s="423">
        <v>0</v>
      </c>
      <c r="E16" s="1198" t="s">
        <v>89</v>
      </c>
      <c r="F16" s="1199"/>
      <c r="G16" s="611">
        <v>0</v>
      </c>
      <c r="H16" s="612">
        <v>0</v>
      </c>
    </row>
    <row r="17" spans="1:8" s="424" customFormat="1" ht="20.25">
      <c r="A17" s="567" t="s">
        <v>15</v>
      </c>
      <c r="B17" s="568" t="s">
        <v>350</v>
      </c>
      <c r="C17" s="427">
        <f>'Ktvetési mérleg'!C6</f>
        <v>0</v>
      </c>
      <c r="D17" s="430">
        <f>'Ktvetési mérleg'!D6</f>
        <v>0</v>
      </c>
      <c r="E17" s="613" t="s">
        <v>33</v>
      </c>
      <c r="F17" s="614" t="s">
        <v>34</v>
      </c>
      <c r="G17" s="571">
        <f>'Ktvetési mérleg'!G11</f>
        <v>328268943</v>
      </c>
      <c r="H17" s="615">
        <f>'Ktvetési mérleg'!H11</f>
        <v>328268943</v>
      </c>
    </row>
    <row r="18" spans="1:8" s="424" customFormat="1" ht="20.25">
      <c r="A18" s="616" t="s">
        <v>19</v>
      </c>
      <c r="B18" s="574" t="s">
        <v>20</v>
      </c>
      <c r="C18" s="427">
        <f>'Ktvetési mérleg'!C7</f>
        <v>0</v>
      </c>
      <c r="D18" s="575">
        <f>'Ktvetési mérleg'!D7</f>
        <v>0</v>
      </c>
      <c r="E18" s="576" t="s">
        <v>37</v>
      </c>
      <c r="F18" s="577" t="s">
        <v>38</v>
      </c>
      <c r="G18" s="595">
        <f>'Ktvetési mérleg'!G12</f>
        <v>56647343</v>
      </c>
      <c r="H18" s="617">
        <f>'Ktvetési mérleg'!H12</f>
        <v>56647343</v>
      </c>
    </row>
    <row r="19" spans="1:8" s="424" customFormat="1" ht="20.25">
      <c r="A19" s="584" t="s">
        <v>23</v>
      </c>
      <c r="B19" s="581" t="s">
        <v>24</v>
      </c>
      <c r="C19" s="582">
        <f>SUM(C17:C18)</f>
        <v>0</v>
      </c>
      <c r="D19" s="583">
        <f>SUM(D17:D18)</f>
        <v>0</v>
      </c>
      <c r="E19" s="597" t="s">
        <v>40</v>
      </c>
      <c r="F19" s="593" t="s">
        <v>41</v>
      </c>
      <c r="G19" s="598">
        <f>'Ktvetési mérleg'!G13</f>
        <v>412650</v>
      </c>
      <c r="H19" s="618">
        <f>'Ktvetési mérleg'!H13</f>
        <v>11820425</v>
      </c>
    </row>
    <row r="20" spans="1:8" s="424" customFormat="1" ht="20.25">
      <c r="A20" s="580" t="s">
        <v>53</v>
      </c>
      <c r="B20" s="581" t="s">
        <v>54</v>
      </c>
      <c r="C20" s="582">
        <f>'Ktvetési mérleg'!C17</f>
        <v>100000000</v>
      </c>
      <c r="D20" s="583">
        <f>'Ktvetési mérleg'!D17</f>
        <v>100000000</v>
      </c>
      <c r="E20" s="597" t="s">
        <v>43</v>
      </c>
      <c r="F20" s="593" t="s">
        <v>44</v>
      </c>
      <c r="G20" s="598">
        <f>'Ktvetési mérleg'!G14</f>
        <v>0</v>
      </c>
      <c r="H20" s="618">
        <f>'Ktvetési mérleg'!H14</f>
        <v>0</v>
      </c>
    </row>
    <row r="21" spans="1:8" s="424" customFormat="1" ht="20.25">
      <c r="A21" s="589" t="s">
        <v>63</v>
      </c>
      <c r="B21" s="590" t="s">
        <v>64</v>
      </c>
      <c r="C21" s="591">
        <f>'Ktvetési mérleg'!C21</f>
        <v>0</v>
      </c>
      <c r="D21" s="575">
        <f>'Ktvetési mérleg'!D21</f>
        <v>0</v>
      </c>
      <c r="E21" s="597" t="s">
        <v>47</v>
      </c>
      <c r="F21" s="593" t="s">
        <v>48</v>
      </c>
      <c r="G21" s="598">
        <f>'Ktvetési mérleg'!G15</f>
        <v>0</v>
      </c>
      <c r="H21" s="618">
        <f>'Ktvetési mérleg'!H15</f>
        <v>0</v>
      </c>
    </row>
    <row r="22" spans="1:8" s="424" customFormat="1" ht="20.25">
      <c r="A22" s="589" t="s">
        <v>65</v>
      </c>
      <c r="B22" s="590" t="s">
        <v>66</v>
      </c>
      <c r="C22" s="591">
        <f>'Ktvetési mérleg'!C22</f>
        <v>0</v>
      </c>
      <c r="D22" s="575">
        <f>'Ktvetési mérleg'!D22</f>
        <v>0</v>
      </c>
      <c r="E22" s="576" t="s">
        <v>51</v>
      </c>
      <c r="F22" s="577" t="s">
        <v>52</v>
      </c>
      <c r="G22" s="595">
        <f>SUM(G19:G21)</f>
        <v>412650</v>
      </c>
      <c r="H22" s="617">
        <f>SUM(H19:H21)</f>
        <v>11820425</v>
      </c>
    </row>
    <row r="23" spans="1:8" s="424" customFormat="1" ht="20.25">
      <c r="A23" s="602" t="s">
        <v>67</v>
      </c>
      <c r="B23" s="619" t="s">
        <v>68</v>
      </c>
      <c r="C23" s="435">
        <f>SUM(C21:C22)</f>
        <v>0</v>
      </c>
      <c r="D23" s="604">
        <f>SUM(D21:D22)</f>
        <v>0</v>
      </c>
      <c r="E23" s="620"/>
      <c r="F23" s="621" t="s">
        <v>90</v>
      </c>
      <c r="G23" s="622"/>
      <c r="H23" s="623"/>
    </row>
    <row r="24" spans="1:8" s="433" customFormat="1" ht="20.25">
      <c r="A24" s="624" t="s">
        <v>69</v>
      </c>
      <c r="B24" s="625" t="s">
        <v>333</v>
      </c>
      <c r="C24" s="431">
        <f>'Ktvetési mérleg'!C25</f>
        <v>60000000</v>
      </c>
      <c r="D24" s="432">
        <f>'Ktvetési mérleg'!D25</f>
        <v>60000000</v>
      </c>
      <c r="E24" s="600" t="s">
        <v>71</v>
      </c>
      <c r="F24" s="601" t="s">
        <v>340</v>
      </c>
      <c r="G24" s="598">
        <f>'Ktvetési mérleg'!G26</f>
        <v>0</v>
      </c>
      <c r="H24" s="618">
        <f>'Ktvetési mérleg'!H26</f>
        <v>0</v>
      </c>
    </row>
    <row r="25" spans="1:8" s="434" customFormat="1" ht="20.25">
      <c r="A25" s="626" t="s">
        <v>334</v>
      </c>
      <c r="B25" s="627" t="s">
        <v>331</v>
      </c>
      <c r="C25" s="427">
        <f>'Ktvetési mérleg'!C26</f>
        <v>0</v>
      </c>
      <c r="D25" s="430">
        <f>'Ktvetési mérleg'!D26</f>
        <v>0</v>
      </c>
      <c r="E25" s="600" t="s">
        <v>79</v>
      </c>
      <c r="F25" s="601" t="s">
        <v>309</v>
      </c>
      <c r="G25" s="598">
        <f>'Ktvetési mérleg'!G27</f>
        <v>7658395</v>
      </c>
      <c r="H25" s="618">
        <f>'Ktvetési mérleg'!H27</f>
        <v>7658395</v>
      </c>
    </row>
    <row r="26" spans="1:8" s="434" customFormat="1" ht="20.25">
      <c r="A26" s="589" t="s">
        <v>75</v>
      </c>
      <c r="B26" s="599" t="s">
        <v>76</v>
      </c>
      <c r="C26" s="591">
        <f>'Ktvetési mérleg'!C29</f>
        <v>292963693</v>
      </c>
      <c r="D26" s="575">
        <f>'Ktvetési mérleg'!D29</f>
        <v>293110377</v>
      </c>
      <c r="E26" s="600" t="s">
        <v>77</v>
      </c>
      <c r="F26" s="601" t="s">
        <v>76</v>
      </c>
      <c r="G26" s="598">
        <f>'Ktvetési mérleg'!G29</f>
        <v>292963693</v>
      </c>
      <c r="H26" s="618">
        <f>'Ktvetési mérleg'!H29</f>
        <v>293110377</v>
      </c>
    </row>
    <row r="27" spans="1:8" s="424" customFormat="1" ht="21" thickBot="1">
      <c r="A27" s="602" t="s">
        <v>91</v>
      </c>
      <c r="B27" s="628" t="s">
        <v>349</v>
      </c>
      <c r="C27" s="435">
        <f>SUM(C24:C26)</f>
        <v>352963693</v>
      </c>
      <c r="D27" s="604">
        <f>SUM(D24:D26)</f>
        <v>353110377</v>
      </c>
      <c r="E27" s="605" t="s">
        <v>84</v>
      </c>
      <c r="F27" s="606" t="s">
        <v>85</v>
      </c>
      <c r="G27" s="607">
        <f>SUM(G23:G26)</f>
        <v>300622088</v>
      </c>
      <c r="H27" s="629">
        <f>SUM(H23:H26)</f>
        <v>300768772</v>
      </c>
    </row>
    <row r="28" spans="1:8" s="424" customFormat="1" ht="21" thickBot="1">
      <c r="A28" s="1200" t="s">
        <v>351</v>
      </c>
      <c r="B28" s="1201"/>
      <c r="C28" s="428">
        <f>SUM(C27,C23,C20,C19)</f>
        <v>452963693</v>
      </c>
      <c r="D28" s="429">
        <f>SUM(D27,D23,D20,D19)</f>
        <v>453110377</v>
      </c>
      <c r="E28" s="1200" t="s">
        <v>92</v>
      </c>
      <c r="F28" s="1201"/>
      <c r="G28" s="609">
        <f>SUM(G27,G22,G18,G17)</f>
        <v>685951024</v>
      </c>
      <c r="H28" s="610">
        <f>SUM(H27,H22,H18,H17)</f>
        <v>697505483</v>
      </c>
    </row>
    <row r="29" spans="1:8" s="438" customFormat="1" ht="19.5" thickBot="1">
      <c r="A29" s="1198" t="s">
        <v>88</v>
      </c>
      <c r="B29" s="1199"/>
      <c r="C29" s="436">
        <v>0</v>
      </c>
      <c r="D29" s="437">
        <v>0</v>
      </c>
      <c r="E29" s="1198" t="s">
        <v>89</v>
      </c>
      <c r="F29" s="1199"/>
      <c r="G29" s="611">
        <v>0</v>
      </c>
      <c r="H29" s="612">
        <v>0</v>
      </c>
    </row>
    <row r="30" spans="1:8" s="441" customFormat="1" ht="21" thickBot="1">
      <c r="A30" s="1196" t="s">
        <v>352</v>
      </c>
      <c r="B30" s="1197"/>
      <c r="C30" s="439">
        <f>SUM(C15,C28)</f>
        <v>1476258185.0999999</v>
      </c>
      <c r="D30" s="440">
        <f>SUM(D15,D28)</f>
        <v>1479165226</v>
      </c>
      <c r="E30" s="1196" t="s">
        <v>352</v>
      </c>
      <c r="F30" s="1197"/>
      <c r="G30" s="630">
        <f>SUM(G15,G28)</f>
        <v>1476258185</v>
      </c>
      <c r="H30" s="631">
        <f>SUM(H15,H28)</f>
        <v>1479165226</v>
      </c>
    </row>
  </sheetData>
  <sheetProtection formatCells="0" formatColumns="0" formatRows="0" insertColumns="0" insertRows="0" insertHyperlinks="0" deleteColumns="0" deleteRows="0" sort="0" autoFilter="0" pivotTables="0"/>
  <mergeCells count="16">
    <mergeCell ref="H1:H3"/>
    <mergeCell ref="D1:D3"/>
    <mergeCell ref="E30:F30"/>
    <mergeCell ref="A30:B30"/>
    <mergeCell ref="E16:F16"/>
    <mergeCell ref="A16:B16"/>
    <mergeCell ref="E29:F29"/>
    <mergeCell ref="E28:F28"/>
    <mergeCell ref="A29:B29"/>
    <mergeCell ref="A28:B28"/>
    <mergeCell ref="A1:B3"/>
    <mergeCell ref="E1:F3"/>
    <mergeCell ref="C1:C3"/>
    <mergeCell ref="G1:G3"/>
    <mergeCell ref="A15:B15"/>
    <mergeCell ref="E15:F15"/>
  </mergeCells>
  <phoneticPr fontId="25" type="noConversion"/>
  <pageMargins left="0.74803149606299213" right="0.74803149606299213" top="0.98425196850393704" bottom="0.98425196850393704" header="0.51181102362204722" footer="0.51181102362204722"/>
  <pageSetup paperSize="9" scale="58" firstPageNumber="0" orientation="landscape" horizontalDpi="300" verticalDpi="300" r:id="rId1"/>
  <headerFooter alignWithMargins="0">
    <oddHeader>&amp;L&amp;"Times New Roman,Normál"&amp;14Hegyeshalom Nagyközségi Önkormányzat&amp;C&amp;"Times New Roman,Normál"&amp;14Működési és felhalmozási mérleg - 2019.&amp;R&amp;"Arial CE,Normál"&amp;12 2.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indexed="52"/>
    <pageSetUpPr fitToPage="1"/>
  </sheetPr>
  <dimension ref="A1:Q58"/>
  <sheetViews>
    <sheetView zoomScale="70" zoomScaleNormal="70" workbookViewId="0">
      <pane xSplit="2" ySplit="2" topLeftCell="C15" activePane="bottomRight" state="frozen"/>
      <selection activeCell="J16" sqref="J16"/>
      <selection pane="topRight" activeCell="J16" sqref="J16"/>
      <selection pane="bottomLeft" activeCell="J16" sqref="J16"/>
      <selection pane="bottomRight" activeCell="K58" sqref="K58"/>
    </sheetView>
  </sheetViews>
  <sheetFormatPr defaultColWidth="8.5703125" defaultRowHeight="18.75"/>
  <cols>
    <col min="1" max="1" width="7.28515625" style="47" bestFit="1" customWidth="1"/>
    <col min="2" max="2" width="60.85546875" style="46" bestFit="1" customWidth="1"/>
    <col min="3" max="3" width="16" style="46" bestFit="1" customWidth="1"/>
    <col min="4" max="5" width="14.140625" style="46" bestFit="1" customWidth="1"/>
    <col min="6" max="6" width="11.42578125" style="46" bestFit="1" customWidth="1"/>
    <col min="7" max="7" width="16" style="48" bestFit="1" customWidth="1"/>
    <col min="8" max="8" width="16" style="46" bestFit="1" customWidth="1"/>
    <col min="9" max="9" width="13.5703125" style="46" customWidth="1"/>
    <col min="10" max="10" width="14.140625" style="46" customWidth="1"/>
    <col min="11" max="11" width="11.7109375" style="46" customWidth="1"/>
    <col min="12" max="12" width="16" style="49" bestFit="1" customWidth="1"/>
    <col min="13" max="13" width="14.28515625" style="46" customWidth="1"/>
    <col min="14" max="14" width="12.7109375" style="46" bestFit="1" customWidth="1"/>
    <col min="15" max="15" width="13.140625" style="46" customWidth="1"/>
    <col min="16" max="16" width="13.85546875" style="46" customWidth="1"/>
    <col min="17" max="17" width="14.28515625" style="49" bestFit="1" customWidth="1"/>
    <col min="18" max="16384" width="8.5703125" style="46"/>
  </cols>
  <sheetData>
    <row r="1" spans="1:17" ht="16.5" thickBot="1">
      <c r="A1" s="1229" t="s">
        <v>93</v>
      </c>
      <c r="B1" s="1230" t="s">
        <v>0</v>
      </c>
      <c r="C1" s="1224" t="s">
        <v>489</v>
      </c>
      <c r="D1" s="1225"/>
      <c r="E1" s="1225"/>
      <c r="F1" s="1225"/>
      <c r="G1" s="1226"/>
      <c r="H1" s="1227" t="s">
        <v>488</v>
      </c>
      <c r="I1" s="1227"/>
      <c r="J1" s="1227"/>
      <c r="K1" s="1227"/>
      <c r="L1" s="1227"/>
      <c r="M1" s="1228" t="s">
        <v>490</v>
      </c>
      <c r="N1" s="1228"/>
      <c r="O1" s="1228"/>
      <c r="P1" s="1228"/>
      <c r="Q1" s="1228"/>
    </row>
    <row r="2" spans="1:17" s="267" customFormat="1" ht="19.5" thickBot="1">
      <c r="A2" s="1229"/>
      <c r="B2" s="1231"/>
      <c r="C2" s="337" t="s">
        <v>94</v>
      </c>
      <c r="D2" s="338" t="s">
        <v>95</v>
      </c>
      <c r="E2" s="338" t="s">
        <v>96</v>
      </c>
      <c r="F2" s="339" t="s">
        <v>321</v>
      </c>
      <c r="G2" s="340" t="s">
        <v>97</v>
      </c>
      <c r="H2" s="341" t="s">
        <v>94</v>
      </c>
      <c r="I2" s="342" t="s">
        <v>95</v>
      </c>
      <c r="J2" s="342" t="s">
        <v>96</v>
      </c>
      <c r="K2" s="343" t="s">
        <v>321</v>
      </c>
      <c r="L2" s="344" t="s">
        <v>97</v>
      </c>
      <c r="M2" s="345" t="s">
        <v>94</v>
      </c>
      <c r="N2" s="346" t="s">
        <v>95</v>
      </c>
      <c r="O2" s="346" t="s">
        <v>96</v>
      </c>
      <c r="P2" s="347" t="s">
        <v>321</v>
      </c>
      <c r="Q2" s="348" t="s">
        <v>97</v>
      </c>
    </row>
    <row r="3" spans="1:17" s="218" customFormat="1" ht="15.75">
      <c r="A3" s="204" t="s">
        <v>98</v>
      </c>
      <c r="B3" s="205" t="s">
        <v>99</v>
      </c>
      <c r="C3" s="206">
        <f>Önkormányzat!C79</f>
        <v>149445672</v>
      </c>
      <c r="D3" s="207"/>
      <c r="E3" s="207"/>
      <c r="F3" s="208"/>
      <c r="G3" s="209">
        <f>SUM(C3:F3)</f>
        <v>149445672</v>
      </c>
      <c r="H3" s="210">
        <f>Önkormányzat!D79</f>
        <v>73334057</v>
      </c>
      <c r="I3" s="211"/>
      <c r="J3" s="211"/>
      <c r="K3" s="212"/>
      <c r="L3" s="213">
        <f t="shared" ref="L3:L11" si="0">SUM(H3:K3)</f>
        <v>73334057</v>
      </c>
      <c r="M3" s="214">
        <f>Önkormányzat!E79</f>
        <v>38420172</v>
      </c>
      <c r="N3" s="215"/>
      <c r="O3" s="215"/>
      <c r="P3" s="216"/>
      <c r="Q3" s="217">
        <f t="shared" ref="Q3:Q11" si="1">SUM(M3:P3)</f>
        <v>38420172</v>
      </c>
    </row>
    <row r="4" spans="1:17" s="218" customFormat="1" ht="15.75">
      <c r="A4" s="219" t="s">
        <v>100</v>
      </c>
      <c r="B4" s="220" t="s">
        <v>101</v>
      </c>
      <c r="C4" s="221">
        <f>Önkormányzat!C80</f>
        <v>79731470</v>
      </c>
      <c r="D4" s="222"/>
      <c r="E4" s="222"/>
      <c r="F4" s="223"/>
      <c r="G4" s="224">
        <f t="shared" ref="G4:G9" si="2">SUM(C4:F4)</f>
        <v>79731470</v>
      </c>
      <c r="H4" s="225">
        <f>Önkormányzat!D80</f>
        <v>79731470</v>
      </c>
      <c r="I4" s="226"/>
      <c r="J4" s="226"/>
      <c r="K4" s="227"/>
      <c r="L4" s="228">
        <f t="shared" si="0"/>
        <v>79731470</v>
      </c>
      <c r="M4" s="229">
        <f>Önkormányzat!E80</f>
        <v>41460367</v>
      </c>
      <c r="N4" s="230"/>
      <c r="O4" s="230"/>
      <c r="P4" s="231"/>
      <c r="Q4" s="232">
        <f t="shared" si="1"/>
        <v>41460367</v>
      </c>
    </row>
    <row r="5" spans="1:17" s="218" customFormat="1" ht="15.75">
      <c r="A5" s="233" t="s">
        <v>102</v>
      </c>
      <c r="B5" s="220" t="s">
        <v>103</v>
      </c>
      <c r="C5" s="221">
        <f>Önkormányzat!C81</f>
        <v>33815692</v>
      </c>
      <c r="D5" s="222"/>
      <c r="E5" s="222"/>
      <c r="F5" s="223"/>
      <c r="G5" s="224">
        <f t="shared" si="2"/>
        <v>33815692</v>
      </c>
      <c r="H5" s="225">
        <f>Önkormányzat!D81</f>
        <v>33815692</v>
      </c>
      <c r="I5" s="226"/>
      <c r="J5" s="226"/>
      <c r="K5" s="227"/>
      <c r="L5" s="228">
        <f t="shared" si="0"/>
        <v>33815692</v>
      </c>
      <c r="M5" s="229">
        <f>Önkormányzat!E81</f>
        <v>17623827</v>
      </c>
      <c r="N5" s="230"/>
      <c r="O5" s="230"/>
      <c r="P5" s="231"/>
      <c r="Q5" s="232">
        <f t="shared" si="1"/>
        <v>17623827</v>
      </c>
    </row>
    <row r="6" spans="1:17" s="218" customFormat="1" ht="15.75">
      <c r="A6" s="219" t="s">
        <v>104</v>
      </c>
      <c r="B6" s="220" t="s">
        <v>105</v>
      </c>
      <c r="C6" s="221">
        <f>Önkormányzat!C82</f>
        <v>4578660</v>
      </c>
      <c r="D6" s="222"/>
      <c r="E6" s="222"/>
      <c r="F6" s="223"/>
      <c r="G6" s="224">
        <f t="shared" si="2"/>
        <v>4578660</v>
      </c>
      <c r="H6" s="225">
        <f>Önkormányzat!D82</f>
        <v>4578660</v>
      </c>
      <c r="I6" s="226"/>
      <c r="J6" s="226"/>
      <c r="K6" s="227"/>
      <c r="L6" s="228">
        <f t="shared" si="0"/>
        <v>4578660</v>
      </c>
      <c r="M6" s="229">
        <f>Önkormányzat!E82</f>
        <v>2674155</v>
      </c>
      <c r="N6" s="230"/>
      <c r="O6" s="230"/>
      <c r="P6" s="231"/>
      <c r="Q6" s="232">
        <f t="shared" si="1"/>
        <v>2674155</v>
      </c>
    </row>
    <row r="7" spans="1:17" s="218" customFormat="1" ht="15.75">
      <c r="A7" s="219" t="s">
        <v>106</v>
      </c>
      <c r="B7" s="220" t="s">
        <v>107</v>
      </c>
      <c r="C7" s="221">
        <f>Önkormányzat!C83</f>
        <v>0</v>
      </c>
      <c r="D7" s="222"/>
      <c r="E7" s="222"/>
      <c r="F7" s="223"/>
      <c r="G7" s="224">
        <f t="shared" si="2"/>
        <v>0</v>
      </c>
      <c r="H7" s="225">
        <f>Önkormányzat!D83</f>
        <v>0</v>
      </c>
      <c r="I7" s="226"/>
      <c r="J7" s="226"/>
      <c r="K7" s="227"/>
      <c r="L7" s="228">
        <f t="shared" si="0"/>
        <v>0</v>
      </c>
      <c r="M7" s="229">
        <f>Önkormányzat!E83</f>
        <v>0</v>
      </c>
      <c r="N7" s="230"/>
      <c r="O7" s="230"/>
      <c r="P7" s="231"/>
      <c r="Q7" s="232">
        <f t="shared" si="1"/>
        <v>0</v>
      </c>
    </row>
    <row r="8" spans="1:17" s="218" customFormat="1" ht="15.75">
      <c r="A8" s="219" t="s">
        <v>108</v>
      </c>
      <c r="B8" s="220" t="s">
        <v>109</v>
      </c>
      <c r="C8" s="221">
        <f>Önkormányzat!C84</f>
        <v>0</v>
      </c>
      <c r="D8" s="222"/>
      <c r="E8" s="222"/>
      <c r="F8" s="223"/>
      <c r="G8" s="224">
        <f t="shared" si="2"/>
        <v>0</v>
      </c>
      <c r="H8" s="225">
        <f>Önkormányzat!D84</f>
        <v>202850</v>
      </c>
      <c r="I8" s="226"/>
      <c r="J8" s="226"/>
      <c r="K8" s="227"/>
      <c r="L8" s="228">
        <f t="shared" si="0"/>
        <v>202850</v>
      </c>
      <c r="M8" s="229">
        <f>Önkormányzat!E84</f>
        <v>202850</v>
      </c>
      <c r="N8" s="230"/>
      <c r="O8" s="230"/>
      <c r="P8" s="231"/>
      <c r="Q8" s="232">
        <f t="shared" si="1"/>
        <v>202850</v>
      </c>
    </row>
    <row r="9" spans="1:17" s="218" customFormat="1" ht="15.75">
      <c r="A9" s="219"/>
      <c r="B9" s="220" t="s">
        <v>310</v>
      </c>
      <c r="C9" s="221">
        <f>Önkormányzat!C85</f>
        <v>-76111615</v>
      </c>
      <c r="D9" s="222"/>
      <c r="E9" s="222"/>
      <c r="F9" s="223"/>
      <c r="G9" s="224">
        <f t="shared" si="2"/>
        <v>-76111615</v>
      </c>
      <c r="H9" s="225">
        <f>Önkormányzat!D85</f>
        <v>0</v>
      </c>
      <c r="I9" s="226"/>
      <c r="J9" s="226"/>
      <c r="K9" s="227"/>
      <c r="L9" s="228">
        <f t="shared" si="0"/>
        <v>0</v>
      </c>
      <c r="M9" s="229">
        <f>Önkormányzat!E85</f>
        <v>0</v>
      </c>
      <c r="N9" s="230"/>
      <c r="O9" s="230"/>
      <c r="P9" s="231"/>
      <c r="Q9" s="232">
        <f t="shared" si="1"/>
        <v>0</v>
      </c>
    </row>
    <row r="10" spans="1:17" ht="15.75">
      <c r="A10" s="363" t="s">
        <v>3</v>
      </c>
      <c r="B10" s="364" t="s">
        <v>4</v>
      </c>
      <c r="C10" s="365">
        <f>SUM(C3:C9)</f>
        <v>191459879</v>
      </c>
      <c r="D10" s="366">
        <f>SUM(D3:D9)</f>
        <v>0</v>
      </c>
      <c r="E10" s="366">
        <f>SUM(E3:E9)</f>
        <v>0</v>
      </c>
      <c r="F10" s="367"/>
      <c r="G10" s="368">
        <f>SUM(G3:G9)</f>
        <v>191459879</v>
      </c>
      <c r="H10" s="369">
        <f>SUM(H3:H9)</f>
        <v>191662729</v>
      </c>
      <c r="I10" s="366"/>
      <c r="J10" s="366"/>
      <c r="K10" s="367"/>
      <c r="L10" s="368">
        <f t="shared" si="0"/>
        <v>191662729</v>
      </c>
      <c r="M10" s="370"/>
      <c r="N10" s="371"/>
      <c r="O10" s="371">
        <f>SUM(O3:O9)</f>
        <v>0</v>
      </c>
      <c r="P10" s="372"/>
      <c r="Q10" s="373">
        <f t="shared" si="1"/>
        <v>0</v>
      </c>
    </row>
    <row r="11" spans="1:17" s="218" customFormat="1" ht="15.75">
      <c r="A11" s="219"/>
      <c r="B11" s="220" t="s">
        <v>329</v>
      </c>
      <c r="C11" s="221">
        <f>Önkormányzat!C87</f>
        <v>0</v>
      </c>
      <c r="D11" s="222"/>
      <c r="E11" s="222"/>
      <c r="F11" s="223"/>
      <c r="G11" s="224">
        <f>SUM(C11:F11)</f>
        <v>0</v>
      </c>
      <c r="H11" s="225">
        <f>Önkormányzat!D87</f>
        <v>0</v>
      </c>
      <c r="I11" s="226"/>
      <c r="J11" s="226"/>
      <c r="K11" s="227"/>
      <c r="L11" s="228">
        <f t="shared" si="0"/>
        <v>0</v>
      </c>
      <c r="M11" s="229">
        <f>Önkormányzat!E87</f>
        <v>0</v>
      </c>
      <c r="N11" s="230"/>
      <c r="O11" s="230"/>
      <c r="P11" s="231"/>
      <c r="Q11" s="232">
        <f t="shared" si="1"/>
        <v>0</v>
      </c>
    </row>
    <row r="12" spans="1:17" s="218" customFormat="1" ht="15.75">
      <c r="A12" s="349"/>
      <c r="B12" s="350" t="s">
        <v>286</v>
      </c>
      <c r="C12" s="351"/>
      <c r="D12" s="352"/>
      <c r="E12" s="352"/>
      <c r="F12" s="353"/>
      <c r="G12" s="354">
        <f>SUM(C12:F12)</f>
        <v>0</v>
      </c>
      <c r="H12" s="355"/>
      <c r="I12" s="356"/>
      <c r="J12" s="356"/>
      <c r="K12" s="357"/>
      <c r="L12" s="358"/>
      <c r="M12" s="359"/>
      <c r="N12" s="360"/>
      <c r="O12" s="360"/>
      <c r="P12" s="361"/>
      <c r="Q12" s="232"/>
    </row>
    <row r="13" spans="1:17" s="218" customFormat="1" ht="15.75">
      <c r="A13" s="219"/>
      <c r="B13" s="220" t="s">
        <v>110</v>
      </c>
      <c r="C13" s="221">
        <f>Önkormányzat!C89</f>
        <v>18192000</v>
      </c>
      <c r="D13" s="222"/>
      <c r="E13" s="222"/>
      <c r="F13" s="223"/>
      <c r="G13" s="224">
        <f>SUM(C13:F13)</f>
        <v>18192000</v>
      </c>
      <c r="H13" s="225">
        <f>Önkormányzat!D89</f>
        <v>20542000</v>
      </c>
      <c r="I13" s="226"/>
      <c r="J13" s="226"/>
      <c r="K13" s="227"/>
      <c r="L13" s="228">
        <f t="shared" ref="L13:L19" si="3">SUM(H13:K13)</f>
        <v>20542000</v>
      </c>
      <c r="M13" s="229">
        <f>Önkormányzat!E89</f>
        <v>13421700</v>
      </c>
      <c r="N13" s="230"/>
      <c r="O13" s="230"/>
      <c r="P13" s="231"/>
      <c r="Q13" s="232">
        <f t="shared" ref="Q13:Q19" si="4">SUM(M13:P13)</f>
        <v>13421700</v>
      </c>
    </row>
    <row r="14" spans="1:17" s="218" customFormat="1" ht="15.75">
      <c r="A14" s="219"/>
      <c r="B14" s="220" t="s">
        <v>111</v>
      </c>
      <c r="C14" s="221">
        <f>Önkormányzat!C90</f>
        <v>24235212</v>
      </c>
      <c r="D14" s="222"/>
      <c r="E14" s="222"/>
      <c r="F14" s="223"/>
      <c r="G14" s="224">
        <f>SUM(C14:F14)</f>
        <v>24235212</v>
      </c>
      <c r="H14" s="225">
        <f>Önkormányzat!D90</f>
        <v>24235212</v>
      </c>
      <c r="I14" s="226"/>
      <c r="J14" s="226"/>
      <c r="K14" s="227"/>
      <c r="L14" s="228">
        <f t="shared" si="3"/>
        <v>24235212</v>
      </c>
      <c r="M14" s="229">
        <f>Önkormányzat!E90</f>
        <v>14306924</v>
      </c>
      <c r="N14" s="230"/>
      <c r="O14" s="230"/>
      <c r="P14" s="231"/>
      <c r="Q14" s="232">
        <f t="shared" si="4"/>
        <v>14306924</v>
      </c>
    </row>
    <row r="15" spans="1:17" ht="15.75">
      <c r="A15" s="363" t="s">
        <v>7</v>
      </c>
      <c r="B15" s="364" t="s">
        <v>112</v>
      </c>
      <c r="C15" s="365">
        <f>Önkormányzat!C91</f>
        <v>42427212</v>
      </c>
      <c r="D15" s="366"/>
      <c r="E15" s="366">
        <f>SUM(E13:E14)</f>
        <v>0</v>
      </c>
      <c r="F15" s="367"/>
      <c r="G15" s="368">
        <f>SUM(G11:G14)</f>
        <v>42427212</v>
      </c>
      <c r="H15" s="369">
        <f>Önkormányzat!D91</f>
        <v>44777212</v>
      </c>
      <c r="I15" s="366">
        <f>KÖH!D92</f>
        <v>0</v>
      </c>
      <c r="J15" s="366"/>
      <c r="K15" s="367"/>
      <c r="L15" s="368">
        <f t="shared" si="3"/>
        <v>44777212</v>
      </c>
      <c r="M15" s="370">
        <f>SUM(M11:M14)</f>
        <v>27728624</v>
      </c>
      <c r="N15" s="371"/>
      <c r="O15" s="371">
        <f>SUM(O13:O14)</f>
        <v>0</v>
      </c>
      <c r="P15" s="372"/>
      <c r="Q15" s="373">
        <f t="shared" si="4"/>
        <v>27728624</v>
      </c>
    </row>
    <row r="16" spans="1:17" ht="15.75">
      <c r="A16" s="379" t="s">
        <v>11</v>
      </c>
      <c r="B16" s="380" t="s">
        <v>113</v>
      </c>
      <c r="C16" s="381">
        <f>SUM(C15,C10)</f>
        <v>233887091</v>
      </c>
      <c r="D16" s="382"/>
      <c r="E16" s="382">
        <f>SUM(E15,E10)</f>
        <v>0</v>
      </c>
      <c r="F16" s="383"/>
      <c r="G16" s="384">
        <f>SUM(G15,G10)</f>
        <v>233887091</v>
      </c>
      <c r="H16" s="385">
        <f>SUM(H15,H10)</f>
        <v>236439941</v>
      </c>
      <c r="I16" s="382">
        <f>KÖH!D92</f>
        <v>0</v>
      </c>
      <c r="J16" s="382"/>
      <c r="K16" s="383"/>
      <c r="L16" s="386">
        <f t="shared" si="3"/>
        <v>236439941</v>
      </c>
      <c r="M16" s="387">
        <f>SUM(M15,M10)</f>
        <v>27728624</v>
      </c>
      <c r="N16" s="388">
        <f>KÖH!E92</f>
        <v>0</v>
      </c>
      <c r="O16" s="388">
        <f>SUM(O15,O10)</f>
        <v>0</v>
      </c>
      <c r="P16" s="389"/>
      <c r="Q16" s="390">
        <f t="shared" si="4"/>
        <v>27728624</v>
      </c>
    </row>
    <row r="17" spans="1:17" s="241" customFormat="1" ht="15.75">
      <c r="A17" s="234" t="s">
        <v>15</v>
      </c>
      <c r="B17" s="235" t="s">
        <v>114</v>
      </c>
      <c r="C17" s="236"/>
      <c r="D17" s="222"/>
      <c r="E17" s="222"/>
      <c r="F17" s="223"/>
      <c r="G17" s="237">
        <f>SUM(C17:F17)</f>
        <v>0</v>
      </c>
      <c r="H17" s="238"/>
      <c r="I17" s="239"/>
      <c r="J17" s="239"/>
      <c r="K17" s="240"/>
      <c r="L17" s="228">
        <f t="shared" si="3"/>
        <v>0</v>
      </c>
      <c r="M17" s="229"/>
      <c r="N17" s="230"/>
      <c r="O17" s="230"/>
      <c r="P17" s="231"/>
      <c r="Q17" s="232">
        <f t="shared" si="4"/>
        <v>0</v>
      </c>
    </row>
    <row r="18" spans="1:17" ht="15.75">
      <c r="A18" s="363" t="s">
        <v>15</v>
      </c>
      <c r="B18" s="364" t="s">
        <v>115</v>
      </c>
      <c r="C18" s="365">
        <f>SUM(C17)</f>
        <v>0</v>
      </c>
      <c r="D18" s="366"/>
      <c r="E18" s="366"/>
      <c r="F18" s="367"/>
      <c r="G18" s="368">
        <f>SUM(G17)</f>
        <v>0</v>
      </c>
      <c r="H18" s="369"/>
      <c r="I18" s="366"/>
      <c r="J18" s="366"/>
      <c r="K18" s="367"/>
      <c r="L18" s="368">
        <f t="shared" si="3"/>
        <v>0</v>
      </c>
      <c r="M18" s="370">
        <f>SUM(M17)</f>
        <v>0</v>
      </c>
      <c r="N18" s="371"/>
      <c r="O18" s="371"/>
      <c r="P18" s="372"/>
      <c r="Q18" s="373">
        <f t="shared" si="4"/>
        <v>0</v>
      </c>
    </row>
    <row r="19" spans="1:17" s="218" customFormat="1" ht="15.75">
      <c r="A19" s="219"/>
      <c r="B19" s="220" t="s">
        <v>116</v>
      </c>
      <c r="C19" s="221"/>
      <c r="D19" s="222"/>
      <c r="E19" s="222"/>
      <c r="F19" s="223"/>
      <c r="G19" s="224">
        <f>SUM(C19:F19)</f>
        <v>0</v>
      </c>
      <c r="H19" s="225"/>
      <c r="I19" s="226"/>
      <c r="J19" s="226"/>
      <c r="K19" s="227"/>
      <c r="L19" s="228">
        <f t="shared" si="3"/>
        <v>0</v>
      </c>
      <c r="M19" s="229"/>
      <c r="N19" s="230"/>
      <c r="O19" s="230"/>
      <c r="P19" s="231"/>
      <c r="Q19" s="232">
        <f t="shared" si="4"/>
        <v>0</v>
      </c>
    </row>
    <row r="20" spans="1:17" s="218" customFormat="1" ht="15.75">
      <c r="A20" s="349"/>
      <c r="B20" s="350"/>
      <c r="C20" s="351"/>
      <c r="D20" s="352"/>
      <c r="E20" s="352"/>
      <c r="F20" s="353"/>
      <c r="G20" s="354">
        <f>SUM(C20:F20)</f>
        <v>0</v>
      </c>
      <c r="H20" s="355"/>
      <c r="I20" s="356"/>
      <c r="J20" s="356"/>
      <c r="K20" s="357"/>
      <c r="L20" s="358"/>
      <c r="M20" s="359"/>
      <c r="N20" s="360"/>
      <c r="O20" s="360"/>
      <c r="P20" s="361"/>
      <c r="Q20" s="232"/>
    </row>
    <row r="21" spans="1:17" ht="15.75">
      <c r="A21" s="363" t="s">
        <v>19</v>
      </c>
      <c r="B21" s="364" t="s">
        <v>117</v>
      </c>
      <c r="C21" s="365">
        <f>SUM(C19:C19)</f>
        <v>0</v>
      </c>
      <c r="D21" s="366"/>
      <c r="E21" s="366">
        <f>SUM(E19:E19)</f>
        <v>0</v>
      </c>
      <c r="F21" s="367"/>
      <c r="G21" s="368">
        <f>SUM(G19:G20)</f>
        <v>0</v>
      </c>
      <c r="H21" s="369"/>
      <c r="I21" s="366"/>
      <c r="J21" s="366"/>
      <c r="K21" s="367"/>
      <c r="L21" s="368">
        <f t="shared" ref="L21:L27" si="5">SUM(H21:K21)</f>
        <v>0</v>
      </c>
      <c r="M21" s="370">
        <f>SUM(M19:M19)</f>
        <v>0</v>
      </c>
      <c r="N21" s="371"/>
      <c r="O21" s="371">
        <f>SUM(O19:O19)</f>
        <v>0</v>
      </c>
      <c r="P21" s="372"/>
      <c r="Q21" s="373">
        <f t="shared" ref="Q21:Q27" si="6">SUM(M21:P21)</f>
        <v>0</v>
      </c>
    </row>
    <row r="22" spans="1:17" ht="15.75">
      <c r="A22" s="379" t="s">
        <v>23</v>
      </c>
      <c r="B22" s="380" t="s">
        <v>118</v>
      </c>
      <c r="C22" s="381">
        <f>SUM(C18,C21)</f>
        <v>0</v>
      </c>
      <c r="D22" s="382"/>
      <c r="E22" s="382">
        <f>SUM(E18,E21)</f>
        <v>0</v>
      </c>
      <c r="F22" s="383"/>
      <c r="G22" s="384">
        <f>SUM(G18,G21)</f>
        <v>0</v>
      </c>
      <c r="H22" s="385"/>
      <c r="I22" s="382"/>
      <c r="J22" s="382"/>
      <c r="K22" s="383"/>
      <c r="L22" s="386">
        <f t="shared" si="5"/>
        <v>0</v>
      </c>
      <c r="M22" s="387">
        <f>SUM(M18,M21)</f>
        <v>0</v>
      </c>
      <c r="N22" s="388"/>
      <c r="O22" s="388">
        <f>SUM(O18,O21)</f>
        <v>0</v>
      </c>
      <c r="P22" s="389"/>
      <c r="Q22" s="390">
        <f t="shared" si="6"/>
        <v>0</v>
      </c>
    </row>
    <row r="23" spans="1:17" s="218" customFormat="1" ht="15.75">
      <c r="A23" s="374" t="s">
        <v>27</v>
      </c>
      <c r="B23" s="375" t="s">
        <v>477</v>
      </c>
      <c r="C23" s="376">
        <f>Önkormányzat!C99</f>
        <v>0</v>
      </c>
      <c r="D23" s="377"/>
      <c r="E23" s="377"/>
      <c r="F23" s="378"/>
      <c r="G23" s="368">
        <f t="shared" ref="G23:G28" si="7">SUM(C23:F23)</f>
        <v>0</v>
      </c>
      <c r="H23" s="369"/>
      <c r="I23" s="366"/>
      <c r="J23" s="366"/>
      <c r="K23" s="367"/>
      <c r="L23" s="368">
        <f t="shared" si="5"/>
        <v>0</v>
      </c>
      <c r="M23" s="370">
        <f>Önkormányzat!E99</f>
        <v>0</v>
      </c>
      <c r="N23" s="371"/>
      <c r="O23" s="371"/>
      <c r="P23" s="372"/>
      <c r="Q23" s="373">
        <f t="shared" si="6"/>
        <v>0</v>
      </c>
    </row>
    <row r="24" spans="1:17" s="218" customFormat="1" ht="15.75">
      <c r="A24" s="374" t="s">
        <v>29</v>
      </c>
      <c r="B24" s="411" t="s">
        <v>478</v>
      </c>
      <c r="C24" s="412">
        <f>Önkormányzat!C100</f>
        <v>93000000</v>
      </c>
      <c r="D24" s="377"/>
      <c r="E24" s="377"/>
      <c r="F24" s="378"/>
      <c r="G24" s="368">
        <f t="shared" si="7"/>
        <v>93000000</v>
      </c>
      <c r="H24" s="369">
        <f>Önkormányzat!D100</f>
        <v>101000000</v>
      </c>
      <c r="I24" s="366"/>
      <c r="J24" s="366"/>
      <c r="K24" s="367"/>
      <c r="L24" s="368">
        <f t="shared" si="5"/>
        <v>101000000</v>
      </c>
      <c r="M24" s="370">
        <f>Önkormányzat!E100</f>
        <v>65912831</v>
      </c>
      <c r="N24" s="371"/>
      <c r="O24" s="371"/>
      <c r="P24" s="372"/>
      <c r="Q24" s="373">
        <f t="shared" si="6"/>
        <v>65912831</v>
      </c>
    </row>
    <row r="25" spans="1:17" s="218" customFormat="1" ht="15.75">
      <c r="A25" s="219" t="s">
        <v>32</v>
      </c>
      <c r="B25" s="413" t="s">
        <v>479</v>
      </c>
      <c r="C25" s="351">
        <f>Önkormányzat!C101</f>
        <v>280000000</v>
      </c>
      <c r="D25" s="222"/>
      <c r="E25" s="222"/>
      <c r="F25" s="223"/>
      <c r="G25" s="224">
        <f t="shared" si="7"/>
        <v>280000000</v>
      </c>
      <c r="H25" s="225">
        <f>Önkormányzat!D101</f>
        <v>280000000</v>
      </c>
      <c r="I25" s="226"/>
      <c r="J25" s="226"/>
      <c r="K25" s="227"/>
      <c r="L25" s="228">
        <f t="shared" si="5"/>
        <v>280000000</v>
      </c>
      <c r="M25" s="229">
        <f>Önkormányzat!E101</f>
        <v>125569788</v>
      </c>
      <c r="N25" s="230"/>
      <c r="O25" s="230"/>
      <c r="P25" s="231"/>
      <c r="Q25" s="232">
        <f t="shared" si="6"/>
        <v>125569788</v>
      </c>
    </row>
    <row r="26" spans="1:17" s="218" customFormat="1" ht="15.75">
      <c r="A26" s="219" t="s">
        <v>35</v>
      </c>
      <c r="B26" s="413" t="s">
        <v>36</v>
      </c>
      <c r="C26" s="351">
        <f>Önkormányzat!C102</f>
        <v>8000000</v>
      </c>
      <c r="D26" s="222"/>
      <c r="E26" s="222"/>
      <c r="F26" s="223"/>
      <c r="G26" s="224">
        <f t="shared" si="7"/>
        <v>8000000</v>
      </c>
      <c r="H26" s="225">
        <f>Önkormányzat!D102</f>
        <v>0</v>
      </c>
      <c r="I26" s="226"/>
      <c r="J26" s="226"/>
      <c r="K26" s="227"/>
      <c r="L26" s="228">
        <f t="shared" si="5"/>
        <v>0</v>
      </c>
      <c r="M26" s="229">
        <f>Önkormányzat!E102</f>
        <v>0</v>
      </c>
      <c r="N26" s="230"/>
      <c r="O26" s="230"/>
      <c r="P26" s="231"/>
      <c r="Q26" s="232">
        <f t="shared" si="6"/>
        <v>0</v>
      </c>
    </row>
    <row r="27" spans="1:17" s="218" customFormat="1" ht="15.75">
      <c r="A27" s="219" t="s">
        <v>39</v>
      </c>
      <c r="B27" s="413" t="s">
        <v>480</v>
      </c>
      <c r="C27" s="351">
        <f>Önkormányzat!C103</f>
        <v>30000000</v>
      </c>
      <c r="D27" s="222"/>
      <c r="E27" s="222"/>
      <c r="F27" s="223"/>
      <c r="G27" s="224">
        <f t="shared" si="7"/>
        <v>30000000</v>
      </c>
      <c r="H27" s="225">
        <f>Önkormányzat!D103</f>
        <v>30000000</v>
      </c>
      <c r="I27" s="226"/>
      <c r="J27" s="226"/>
      <c r="K27" s="227"/>
      <c r="L27" s="228">
        <f t="shared" si="5"/>
        <v>30000000</v>
      </c>
      <c r="M27" s="229">
        <f>Önkormányzat!E103</f>
        <v>7295600</v>
      </c>
      <c r="N27" s="230"/>
      <c r="O27" s="230"/>
      <c r="P27" s="231"/>
      <c r="Q27" s="232">
        <f t="shared" si="6"/>
        <v>7295600</v>
      </c>
    </row>
    <row r="28" spans="1:17" s="218" customFormat="1" ht="15.75">
      <c r="A28" s="349"/>
      <c r="B28" s="413" t="s">
        <v>42</v>
      </c>
      <c r="C28" s="351"/>
      <c r="D28" s="352"/>
      <c r="E28" s="352"/>
      <c r="F28" s="353"/>
      <c r="G28" s="354">
        <f t="shared" si="7"/>
        <v>0</v>
      </c>
      <c r="H28" s="355"/>
      <c r="I28" s="356"/>
      <c r="J28" s="356"/>
      <c r="K28" s="357"/>
      <c r="L28" s="358"/>
      <c r="M28" s="359"/>
      <c r="N28" s="360"/>
      <c r="O28" s="360"/>
      <c r="P28" s="361"/>
      <c r="Q28" s="232"/>
    </row>
    <row r="29" spans="1:17" s="218" customFormat="1" ht="15.75">
      <c r="A29" s="374" t="s">
        <v>439</v>
      </c>
      <c r="B29" s="414" t="s">
        <v>440</v>
      </c>
      <c r="C29" s="412">
        <f>SUM(C25:C28)</f>
        <v>318000000</v>
      </c>
      <c r="D29" s="377"/>
      <c r="E29" s="377"/>
      <c r="F29" s="378"/>
      <c r="G29" s="368">
        <f>SUM(G25:G28)</f>
        <v>318000000</v>
      </c>
      <c r="H29" s="369">
        <f>SUM(H25:H28)</f>
        <v>310000000</v>
      </c>
      <c r="I29" s="366"/>
      <c r="J29" s="366"/>
      <c r="K29" s="367"/>
      <c r="L29" s="368">
        <f t="shared" ref="L29:L35" si="8">SUM(H29:K29)</f>
        <v>310000000</v>
      </c>
      <c r="M29" s="370">
        <f>SUM(M25:M28)</f>
        <v>132865388</v>
      </c>
      <c r="N29" s="371"/>
      <c r="O29" s="371"/>
      <c r="P29" s="372"/>
      <c r="Q29" s="373">
        <f t="shared" ref="Q29:Q35" si="9">SUM(M29:P29)</f>
        <v>132865388</v>
      </c>
    </row>
    <row r="30" spans="1:17" ht="15.75">
      <c r="A30" s="379" t="s">
        <v>45</v>
      </c>
      <c r="B30" s="415" t="s">
        <v>119</v>
      </c>
      <c r="C30" s="416">
        <f>SUM(C29,C24,C23)</f>
        <v>411000000</v>
      </c>
      <c r="D30" s="382"/>
      <c r="E30" s="382">
        <f>SUM(E23:E29)</f>
        <v>0</v>
      </c>
      <c r="F30" s="383"/>
      <c r="G30" s="384">
        <f>SUM(G29,G24,G23)</f>
        <v>411000000</v>
      </c>
      <c r="H30" s="385">
        <f>SUM(H29,H24,H23)</f>
        <v>411000000</v>
      </c>
      <c r="I30" s="382"/>
      <c r="J30" s="382"/>
      <c r="K30" s="383"/>
      <c r="L30" s="386">
        <f t="shared" si="8"/>
        <v>411000000</v>
      </c>
      <c r="M30" s="387">
        <f>SUM(M29,M24,M23)</f>
        <v>198778219</v>
      </c>
      <c r="N30" s="388"/>
      <c r="O30" s="388">
        <f>SUM(O23:O29)</f>
        <v>0</v>
      </c>
      <c r="P30" s="389"/>
      <c r="Q30" s="390">
        <f t="shared" si="9"/>
        <v>198778219</v>
      </c>
    </row>
    <row r="31" spans="1:17" s="218" customFormat="1" ht="15.75">
      <c r="A31" s="219" t="s">
        <v>120</v>
      </c>
      <c r="B31" s="417" t="s">
        <v>451</v>
      </c>
      <c r="C31" s="351">
        <f>Önkormányzat!C107</f>
        <v>0</v>
      </c>
      <c r="D31" s="242"/>
      <c r="E31" s="242"/>
      <c r="F31" s="243"/>
      <c r="G31" s="224">
        <f t="shared" ref="G31:G41" si="10">SUM(C31:F31)</f>
        <v>0</v>
      </c>
      <c r="H31" s="225">
        <f>Önkormányzat!D107</f>
        <v>0</v>
      </c>
      <c r="I31" s="226"/>
      <c r="J31" s="226"/>
      <c r="K31" s="227"/>
      <c r="L31" s="228">
        <f t="shared" si="8"/>
        <v>0</v>
      </c>
      <c r="M31" s="229">
        <f>Önkormányzat!E107</f>
        <v>0</v>
      </c>
      <c r="N31" s="230"/>
      <c r="O31" s="230"/>
      <c r="P31" s="231"/>
      <c r="Q31" s="232">
        <f t="shared" si="9"/>
        <v>0</v>
      </c>
    </row>
    <row r="32" spans="1:17" s="218" customFormat="1" ht="15.75">
      <c r="A32" s="219" t="s">
        <v>121</v>
      </c>
      <c r="B32" s="417" t="s">
        <v>122</v>
      </c>
      <c r="C32" s="351">
        <f>Önkormányzat!C108</f>
        <v>3071160</v>
      </c>
      <c r="D32" s="242"/>
      <c r="E32" s="242">
        <f>SUM(Óvoda!C112,Óvoda!C116)</f>
        <v>3111200</v>
      </c>
      <c r="F32" s="223">
        <f>Könyvtár!C109</f>
        <v>50000</v>
      </c>
      <c r="G32" s="224">
        <f t="shared" si="10"/>
        <v>6232360</v>
      </c>
      <c r="H32" s="225">
        <f>Önkormányzat!D108</f>
        <v>3071160</v>
      </c>
      <c r="I32" s="226"/>
      <c r="J32" s="226">
        <f>Óvoda!D109+Óvoda!D116</f>
        <v>3111200</v>
      </c>
      <c r="K32" s="227">
        <f>Könyvtár!D109</f>
        <v>50000</v>
      </c>
      <c r="L32" s="228">
        <f t="shared" si="8"/>
        <v>6232360</v>
      </c>
      <c r="M32" s="229">
        <f>Önkormányzat!E108</f>
        <v>1897320</v>
      </c>
      <c r="N32" s="230"/>
      <c r="O32" s="230">
        <f>Óvoda!E109+Óvoda!E116</f>
        <v>1047504</v>
      </c>
      <c r="P32" s="231">
        <f>Könyvtár!E109</f>
        <v>26000</v>
      </c>
      <c r="Q32" s="232">
        <f t="shared" si="9"/>
        <v>2970824</v>
      </c>
    </row>
    <row r="33" spans="1:17" s="218" customFormat="1" ht="15.75">
      <c r="A33" s="219" t="s">
        <v>123</v>
      </c>
      <c r="B33" s="417" t="s">
        <v>124</v>
      </c>
      <c r="C33" s="351">
        <f>Önkormányzat!C109</f>
        <v>24800000</v>
      </c>
      <c r="D33" s="242"/>
      <c r="E33" s="242">
        <v>0</v>
      </c>
      <c r="F33" s="223"/>
      <c r="G33" s="224">
        <f t="shared" si="10"/>
        <v>24800000</v>
      </c>
      <c r="H33" s="225">
        <f>Önkormányzat!D109</f>
        <v>24800000</v>
      </c>
      <c r="I33" s="226"/>
      <c r="J33" s="226"/>
      <c r="K33" s="227"/>
      <c r="L33" s="228">
        <f t="shared" si="8"/>
        <v>24800000</v>
      </c>
      <c r="M33" s="229">
        <f>Önkormányzat!E109</f>
        <v>7088144</v>
      </c>
      <c r="N33" s="230"/>
      <c r="O33" s="230">
        <v>0</v>
      </c>
      <c r="P33" s="231"/>
      <c r="Q33" s="232">
        <f t="shared" si="9"/>
        <v>7088144</v>
      </c>
    </row>
    <row r="34" spans="1:17" s="218" customFormat="1" ht="15.75">
      <c r="A34" s="219" t="s">
        <v>125</v>
      </c>
      <c r="B34" s="417" t="s">
        <v>126</v>
      </c>
      <c r="C34" s="351">
        <f>Önkormányzat!C110</f>
        <v>27097200</v>
      </c>
      <c r="D34" s="242"/>
      <c r="E34" s="242"/>
      <c r="F34" s="223"/>
      <c r="G34" s="224">
        <f t="shared" si="10"/>
        <v>27097200</v>
      </c>
      <c r="H34" s="225">
        <f>Önkormányzat!D110</f>
        <v>27097200</v>
      </c>
      <c r="I34" s="226"/>
      <c r="J34" s="226"/>
      <c r="K34" s="227"/>
      <c r="L34" s="228">
        <f t="shared" si="8"/>
        <v>27097200</v>
      </c>
      <c r="M34" s="229">
        <f>Önkormányzat!E110</f>
        <v>7519930</v>
      </c>
      <c r="N34" s="230"/>
      <c r="O34" s="230"/>
      <c r="P34" s="231"/>
      <c r="Q34" s="232">
        <f t="shared" si="9"/>
        <v>7519930</v>
      </c>
    </row>
    <row r="35" spans="1:17" s="218" customFormat="1" ht="15.75">
      <c r="A35" s="219" t="s">
        <v>127</v>
      </c>
      <c r="B35" s="417" t="s">
        <v>459</v>
      </c>
      <c r="C35" s="351">
        <f>Önkormányzat!C111</f>
        <v>0</v>
      </c>
      <c r="D35" s="242"/>
      <c r="E35" s="242">
        <f>SUM(Óvoda!C113,Óvoda!C114,Óvoda!C115)</f>
        <v>9315520</v>
      </c>
      <c r="F35" s="223"/>
      <c r="G35" s="224">
        <f t="shared" si="10"/>
        <v>9315520</v>
      </c>
      <c r="H35" s="225">
        <f>Önkormányzat!D111</f>
        <v>0</v>
      </c>
      <c r="I35" s="226"/>
      <c r="J35" s="226">
        <f>Óvoda!D113+Óvoda!D114+Óvoda!D115</f>
        <v>9315520</v>
      </c>
      <c r="K35" s="227"/>
      <c r="L35" s="228">
        <f t="shared" si="8"/>
        <v>9315520</v>
      </c>
      <c r="M35" s="229">
        <f>Önkormányzat!E111</f>
        <v>0</v>
      </c>
      <c r="N35" s="230"/>
      <c r="O35" s="230">
        <f>Óvoda!E113+Óvoda!E114+Óvoda!E115</f>
        <v>2407212</v>
      </c>
      <c r="P35" s="231"/>
      <c r="Q35" s="232">
        <f t="shared" si="9"/>
        <v>2407212</v>
      </c>
    </row>
    <row r="36" spans="1:17" s="218" customFormat="1" ht="15.75">
      <c r="A36" s="349" t="s">
        <v>127</v>
      </c>
      <c r="B36" s="417" t="s">
        <v>460</v>
      </c>
      <c r="C36" s="351"/>
      <c r="D36" s="362"/>
      <c r="E36" s="362"/>
      <c r="F36" s="353"/>
      <c r="G36" s="354">
        <f t="shared" si="10"/>
        <v>0</v>
      </c>
      <c r="H36" s="355"/>
      <c r="I36" s="356"/>
      <c r="J36" s="356"/>
      <c r="K36" s="357"/>
      <c r="L36" s="358"/>
      <c r="M36" s="359"/>
      <c r="N36" s="360"/>
      <c r="O36" s="360"/>
      <c r="P36" s="361"/>
      <c r="Q36" s="232"/>
    </row>
    <row r="37" spans="1:17" s="218" customFormat="1" ht="15.75">
      <c r="A37" s="349" t="s">
        <v>127</v>
      </c>
      <c r="B37" s="417" t="s">
        <v>461</v>
      </c>
      <c r="C37" s="351"/>
      <c r="D37" s="362"/>
      <c r="E37" s="362"/>
      <c r="F37" s="353"/>
      <c r="G37" s="354">
        <f t="shared" si="10"/>
        <v>0</v>
      </c>
      <c r="H37" s="355"/>
      <c r="I37" s="356"/>
      <c r="J37" s="356"/>
      <c r="K37" s="357"/>
      <c r="L37" s="358"/>
      <c r="M37" s="359"/>
      <c r="N37" s="360"/>
      <c r="O37" s="360"/>
      <c r="P37" s="361"/>
      <c r="Q37" s="232"/>
    </row>
    <row r="38" spans="1:17" s="218" customFormat="1" ht="15.75">
      <c r="A38" s="219" t="s">
        <v>128</v>
      </c>
      <c r="B38" s="417" t="s">
        <v>129</v>
      </c>
      <c r="C38" s="351">
        <f>Önkormányzat!C114</f>
        <v>14769800</v>
      </c>
      <c r="D38" s="242"/>
      <c r="E38" s="242">
        <f>Óvoda!C117</f>
        <v>3355214.1</v>
      </c>
      <c r="F38" s="223"/>
      <c r="G38" s="224">
        <f t="shared" si="10"/>
        <v>18125014.100000001</v>
      </c>
      <c r="H38" s="225">
        <f>Önkormányzat!D114</f>
        <v>14769800</v>
      </c>
      <c r="I38" s="226"/>
      <c r="J38" s="226">
        <f>Óvoda!D117</f>
        <v>3355214</v>
      </c>
      <c r="K38" s="227"/>
      <c r="L38" s="228">
        <f t="shared" ref="L38:L58" si="11">SUM(H38:K38)</f>
        <v>18125014</v>
      </c>
      <c r="M38" s="229">
        <f>Önkormányzat!E114</f>
        <v>4308629</v>
      </c>
      <c r="N38" s="230"/>
      <c r="O38" s="230">
        <f>Óvoda!E117</f>
        <v>932772</v>
      </c>
      <c r="P38" s="231"/>
      <c r="Q38" s="232">
        <f t="shared" ref="Q38:Q58" si="12">SUM(M38:P38)</f>
        <v>5241401</v>
      </c>
    </row>
    <row r="39" spans="1:17" s="218" customFormat="1" ht="15.75">
      <c r="A39" s="219" t="s">
        <v>130</v>
      </c>
      <c r="B39" s="417" t="s">
        <v>131</v>
      </c>
      <c r="C39" s="351">
        <f>Önkormányzat!C115</f>
        <v>0</v>
      </c>
      <c r="D39" s="242"/>
      <c r="E39" s="242">
        <v>0</v>
      </c>
      <c r="F39" s="223"/>
      <c r="G39" s="224">
        <f t="shared" si="10"/>
        <v>0</v>
      </c>
      <c r="H39" s="225">
        <f>Önkormányzat!D115</f>
        <v>0</v>
      </c>
      <c r="I39" s="226"/>
      <c r="J39" s="226"/>
      <c r="K39" s="227"/>
      <c r="L39" s="228">
        <f t="shared" si="11"/>
        <v>0</v>
      </c>
      <c r="M39" s="229">
        <f>Önkormányzat!E115</f>
        <v>0</v>
      </c>
      <c r="N39" s="230"/>
      <c r="O39" s="230">
        <v>0</v>
      </c>
      <c r="P39" s="231"/>
      <c r="Q39" s="232">
        <f t="shared" si="12"/>
        <v>0</v>
      </c>
    </row>
    <row r="40" spans="1:17" s="218" customFormat="1" ht="15.75">
      <c r="A40" s="219" t="s">
        <v>132</v>
      </c>
      <c r="B40" s="417" t="s">
        <v>455</v>
      </c>
      <c r="C40" s="351">
        <f>Önkormányzat!C116</f>
        <v>20000</v>
      </c>
      <c r="D40" s="242"/>
      <c r="E40" s="242"/>
      <c r="F40" s="223"/>
      <c r="G40" s="224">
        <f t="shared" si="10"/>
        <v>20000</v>
      </c>
      <c r="H40" s="225">
        <f>Önkormányzat!D116</f>
        <v>20000</v>
      </c>
      <c r="I40" s="226"/>
      <c r="J40" s="226"/>
      <c r="K40" s="227"/>
      <c r="L40" s="228">
        <f t="shared" si="11"/>
        <v>20000</v>
      </c>
      <c r="M40" s="229">
        <f>Önkormányzat!E116</f>
        <v>147</v>
      </c>
      <c r="N40" s="230"/>
      <c r="O40" s="230">
        <f>Óvoda!E119</f>
        <v>1</v>
      </c>
      <c r="P40" s="231"/>
      <c r="Q40" s="232">
        <f t="shared" si="12"/>
        <v>148</v>
      </c>
    </row>
    <row r="41" spans="1:17" s="218" customFormat="1" ht="15.75">
      <c r="A41" s="219" t="s">
        <v>456</v>
      </c>
      <c r="B41" s="417" t="s">
        <v>133</v>
      </c>
      <c r="C41" s="351">
        <f>Önkormányzat!C117</f>
        <v>0</v>
      </c>
      <c r="D41" s="242"/>
      <c r="E41" s="242"/>
      <c r="F41" s="223"/>
      <c r="G41" s="224">
        <f t="shared" si="10"/>
        <v>0</v>
      </c>
      <c r="H41" s="225">
        <f>Önkormányzat!D117</f>
        <v>0</v>
      </c>
      <c r="I41" s="226"/>
      <c r="J41" s="226"/>
      <c r="K41" s="227"/>
      <c r="L41" s="228">
        <f t="shared" si="11"/>
        <v>0</v>
      </c>
      <c r="M41" s="229">
        <f>Önkormányzat!E117</f>
        <v>111339</v>
      </c>
      <c r="N41" s="230"/>
      <c r="O41" s="230">
        <f>Óvoda!E120</f>
        <v>1402</v>
      </c>
      <c r="P41" s="231">
        <f>Könyvtár!E118</f>
        <v>3412</v>
      </c>
      <c r="Q41" s="232">
        <f t="shared" si="12"/>
        <v>116153</v>
      </c>
    </row>
    <row r="42" spans="1:17" ht="15.75">
      <c r="A42" s="379" t="s">
        <v>49</v>
      </c>
      <c r="B42" s="415" t="s">
        <v>134</v>
      </c>
      <c r="C42" s="416">
        <f>SUM(C31:C41)</f>
        <v>69758160</v>
      </c>
      <c r="D42" s="382"/>
      <c r="E42" s="382">
        <f>SUM(E31:E41)</f>
        <v>15781934.1</v>
      </c>
      <c r="F42" s="383">
        <f>SUM(F31:F41)</f>
        <v>50000</v>
      </c>
      <c r="G42" s="386">
        <f>SUM(C42+E42+F42)</f>
        <v>85590094.099999994</v>
      </c>
      <c r="H42" s="391">
        <f>SUM(H31:H41)</f>
        <v>69758160</v>
      </c>
      <c r="I42" s="392"/>
      <c r="J42" s="392">
        <f>SUM(J31:J41)</f>
        <v>15781934</v>
      </c>
      <c r="K42" s="393">
        <f>SUM(K31:K41)</f>
        <v>50000</v>
      </c>
      <c r="L42" s="386">
        <f t="shared" si="11"/>
        <v>85590094</v>
      </c>
      <c r="M42" s="387">
        <f>SUM(M31:M41)</f>
        <v>20925509</v>
      </c>
      <c r="N42" s="388">
        <f>KÖH!E118</f>
        <v>1472</v>
      </c>
      <c r="O42" s="388">
        <f>SUM(O31:O41)</f>
        <v>4388891</v>
      </c>
      <c r="P42" s="389">
        <f>SUM(P31:P41)</f>
        <v>29412</v>
      </c>
      <c r="Q42" s="390">
        <f t="shared" si="12"/>
        <v>25345284</v>
      </c>
    </row>
    <row r="43" spans="1:17" s="218" customFormat="1" ht="15.75">
      <c r="A43" s="219" t="s">
        <v>135</v>
      </c>
      <c r="B43" s="413" t="s">
        <v>136</v>
      </c>
      <c r="C43" s="351">
        <f>Önkormányzat!C119</f>
        <v>100000000</v>
      </c>
      <c r="D43" s="242"/>
      <c r="E43" s="242"/>
      <c r="F43" s="243"/>
      <c r="G43" s="224">
        <f>SUM(C43:F43)</f>
        <v>100000000</v>
      </c>
      <c r="H43" s="225">
        <f>Önkormányzat!D119</f>
        <v>100000000</v>
      </c>
      <c r="I43" s="226"/>
      <c r="J43" s="226"/>
      <c r="K43" s="227"/>
      <c r="L43" s="228">
        <f t="shared" si="11"/>
        <v>100000000</v>
      </c>
      <c r="M43" s="229">
        <f>Önkormányzat!E119</f>
        <v>0</v>
      </c>
      <c r="N43" s="230"/>
      <c r="O43" s="230"/>
      <c r="P43" s="231"/>
      <c r="Q43" s="232">
        <f t="shared" si="12"/>
        <v>0</v>
      </c>
    </row>
    <row r="44" spans="1:17" s="218" customFormat="1" ht="15.75">
      <c r="A44" s="219" t="s">
        <v>137</v>
      </c>
      <c r="B44" s="413" t="s">
        <v>319</v>
      </c>
      <c r="C44" s="351">
        <f>SUM(Önkormányzat!C120)</f>
        <v>0</v>
      </c>
      <c r="D44" s="222"/>
      <c r="E44" s="222"/>
      <c r="F44" s="223"/>
      <c r="G44" s="224">
        <f>SUM(C44:F44)</f>
        <v>0</v>
      </c>
      <c r="H44" s="225">
        <f>Önkormányzat!D120</f>
        <v>0</v>
      </c>
      <c r="I44" s="226"/>
      <c r="J44" s="226"/>
      <c r="K44" s="227"/>
      <c r="L44" s="228">
        <f t="shared" si="11"/>
        <v>0</v>
      </c>
      <c r="M44" s="229">
        <f>SUM(Önkormányzat!E120)</f>
        <v>0</v>
      </c>
      <c r="N44" s="230"/>
      <c r="O44" s="230"/>
      <c r="P44" s="231"/>
      <c r="Q44" s="232">
        <f t="shared" si="12"/>
        <v>0</v>
      </c>
    </row>
    <row r="45" spans="1:17" ht="15.75">
      <c r="A45" s="379" t="s">
        <v>139</v>
      </c>
      <c r="B45" s="415" t="s">
        <v>140</v>
      </c>
      <c r="C45" s="416">
        <f>SUM(C43:C44)</f>
        <v>100000000</v>
      </c>
      <c r="D45" s="382"/>
      <c r="E45" s="382">
        <f>SUM(E43:E44)</f>
        <v>0</v>
      </c>
      <c r="F45" s="383"/>
      <c r="G45" s="386">
        <f>SUM(C45+E45)</f>
        <v>100000000</v>
      </c>
      <c r="H45" s="391">
        <f>SUM(H43:H44)</f>
        <v>100000000</v>
      </c>
      <c r="I45" s="392"/>
      <c r="J45" s="392"/>
      <c r="K45" s="393"/>
      <c r="L45" s="386">
        <f t="shared" si="11"/>
        <v>100000000</v>
      </c>
      <c r="M45" s="387">
        <f>SUM(M43:M44)</f>
        <v>0</v>
      </c>
      <c r="N45" s="388"/>
      <c r="O45" s="388">
        <f>SUM(O43:O44)</f>
        <v>0</v>
      </c>
      <c r="P45" s="389"/>
      <c r="Q45" s="390">
        <f t="shared" si="12"/>
        <v>0</v>
      </c>
    </row>
    <row r="46" spans="1:17" s="218" customFormat="1" ht="15.75">
      <c r="A46" s="219" t="s">
        <v>57</v>
      </c>
      <c r="B46" s="413" t="s">
        <v>141</v>
      </c>
      <c r="C46" s="351">
        <f>SUM(Önkormányzat!C122)</f>
        <v>0</v>
      </c>
      <c r="D46" s="222"/>
      <c r="E46" s="222"/>
      <c r="F46" s="223"/>
      <c r="G46" s="224">
        <f>SUM(C46:F46)</f>
        <v>0</v>
      </c>
      <c r="H46" s="225">
        <f>SUM(Önkormányzat!D122)</f>
        <v>0</v>
      </c>
      <c r="I46" s="226"/>
      <c r="J46" s="226"/>
      <c r="K46" s="227"/>
      <c r="L46" s="228">
        <f t="shared" si="11"/>
        <v>0</v>
      </c>
      <c r="M46" s="229">
        <f>SUM(Önkormányzat!E122)</f>
        <v>340500</v>
      </c>
      <c r="N46" s="230"/>
      <c r="O46" s="230"/>
      <c r="P46" s="231"/>
      <c r="Q46" s="232">
        <f t="shared" si="12"/>
        <v>340500</v>
      </c>
    </row>
    <row r="47" spans="1:17" s="218" customFormat="1" ht="15.75">
      <c r="A47" s="219" t="s">
        <v>59</v>
      </c>
      <c r="B47" s="413" t="s">
        <v>142</v>
      </c>
      <c r="C47" s="351">
        <f>SUM(Önkormányzat!C123)</f>
        <v>0</v>
      </c>
      <c r="D47" s="222"/>
      <c r="E47" s="222"/>
      <c r="F47" s="223"/>
      <c r="G47" s="224">
        <f>SUM(C47:F47)</f>
        <v>0</v>
      </c>
      <c r="H47" s="225">
        <f>SUM(Önkormányzat!D123)</f>
        <v>0</v>
      </c>
      <c r="I47" s="226"/>
      <c r="J47" s="226"/>
      <c r="K47" s="227"/>
      <c r="L47" s="228">
        <f t="shared" si="11"/>
        <v>0</v>
      </c>
      <c r="M47" s="229">
        <f>SUM(Önkormányzat!E123)</f>
        <v>0</v>
      </c>
      <c r="N47" s="230"/>
      <c r="O47" s="230"/>
      <c r="P47" s="231"/>
      <c r="Q47" s="232">
        <f t="shared" si="12"/>
        <v>0</v>
      </c>
    </row>
    <row r="48" spans="1:17" ht="15.75">
      <c r="A48" s="379" t="s">
        <v>61</v>
      </c>
      <c r="B48" s="415" t="s">
        <v>143</v>
      </c>
      <c r="C48" s="416">
        <f>SUM(C46:C47)</f>
        <v>0</v>
      </c>
      <c r="D48" s="382"/>
      <c r="E48" s="382">
        <f>SUM(E46:E47)</f>
        <v>0</v>
      </c>
      <c r="F48" s="383"/>
      <c r="G48" s="386">
        <f>SUM(C48+E48)</f>
        <v>0</v>
      </c>
      <c r="H48" s="391">
        <f>SUM(H46,H47)</f>
        <v>0</v>
      </c>
      <c r="I48" s="392"/>
      <c r="J48" s="392"/>
      <c r="K48" s="393"/>
      <c r="L48" s="386">
        <f t="shared" si="11"/>
        <v>0</v>
      </c>
      <c r="M48" s="387">
        <f>SUM(M46:M47)</f>
        <v>340500</v>
      </c>
      <c r="N48" s="388"/>
      <c r="O48" s="388">
        <f>SUM(O46:O47)</f>
        <v>0</v>
      </c>
      <c r="P48" s="389"/>
      <c r="Q48" s="390">
        <f t="shared" si="12"/>
        <v>340500</v>
      </c>
    </row>
    <row r="49" spans="1:17" s="218" customFormat="1" ht="15.75">
      <c r="A49" s="219" t="s">
        <v>63</v>
      </c>
      <c r="B49" s="413" t="s">
        <v>64</v>
      </c>
      <c r="C49" s="351">
        <f>SUM(Önkormányzat!C125)</f>
        <v>0</v>
      </c>
      <c r="D49" s="222"/>
      <c r="E49" s="222"/>
      <c r="F49" s="223"/>
      <c r="G49" s="224">
        <f>SUM(C49:F49)</f>
        <v>0</v>
      </c>
      <c r="H49" s="244">
        <f>SUM(Önkormányzat!D125)</f>
        <v>0</v>
      </c>
      <c r="I49" s="226"/>
      <c r="J49" s="226"/>
      <c r="K49" s="227"/>
      <c r="L49" s="228">
        <f t="shared" si="11"/>
        <v>0</v>
      </c>
      <c r="M49" s="229">
        <f>SUM(Önkormányzat!E125)</f>
        <v>921100</v>
      </c>
      <c r="N49" s="230"/>
      <c r="O49" s="230"/>
      <c r="P49" s="231"/>
      <c r="Q49" s="232">
        <f t="shared" si="12"/>
        <v>921100</v>
      </c>
    </row>
    <row r="50" spans="1:17" s="218" customFormat="1" ht="15.75">
      <c r="A50" s="219" t="s">
        <v>65</v>
      </c>
      <c r="B50" s="413" t="s">
        <v>144</v>
      </c>
      <c r="C50" s="351">
        <f>SUM(Önkormányzat!C126)</f>
        <v>0</v>
      </c>
      <c r="D50" s="242"/>
      <c r="E50" s="242"/>
      <c r="F50" s="243"/>
      <c r="G50" s="224">
        <f>SUM(C50:F50)</f>
        <v>0</v>
      </c>
      <c r="H50" s="244">
        <f>SUM(Önkormányzat!D126)</f>
        <v>0</v>
      </c>
      <c r="I50" s="226"/>
      <c r="J50" s="226"/>
      <c r="K50" s="227"/>
      <c r="L50" s="228">
        <f t="shared" si="11"/>
        <v>0</v>
      </c>
      <c r="M50" s="229">
        <f>SUM(Önkormányzat!E126)</f>
        <v>1358479</v>
      </c>
      <c r="N50" s="230"/>
      <c r="O50" s="230"/>
      <c r="P50" s="231"/>
      <c r="Q50" s="232">
        <f t="shared" si="12"/>
        <v>1358479</v>
      </c>
    </row>
    <row r="51" spans="1:17" ht="15.75">
      <c r="A51" s="379" t="s">
        <v>67</v>
      </c>
      <c r="B51" s="415" t="s">
        <v>145</v>
      </c>
      <c r="C51" s="416">
        <f>SUM(C49:C50)</f>
        <v>0</v>
      </c>
      <c r="D51" s="382"/>
      <c r="E51" s="382">
        <f>SUM(E49:E50)</f>
        <v>0</v>
      </c>
      <c r="F51" s="383"/>
      <c r="G51" s="386">
        <f>SUM(C51+E51)</f>
        <v>0</v>
      </c>
      <c r="H51" s="391">
        <f>SUM(H49:H50)</f>
        <v>0</v>
      </c>
      <c r="I51" s="392"/>
      <c r="J51" s="392"/>
      <c r="K51" s="393"/>
      <c r="L51" s="386">
        <f t="shared" si="11"/>
        <v>0</v>
      </c>
      <c r="M51" s="387">
        <f>SUM(M49:M50)</f>
        <v>2279579</v>
      </c>
      <c r="N51" s="388"/>
      <c r="O51" s="388">
        <f>SUM(O49:O50)</f>
        <v>0</v>
      </c>
      <c r="P51" s="389"/>
      <c r="Q51" s="390">
        <f t="shared" si="12"/>
        <v>2279579</v>
      </c>
    </row>
    <row r="52" spans="1:17" s="218" customFormat="1" ht="15.75">
      <c r="A52" s="219" t="s">
        <v>332</v>
      </c>
      <c r="B52" s="418" t="s">
        <v>288</v>
      </c>
      <c r="C52" s="351">
        <f>Önkormányzat!C129</f>
        <v>0</v>
      </c>
      <c r="D52" s="222"/>
      <c r="E52" s="222"/>
      <c r="F52" s="223"/>
      <c r="G52" s="224">
        <f>SUM(C52:F52)</f>
        <v>0</v>
      </c>
      <c r="H52" s="225">
        <f>Önkormányzat!D129</f>
        <v>0</v>
      </c>
      <c r="I52" s="226"/>
      <c r="J52" s="226"/>
      <c r="K52" s="227"/>
      <c r="L52" s="228">
        <f t="shared" si="11"/>
        <v>0</v>
      </c>
      <c r="M52" s="229">
        <f>Önkormányzat!E129</f>
        <v>0</v>
      </c>
      <c r="N52" s="230"/>
      <c r="O52" s="230"/>
      <c r="P52" s="231"/>
      <c r="Q52" s="232">
        <f t="shared" si="12"/>
        <v>0</v>
      </c>
    </row>
    <row r="53" spans="1:17" s="218" customFormat="1" ht="15.75">
      <c r="A53" s="219" t="s">
        <v>475</v>
      </c>
      <c r="B53" s="418" t="s">
        <v>388</v>
      </c>
      <c r="C53" s="351">
        <f>Önkormányzat!C130</f>
        <v>60000000</v>
      </c>
      <c r="D53" s="242"/>
      <c r="E53" s="242"/>
      <c r="F53" s="243"/>
      <c r="G53" s="224">
        <f>SUM(C53:F53)</f>
        <v>60000000</v>
      </c>
      <c r="H53" s="225">
        <f>Önkormányzat!D130</f>
        <v>60000000</v>
      </c>
      <c r="I53" s="226"/>
      <c r="J53" s="226"/>
      <c r="K53" s="227"/>
      <c r="L53" s="228">
        <f t="shared" si="11"/>
        <v>60000000</v>
      </c>
      <c r="M53" s="229">
        <f>Önkormányzat!E130</f>
        <v>0</v>
      </c>
      <c r="N53" s="230"/>
      <c r="O53" s="230"/>
      <c r="P53" s="231"/>
      <c r="Q53" s="232">
        <f t="shared" si="12"/>
        <v>0</v>
      </c>
    </row>
    <row r="54" spans="1:17" s="218" customFormat="1" ht="15.75">
      <c r="A54" s="488" t="s">
        <v>481</v>
      </c>
      <c r="B54" s="489" t="s">
        <v>482</v>
      </c>
      <c r="C54" s="490"/>
      <c r="D54" s="491"/>
      <c r="E54" s="491"/>
      <c r="F54" s="492"/>
      <c r="G54" s="493"/>
      <c r="H54" s="494"/>
      <c r="I54" s="495"/>
      <c r="J54" s="495"/>
      <c r="K54" s="496"/>
      <c r="L54" s="497"/>
      <c r="M54" s="498"/>
      <c r="N54" s="499"/>
      <c r="O54" s="499"/>
      <c r="P54" s="500"/>
      <c r="Q54" s="501"/>
    </row>
    <row r="55" spans="1:17" s="218" customFormat="1" ht="16.5" thickBot="1">
      <c r="A55" s="245" t="s">
        <v>476</v>
      </c>
      <c r="B55" s="419" t="s">
        <v>74</v>
      </c>
      <c r="C55" s="420">
        <f>Önkormányzat!C131</f>
        <v>283790998</v>
      </c>
      <c r="D55" s="246">
        <f>KÖH!$C131</f>
        <v>7618924</v>
      </c>
      <c r="E55" s="246">
        <f>Óvoda!$C134</f>
        <v>1254309</v>
      </c>
      <c r="F55" s="247">
        <f>Könyvtár!$C132</f>
        <v>153076</v>
      </c>
      <c r="G55" s="248">
        <f>SUM(C55:F55)</f>
        <v>292817307</v>
      </c>
      <c r="H55" s="249">
        <f>Önkormányzat!D131</f>
        <v>283998505</v>
      </c>
      <c r="I55" s="250">
        <f>KÖH!D131</f>
        <v>7618924</v>
      </c>
      <c r="J55" s="250">
        <f>Óvoda!D134</f>
        <v>1254309</v>
      </c>
      <c r="K55" s="251">
        <f>Könyvtár!D132</f>
        <v>153076</v>
      </c>
      <c r="L55" s="252">
        <f t="shared" si="11"/>
        <v>293024814</v>
      </c>
      <c r="M55" s="253">
        <f>Önkormányzat!E131</f>
        <v>283998505</v>
      </c>
      <c r="N55" s="254">
        <f>KÖH!E131</f>
        <v>7618924</v>
      </c>
      <c r="O55" s="254">
        <f>Óvoda!E134</f>
        <v>1254309</v>
      </c>
      <c r="P55" s="255">
        <f>Könyvtár!E132</f>
        <v>153076</v>
      </c>
      <c r="Q55" s="256">
        <f t="shared" si="12"/>
        <v>293024814</v>
      </c>
    </row>
    <row r="56" spans="1:17" ht="17.25" thickBot="1">
      <c r="A56" s="1222" t="s">
        <v>336</v>
      </c>
      <c r="B56" s="1223"/>
      <c r="C56" s="394">
        <f t="shared" ref="C56:K56" si="13">C16+C22+C30+C42+C45+C48+C51+C52+C53+C55</f>
        <v>1158436249</v>
      </c>
      <c r="D56" s="395">
        <f t="shared" si="13"/>
        <v>7618924</v>
      </c>
      <c r="E56" s="395">
        <f t="shared" si="13"/>
        <v>17036243.100000001</v>
      </c>
      <c r="F56" s="396">
        <f t="shared" si="13"/>
        <v>203076</v>
      </c>
      <c r="G56" s="397">
        <f t="shared" si="13"/>
        <v>1183294492.0999999</v>
      </c>
      <c r="H56" s="398">
        <f>SUM(H52:H55,H51,H48,H45,H42,H30,H22,H16)</f>
        <v>1161196606</v>
      </c>
      <c r="I56" s="399">
        <f t="shared" si="13"/>
        <v>7618924</v>
      </c>
      <c r="J56" s="399">
        <f t="shared" si="13"/>
        <v>17036243</v>
      </c>
      <c r="K56" s="400">
        <f t="shared" si="13"/>
        <v>203076</v>
      </c>
      <c r="L56" s="401">
        <f t="shared" si="11"/>
        <v>1186054849</v>
      </c>
      <c r="M56" s="402">
        <f>M16+M22+M30+M42+M45+M48+M51+M52+M53+M55</f>
        <v>534050936</v>
      </c>
      <c r="N56" s="403">
        <f>N16+N22+N30+N42+N45+N48+N51+N52+N53+N55</f>
        <v>7620396</v>
      </c>
      <c r="O56" s="403">
        <f>O16+O22+O30+O42+O45+O48+O51+O52+O53+O55</f>
        <v>5643200</v>
      </c>
      <c r="P56" s="404">
        <f>P16+P22+P30+P42+P45+P48+P51+P52+P53+P55</f>
        <v>182488</v>
      </c>
      <c r="Q56" s="405">
        <f t="shared" si="12"/>
        <v>547497020</v>
      </c>
    </row>
    <row r="57" spans="1:17" s="218" customFormat="1" ht="16.5" thickBot="1">
      <c r="A57" s="204" t="s">
        <v>75</v>
      </c>
      <c r="B57" s="257" t="s">
        <v>76</v>
      </c>
      <c r="C57" s="206"/>
      <c r="D57" s="258">
        <f>KÖH!$C132</f>
        <v>122793655</v>
      </c>
      <c r="E57" s="258">
        <f>Óvoda!$C135</f>
        <v>164398109</v>
      </c>
      <c r="F57" s="259">
        <f>Könyvtár!$C133</f>
        <v>5771929</v>
      </c>
      <c r="G57" s="260">
        <f>SUM(C57:F57)</f>
        <v>292963693</v>
      </c>
      <c r="H57" s="210"/>
      <c r="I57" s="211">
        <f>KÖH!D132</f>
        <v>122852214</v>
      </c>
      <c r="J57" s="211">
        <f>Óvoda!D135</f>
        <v>164398109</v>
      </c>
      <c r="K57" s="261">
        <f>Könyvtár!D133</f>
        <v>5860054</v>
      </c>
      <c r="L57" s="262">
        <f t="shared" si="11"/>
        <v>293110377</v>
      </c>
      <c r="M57" s="263"/>
      <c r="N57" s="215">
        <f>KÖH!E132</f>
        <v>62482260</v>
      </c>
      <c r="O57" s="215">
        <f>Óvoda!E135</f>
        <v>72511977</v>
      </c>
      <c r="P57" s="216">
        <f>Könyvtár!E133</f>
        <v>2778370</v>
      </c>
      <c r="Q57" s="264">
        <f t="shared" si="12"/>
        <v>137772607</v>
      </c>
    </row>
    <row r="58" spans="1:17" ht="17.25" thickBot="1">
      <c r="A58" s="1220" t="s">
        <v>353</v>
      </c>
      <c r="B58" s="1221"/>
      <c r="C58" s="406">
        <f>SUM(C56:C57)</f>
        <v>1158436249</v>
      </c>
      <c r="D58" s="407">
        <f>SUM(D56:D57)</f>
        <v>130412579</v>
      </c>
      <c r="E58" s="407">
        <f>E56+E57</f>
        <v>181434352.09999999</v>
      </c>
      <c r="F58" s="408">
        <f>F56+F57</f>
        <v>5975005</v>
      </c>
      <c r="G58" s="409">
        <f>SUM(G56:G57)</f>
        <v>1476258185.0999999</v>
      </c>
      <c r="H58" s="410">
        <f>SUM(H56:H57)</f>
        <v>1161196606</v>
      </c>
      <c r="I58" s="407">
        <f>SUM(I56:I57)</f>
        <v>130471138</v>
      </c>
      <c r="J58" s="407">
        <f>J56+J57</f>
        <v>181434352</v>
      </c>
      <c r="K58" s="408">
        <f>K56+K57</f>
        <v>6063130</v>
      </c>
      <c r="L58" s="401">
        <f t="shared" si="11"/>
        <v>1479165226</v>
      </c>
      <c r="M58" s="402">
        <f>SUM(M56:M57)</f>
        <v>534050936</v>
      </c>
      <c r="N58" s="403">
        <f>SUM(N56:N57)</f>
        <v>70102656</v>
      </c>
      <c r="O58" s="403">
        <f>O56+O57</f>
        <v>78155177</v>
      </c>
      <c r="P58" s="404">
        <f>P56+P57</f>
        <v>2960858</v>
      </c>
      <c r="Q58" s="405">
        <f t="shared" si="12"/>
        <v>685269627</v>
      </c>
    </row>
  </sheetData>
  <sheetProtection formatCells="0" formatColumns="0" formatRows="0" insertColumns="0" insertRows="0" insertHyperlinks="0" deleteColumns="0" deleteRows="0" sort="0" autoFilter="0" pivotTables="0"/>
  <sortState ref="A52:Q54">
    <sortCondition ref="A52:A54"/>
  </sortState>
  <mergeCells count="7">
    <mergeCell ref="A58:B58"/>
    <mergeCell ref="A56:B56"/>
    <mergeCell ref="C1:G1"/>
    <mergeCell ref="H1:L1"/>
    <mergeCell ref="M1:Q1"/>
    <mergeCell ref="A1:A2"/>
    <mergeCell ref="B1:B2"/>
  </mergeCells>
  <phoneticPr fontId="25" type="noConversion"/>
  <printOptions horizontalCentered="1"/>
  <pageMargins left="0.39370078740157483" right="0.39370078740157483" top="1.41" bottom="0.74803149606299213" header="0.44" footer="0.51181102362204722"/>
  <pageSetup paperSize="8" scale="73" firstPageNumber="0" orientation="landscape" horizontalDpi="300" verticalDpi="300" r:id="rId1"/>
  <headerFooter alignWithMargins="0">
    <oddHeader>&amp;L&amp;"Times New Roman,Normál"&amp;14Hegyeshalom Nagyközségi Önkormányzat&amp;C&amp;"Times New Roman,Normál"&amp;14Bevételek - 2019.&amp;R&amp;"Times New Roman,Normál"&amp;11 3. melléklet Adatok: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indexed="52"/>
    <pageSetUpPr fitToPage="1"/>
  </sheetPr>
  <dimension ref="A1:Q25"/>
  <sheetViews>
    <sheetView zoomScale="90" zoomScaleNormal="90" workbookViewId="0">
      <pane xSplit="1" ySplit="2" topLeftCell="B3" activePane="bottomRight" state="frozen"/>
      <selection activeCell="J16" sqref="J16"/>
      <selection pane="topRight" activeCell="J16" sqref="J16"/>
      <selection pane="bottomLeft" activeCell="J16" sqref="J16"/>
      <selection pane="bottomRight" activeCell="K22" sqref="K22"/>
    </sheetView>
  </sheetViews>
  <sheetFormatPr defaultColWidth="0.5703125" defaultRowHeight="12.75"/>
  <cols>
    <col min="1" max="1" width="5.5703125" bestFit="1" customWidth="1"/>
    <col min="2" max="2" width="44.42578125" bestFit="1" customWidth="1"/>
    <col min="3" max="3" width="18" style="40" customWidth="1"/>
    <col min="4" max="5" width="15.7109375" style="40" customWidth="1"/>
    <col min="6" max="6" width="12.7109375" style="40" customWidth="1"/>
    <col min="7" max="7" width="18" style="55" customWidth="1"/>
    <col min="8" max="8" width="18" style="40" bestFit="1" customWidth="1"/>
    <col min="9" max="10" width="15.7109375" style="40" customWidth="1"/>
    <col min="11" max="11" width="12.7109375" style="40" customWidth="1"/>
    <col min="12" max="12" width="18" style="55" customWidth="1"/>
    <col min="13" max="13" width="15.7109375" style="40" bestFit="1" customWidth="1"/>
    <col min="14" max="15" width="14.28515625" style="40" customWidth="1"/>
    <col min="16" max="16" width="12.7109375" style="40" customWidth="1"/>
    <col min="17" max="17" width="15.7109375" style="55" customWidth="1"/>
    <col min="18" max="19" width="9.28515625" bestFit="1" customWidth="1"/>
    <col min="20" max="20" width="8.140625" bestFit="1" customWidth="1"/>
    <col min="21" max="21" width="10.28515625" bestFit="1" customWidth="1"/>
    <col min="22" max="475" width="24" customWidth="1"/>
  </cols>
  <sheetData>
    <row r="1" spans="1:17" s="46" customFormat="1" ht="13.5" thickBot="1">
      <c r="A1" s="1237" t="s">
        <v>93</v>
      </c>
      <c r="B1" s="1230" t="s">
        <v>1</v>
      </c>
      <c r="C1" s="1238" t="s">
        <v>489</v>
      </c>
      <c r="D1" s="1239"/>
      <c r="E1" s="1239"/>
      <c r="F1" s="1239"/>
      <c r="G1" s="1240"/>
      <c r="H1" s="1241" t="s">
        <v>488</v>
      </c>
      <c r="I1" s="1241"/>
      <c r="J1" s="1241"/>
      <c r="K1" s="1241"/>
      <c r="L1" s="1241"/>
      <c r="M1" s="1242" t="s">
        <v>490</v>
      </c>
      <c r="N1" s="1242"/>
      <c r="O1" s="1242"/>
      <c r="P1" s="1242"/>
      <c r="Q1" s="1242"/>
    </row>
    <row r="2" spans="1:17" s="46" customFormat="1" ht="19.5" thickBot="1">
      <c r="A2" s="1237"/>
      <c r="B2" s="1231"/>
      <c r="C2" s="50" t="s">
        <v>94</v>
      </c>
      <c r="D2" s="51" t="s">
        <v>95</v>
      </c>
      <c r="E2" s="51" t="s">
        <v>96</v>
      </c>
      <c r="F2" s="119" t="s">
        <v>321</v>
      </c>
      <c r="G2" s="120" t="s">
        <v>97</v>
      </c>
      <c r="H2" s="52" t="s">
        <v>94</v>
      </c>
      <c r="I2" s="53" t="s">
        <v>95</v>
      </c>
      <c r="J2" s="53" t="s">
        <v>96</v>
      </c>
      <c r="K2" s="121" t="s">
        <v>321</v>
      </c>
      <c r="L2" s="132" t="s">
        <v>97</v>
      </c>
      <c r="M2" s="127" t="s">
        <v>94</v>
      </c>
      <c r="N2" s="54" t="s">
        <v>95</v>
      </c>
      <c r="O2" s="54" t="s">
        <v>96</v>
      </c>
      <c r="P2" s="137" t="s">
        <v>321</v>
      </c>
      <c r="Q2" s="142" t="s">
        <v>97</v>
      </c>
    </row>
    <row r="3" spans="1:17" s="43" customFormat="1" ht="15">
      <c r="A3" s="56" t="s">
        <v>5</v>
      </c>
      <c r="B3" s="89" t="s">
        <v>6</v>
      </c>
      <c r="C3" s="93">
        <f>SUM(Önkormányzat!C19)</f>
        <v>60834463</v>
      </c>
      <c r="D3" s="68">
        <f>SUM(KÖH!C19)</f>
        <v>101299296</v>
      </c>
      <c r="E3" s="67">
        <f>SUM(Óvoda!C19)</f>
        <v>111725468</v>
      </c>
      <c r="F3" s="99">
        <f>Könyvtár!C19</f>
        <v>3618700</v>
      </c>
      <c r="G3" s="109">
        <f t="shared" ref="G3:G10" si="0">SUM(C3+E3+D3+F3)</f>
        <v>277477927</v>
      </c>
      <c r="H3" s="104">
        <f>SUM(Önkormányzat!D19)</f>
        <v>62981826</v>
      </c>
      <c r="I3" s="75">
        <f>SUM(KÖH!D19)</f>
        <v>101815076</v>
      </c>
      <c r="J3" s="74">
        <f>SUM(Óvoda!D19)</f>
        <v>112374175</v>
      </c>
      <c r="K3" s="122">
        <f>Könyvtár!D19</f>
        <v>3718913</v>
      </c>
      <c r="L3" s="133">
        <f>SUM(H3:K3)</f>
        <v>280889990</v>
      </c>
      <c r="M3" s="128">
        <f>SUM(Önkormányzat!E19)</f>
        <v>27900807</v>
      </c>
      <c r="N3" s="82">
        <f>SUM(KÖH!E19)</f>
        <v>46122509</v>
      </c>
      <c r="O3" s="81">
        <f>SUM(Óvoda!E19)</f>
        <v>52298916</v>
      </c>
      <c r="P3" s="138">
        <f>Könyvtár!E19</f>
        <v>1751913</v>
      </c>
      <c r="Q3" s="143">
        <f>SUM(M3:P3)</f>
        <v>128074145</v>
      </c>
    </row>
    <row r="4" spans="1:17" s="43" customFormat="1" ht="15">
      <c r="A4" s="56" t="s">
        <v>9</v>
      </c>
      <c r="B4" s="89" t="s">
        <v>10</v>
      </c>
      <c r="C4" s="94">
        <f>SUM(Önkormányzat!C24)</f>
        <v>11022018</v>
      </c>
      <c r="D4" s="68">
        <f>SUM(KÖH!C24)</f>
        <v>18031283</v>
      </c>
      <c r="E4" s="67">
        <f>SUM(Óvoda!C24)</f>
        <v>22909126</v>
      </c>
      <c r="F4" s="99">
        <f>Könyvtár!C24</f>
        <v>672305</v>
      </c>
      <c r="G4" s="110">
        <f t="shared" si="0"/>
        <v>52634732</v>
      </c>
      <c r="H4" s="104">
        <f>SUM(Önkormányzat!D24)</f>
        <v>11374655</v>
      </c>
      <c r="I4" s="75">
        <f>SUM(KÖH!D24)</f>
        <v>17516443</v>
      </c>
      <c r="J4" s="74">
        <f>SUM(Óvoda!D24)</f>
        <v>22260419</v>
      </c>
      <c r="K4" s="122">
        <f>Könyvtár!D24</f>
        <v>660217</v>
      </c>
      <c r="L4" s="133">
        <f t="shared" ref="L4:L21" si="1">SUM(H4:K4)</f>
        <v>51811734</v>
      </c>
      <c r="M4" s="128">
        <f>SUM(Önkormányzat!E24)</f>
        <v>4829169</v>
      </c>
      <c r="N4" s="82">
        <f>SUM(KÖH!E24)</f>
        <v>8017625</v>
      </c>
      <c r="O4" s="81">
        <f>SUM(Óvoda!E24)</f>
        <v>9025700</v>
      </c>
      <c r="P4" s="138">
        <f>Könyvtár!E24</f>
        <v>302237</v>
      </c>
      <c r="Q4" s="143">
        <f t="shared" ref="Q4:Q21" si="2">SUM(M4:P4)</f>
        <v>22174731</v>
      </c>
    </row>
    <row r="5" spans="1:17" s="43" customFormat="1" ht="15">
      <c r="A5" s="56" t="s">
        <v>13</v>
      </c>
      <c r="B5" s="89" t="s">
        <v>14</v>
      </c>
      <c r="C5" s="94">
        <f>SUM(Önkormányzat!C60)</f>
        <v>218945437</v>
      </c>
      <c r="D5" s="68">
        <f>SUM(KÖH!C60)</f>
        <v>11082000</v>
      </c>
      <c r="E5" s="67">
        <f>SUM(Óvoda!C61)</f>
        <v>46799758</v>
      </c>
      <c r="F5" s="99">
        <f>Könyvtár!C61</f>
        <v>1684000</v>
      </c>
      <c r="G5" s="110">
        <f t="shared" si="0"/>
        <v>278511195</v>
      </c>
      <c r="H5" s="104">
        <f>SUM(Önkormányzat!D60)</f>
        <v>218945437</v>
      </c>
      <c r="I5" s="75">
        <f>SUM(KÖH!D60)</f>
        <v>11139619</v>
      </c>
      <c r="J5" s="74">
        <f>SUM(Óvoda!D61)</f>
        <v>46799758</v>
      </c>
      <c r="K5" s="122">
        <f>Könyvtár!D61</f>
        <v>1684000</v>
      </c>
      <c r="L5" s="133">
        <f t="shared" si="1"/>
        <v>278568814</v>
      </c>
      <c r="M5" s="128">
        <f>SUM(Önkormányzat!E60)</f>
        <v>101159661</v>
      </c>
      <c r="N5" s="82">
        <f>SUM(KÖH!E60)</f>
        <v>5444072</v>
      </c>
      <c r="O5" s="81">
        <f>SUM(Óvoda!E61)</f>
        <v>14941182</v>
      </c>
      <c r="P5" s="138">
        <f>Könyvtár!E61</f>
        <v>403348</v>
      </c>
      <c r="Q5" s="143">
        <f t="shared" si="2"/>
        <v>121948263</v>
      </c>
    </row>
    <row r="6" spans="1:17" s="43" customFormat="1" ht="15">
      <c r="A6" s="56" t="s">
        <v>17</v>
      </c>
      <c r="B6" s="89" t="s">
        <v>146</v>
      </c>
      <c r="C6" s="94">
        <f>SUM(Önkormányzat!C61)</f>
        <v>10175000</v>
      </c>
      <c r="D6" s="68">
        <f>SUM(KÖH!C61)</f>
        <v>0</v>
      </c>
      <c r="E6" s="67">
        <f>SUM(Óvoda!C62)</f>
        <v>0</v>
      </c>
      <c r="F6" s="99"/>
      <c r="G6" s="110">
        <f t="shared" si="0"/>
        <v>10175000</v>
      </c>
      <c r="H6" s="104">
        <f>SUM(Önkormányzat!D61)</f>
        <v>10175000</v>
      </c>
      <c r="I6" s="75">
        <f>SUM(KÖH!D61)</f>
        <v>0</v>
      </c>
      <c r="J6" s="74">
        <f>SUM(Óvoda!D62)</f>
        <v>0</v>
      </c>
      <c r="K6" s="122"/>
      <c r="L6" s="133">
        <f t="shared" si="1"/>
        <v>10175000</v>
      </c>
      <c r="M6" s="128">
        <f>SUM(Önkormányzat!E61)</f>
        <v>2848085</v>
      </c>
      <c r="N6" s="82">
        <f>SUM(KÖH!E61)</f>
        <v>0</v>
      </c>
      <c r="O6" s="81">
        <f>SUM(Óvoda!E62)</f>
        <v>0</v>
      </c>
      <c r="P6" s="138"/>
      <c r="Q6" s="143">
        <f t="shared" si="2"/>
        <v>2848085</v>
      </c>
    </row>
    <row r="7" spans="1:17" s="43" customFormat="1" ht="15">
      <c r="A7" s="57" t="s">
        <v>21</v>
      </c>
      <c r="B7" s="89" t="s">
        <v>22</v>
      </c>
      <c r="C7" s="94">
        <f>SUM(Önkormányzat!C62)</f>
        <v>41116896</v>
      </c>
      <c r="D7" s="68">
        <f>SUM(KÖH!C62)</f>
        <v>0</v>
      </c>
      <c r="E7" s="67">
        <f>SUM(Óvoda!C63)</f>
        <v>0</v>
      </c>
      <c r="F7" s="99"/>
      <c r="G7" s="110">
        <f t="shared" si="0"/>
        <v>41116896</v>
      </c>
      <c r="H7" s="104">
        <f>SUM(Önkormányzat!D62)</f>
        <v>41116896</v>
      </c>
      <c r="I7" s="75">
        <f>SUM(KÖH!D62)</f>
        <v>0</v>
      </c>
      <c r="J7" s="74">
        <f>SUM(Óvoda!D63)</f>
        <v>0</v>
      </c>
      <c r="K7" s="122"/>
      <c r="L7" s="133">
        <f t="shared" si="1"/>
        <v>41116896</v>
      </c>
      <c r="M7" s="128">
        <f>SUM(Önkormányzat!E62)</f>
        <v>6931886</v>
      </c>
      <c r="N7" s="82">
        <f>SUM(KÖH!E62)</f>
        <v>0</v>
      </c>
      <c r="O7" s="81">
        <f>SUM(Óvoda!E63)</f>
        <v>0</v>
      </c>
      <c r="P7" s="138"/>
      <c r="Q7" s="143">
        <f t="shared" si="2"/>
        <v>6931886</v>
      </c>
    </row>
    <row r="8" spans="1:17" s="43" customFormat="1" ht="15">
      <c r="A8" s="57" t="s">
        <v>25</v>
      </c>
      <c r="B8" s="89" t="s">
        <v>26</v>
      </c>
      <c r="C8" s="94">
        <f>SUM(Önkormányzat!C63)</f>
        <v>0</v>
      </c>
      <c r="D8" s="68">
        <f>SUM(KÖH!C63)</f>
        <v>0</v>
      </c>
      <c r="E8" s="67">
        <f>SUM(Óvoda!C64)</f>
        <v>0</v>
      </c>
      <c r="F8" s="99"/>
      <c r="G8" s="110">
        <f t="shared" si="0"/>
        <v>0</v>
      </c>
      <c r="H8" s="104">
        <f>SUM(Önkormányzat!D63)</f>
        <v>429066</v>
      </c>
      <c r="I8" s="75">
        <f>SUM(KÖH!D63)</f>
        <v>0</v>
      </c>
      <c r="J8" s="74">
        <f>SUM(Óvoda!D64)</f>
        <v>0</v>
      </c>
      <c r="K8" s="122"/>
      <c r="L8" s="133">
        <f t="shared" si="1"/>
        <v>429066</v>
      </c>
      <c r="M8" s="128">
        <f>SUM(Önkormányzat!E63)</f>
        <v>252009</v>
      </c>
      <c r="N8" s="82">
        <f>SUM(KÖH!E63)</f>
        <v>0</v>
      </c>
      <c r="O8" s="81">
        <f>SUM(Óvoda!E64)</f>
        <v>0</v>
      </c>
      <c r="P8" s="138"/>
      <c r="Q8" s="143">
        <f t="shared" si="2"/>
        <v>252009</v>
      </c>
    </row>
    <row r="9" spans="1:17" s="43" customFormat="1" ht="15">
      <c r="A9" s="57" t="s">
        <v>55</v>
      </c>
      <c r="B9" s="89" t="s">
        <v>28</v>
      </c>
      <c r="C9" s="94">
        <f>SUM(Önkormányzat!C64)</f>
        <v>17679496</v>
      </c>
      <c r="D9" s="68">
        <f>SUM(KÖH!C64)</f>
        <v>0</v>
      </c>
      <c r="E9" s="67">
        <f>SUM(Óvoda!C65)</f>
        <v>0</v>
      </c>
      <c r="F9" s="99"/>
      <c r="G9" s="110">
        <f t="shared" si="0"/>
        <v>17679496</v>
      </c>
      <c r="H9" s="104">
        <f>SUM(Önkormányzat!D64)</f>
        <v>17679496</v>
      </c>
      <c r="I9" s="75">
        <f>SUM(KÖH!D64)</f>
        <v>0</v>
      </c>
      <c r="J9" s="74">
        <f>SUM(Óvoda!D65)</f>
        <v>0</v>
      </c>
      <c r="K9" s="122"/>
      <c r="L9" s="133">
        <f t="shared" si="1"/>
        <v>17679496</v>
      </c>
      <c r="M9" s="128">
        <f>SUM(Önkormányzat!E64)</f>
        <v>5452060</v>
      </c>
      <c r="N9" s="82">
        <f>SUM(KÖH!E64)</f>
        <v>0</v>
      </c>
      <c r="O9" s="81">
        <f>SUM(Óvoda!E65)</f>
        <v>0</v>
      </c>
      <c r="P9" s="138"/>
      <c r="Q9" s="143">
        <f t="shared" si="2"/>
        <v>5452060</v>
      </c>
    </row>
    <row r="10" spans="1:17" s="43" customFormat="1" ht="15.75">
      <c r="A10" s="1235" t="s">
        <v>354</v>
      </c>
      <c r="B10" s="1236"/>
      <c r="C10" s="95">
        <f>SUM(C3:C9)</f>
        <v>359773310</v>
      </c>
      <c r="D10" s="58">
        <f>SUM(D3:D9)</f>
        <v>130412579</v>
      </c>
      <c r="E10" s="58">
        <f>SUM(E3:E9)</f>
        <v>181434352</v>
      </c>
      <c r="F10" s="100">
        <f>SUM(F3:F9)</f>
        <v>5975005</v>
      </c>
      <c r="G10" s="111">
        <f t="shared" si="0"/>
        <v>677595246</v>
      </c>
      <c r="H10" s="105">
        <f>SUM(H3:H9)</f>
        <v>362702376</v>
      </c>
      <c r="I10" s="58">
        <f>SUM(I3:I9)</f>
        <v>130471138</v>
      </c>
      <c r="J10" s="58">
        <f>SUM(J3:J9)</f>
        <v>181434352</v>
      </c>
      <c r="K10" s="100">
        <f>SUM(K3:K9)</f>
        <v>6063130</v>
      </c>
      <c r="L10" s="111">
        <f t="shared" si="1"/>
        <v>680670996</v>
      </c>
      <c r="M10" s="105">
        <f>SUM(M3:M9)</f>
        <v>149373677</v>
      </c>
      <c r="N10" s="58">
        <f>SUM(N3:N9)</f>
        <v>59584206</v>
      </c>
      <c r="O10" s="58">
        <f>SUM(O3:O9)</f>
        <v>76265798</v>
      </c>
      <c r="P10" s="100">
        <f>SUM(P3:P9)</f>
        <v>2457498</v>
      </c>
      <c r="Q10" s="111">
        <f t="shared" si="2"/>
        <v>287681179</v>
      </c>
    </row>
    <row r="11" spans="1:17" s="43" customFormat="1" ht="15">
      <c r="A11" s="56" t="s">
        <v>33</v>
      </c>
      <c r="B11" s="89" t="s">
        <v>34</v>
      </c>
      <c r="C11" s="94">
        <f>SUM(Önkormányzat!C67)</f>
        <v>328268943</v>
      </c>
      <c r="D11" s="68">
        <f>SUM(KÖH!C67)</f>
        <v>0</v>
      </c>
      <c r="E11" s="67">
        <f>SUM(Óvoda!C68)</f>
        <v>0</v>
      </c>
      <c r="F11" s="99"/>
      <c r="G11" s="110">
        <f t="shared" ref="G11:G17" si="3">SUM(C11+E11+D11)</f>
        <v>328268943</v>
      </c>
      <c r="H11" s="104">
        <f>SUM(Önkormányzat!D67)</f>
        <v>328268943</v>
      </c>
      <c r="I11" s="75">
        <f>SUM(KÖH!D67)</f>
        <v>0</v>
      </c>
      <c r="J11" s="74">
        <f>SUM(Óvoda!D68)</f>
        <v>0</v>
      </c>
      <c r="K11" s="122"/>
      <c r="L11" s="133">
        <f t="shared" si="1"/>
        <v>328268943</v>
      </c>
      <c r="M11" s="128">
        <f>SUM(Önkormányzat!E67)</f>
        <v>38183820</v>
      </c>
      <c r="N11" s="82">
        <f>SUM(KÖH!E67)</f>
        <v>0</v>
      </c>
      <c r="O11" s="81">
        <f>SUM(Óvoda!E68)</f>
        <v>0</v>
      </c>
      <c r="P11" s="138"/>
      <c r="Q11" s="143">
        <f t="shared" si="2"/>
        <v>38183820</v>
      </c>
    </row>
    <row r="12" spans="1:17" s="43" customFormat="1" ht="15">
      <c r="A12" s="56" t="s">
        <v>37</v>
      </c>
      <c r="B12" s="89" t="s">
        <v>38</v>
      </c>
      <c r="C12" s="94">
        <f>SUM(Önkormányzat!C68)</f>
        <v>56647343</v>
      </c>
      <c r="D12" s="68">
        <f>SUM(KÖH!C68)</f>
        <v>0</v>
      </c>
      <c r="E12" s="67">
        <f>SUM(Óvoda!C69)</f>
        <v>0</v>
      </c>
      <c r="F12" s="101"/>
      <c r="G12" s="110">
        <f t="shared" si="3"/>
        <v>56647343</v>
      </c>
      <c r="H12" s="104">
        <f>SUM(Önkormányzat!D68)</f>
        <v>56647343</v>
      </c>
      <c r="I12" s="75">
        <f>SUM(KÖH!D68)</f>
        <v>0</v>
      </c>
      <c r="J12" s="74">
        <f>SUM(Óvoda!D69)</f>
        <v>0</v>
      </c>
      <c r="K12" s="123"/>
      <c r="L12" s="133">
        <f t="shared" si="1"/>
        <v>56647343</v>
      </c>
      <c r="M12" s="128">
        <f>SUM(Önkormányzat!E68)</f>
        <v>11567541</v>
      </c>
      <c r="N12" s="82">
        <f>SUM(KÖH!E68)</f>
        <v>0</v>
      </c>
      <c r="O12" s="81">
        <f>SUM(Óvoda!E69)</f>
        <v>0</v>
      </c>
      <c r="P12" s="139"/>
      <c r="Q12" s="143">
        <f t="shared" si="2"/>
        <v>11567541</v>
      </c>
    </row>
    <row r="13" spans="1:17" s="43" customFormat="1" ht="15">
      <c r="A13" s="56" t="s">
        <v>40</v>
      </c>
      <c r="B13" s="89" t="s">
        <v>41</v>
      </c>
      <c r="C13" s="94">
        <f>SUM(Önkormányzat!C69)</f>
        <v>412650</v>
      </c>
      <c r="D13" s="68">
        <f>SUM(KÖH!C69)</f>
        <v>0</v>
      </c>
      <c r="E13" s="67">
        <f>SUM(Óvoda!C70)</f>
        <v>0</v>
      </c>
      <c r="F13" s="101"/>
      <c r="G13" s="110">
        <f t="shared" si="3"/>
        <v>412650</v>
      </c>
      <c r="H13" s="104">
        <f>SUM(Önkormányzat!D69)</f>
        <v>11820425</v>
      </c>
      <c r="I13" s="75">
        <f>SUM(KÖH!D69)</f>
        <v>0</v>
      </c>
      <c r="J13" s="74">
        <f>SUM(Óvoda!D70)</f>
        <v>0</v>
      </c>
      <c r="K13" s="123"/>
      <c r="L13" s="133">
        <f t="shared" si="1"/>
        <v>11820425</v>
      </c>
      <c r="M13" s="128">
        <f>SUM(Önkormányzat!E69)</f>
        <v>11820425</v>
      </c>
      <c r="N13" s="82">
        <f>SUM(KÖH!E69)</f>
        <v>0</v>
      </c>
      <c r="O13" s="81">
        <f>SUM(Óvoda!E70)</f>
        <v>0</v>
      </c>
      <c r="P13" s="139"/>
      <c r="Q13" s="143">
        <f t="shared" si="2"/>
        <v>11820425</v>
      </c>
    </row>
    <row r="14" spans="1:17" s="43" customFormat="1" ht="15">
      <c r="A14" s="56" t="s">
        <v>43</v>
      </c>
      <c r="B14" s="89" t="s">
        <v>44</v>
      </c>
      <c r="C14" s="94">
        <f>SUM(Önkormányzat!C70)</f>
        <v>0</v>
      </c>
      <c r="D14" s="68">
        <f>SUM(KÖH!C70)</f>
        <v>0</v>
      </c>
      <c r="E14" s="67">
        <f>SUM(Óvoda!C71)</f>
        <v>0</v>
      </c>
      <c r="F14" s="101"/>
      <c r="G14" s="110">
        <f t="shared" si="3"/>
        <v>0</v>
      </c>
      <c r="H14" s="104">
        <f>SUM(Önkormányzat!D70)</f>
        <v>0</v>
      </c>
      <c r="I14" s="75">
        <f>SUM(KÖH!D70)</f>
        <v>0</v>
      </c>
      <c r="J14" s="74">
        <f>SUM(Óvoda!D71)</f>
        <v>0</v>
      </c>
      <c r="K14" s="123"/>
      <c r="L14" s="133">
        <f t="shared" si="1"/>
        <v>0</v>
      </c>
      <c r="M14" s="128">
        <f>SUM(Önkormányzat!E70)</f>
        <v>0</v>
      </c>
      <c r="N14" s="82">
        <f>SUM(KÖH!E70)</f>
        <v>0</v>
      </c>
      <c r="O14" s="81">
        <f>SUM(Óvoda!E71)</f>
        <v>0</v>
      </c>
      <c r="P14" s="139"/>
      <c r="Q14" s="143">
        <f t="shared" si="2"/>
        <v>0</v>
      </c>
    </row>
    <row r="15" spans="1:17" s="43" customFormat="1" ht="15">
      <c r="A15" s="56" t="s">
        <v>47</v>
      </c>
      <c r="B15" s="89" t="s">
        <v>48</v>
      </c>
      <c r="C15" s="94">
        <f>SUM(Önkormányzat!C71)</f>
        <v>0</v>
      </c>
      <c r="D15" s="68">
        <f>SUM(KÖH!C71)</f>
        <v>0</v>
      </c>
      <c r="E15" s="67">
        <f>SUM(Óvoda!C72)</f>
        <v>0</v>
      </c>
      <c r="F15" s="101"/>
      <c r="G15" s="110">
        <f t="shared" si="3"/>
        <v>0</v>
      </c>
      <c r="H15" s="104">
        <f>SUM(Önkormányzat!D71)</f>
        <v>0</v>
      </c>
      <c r="I15" s="75">
        <f>SUM(KÖH!D71)</f>
        <v>0</v>
      </c>
      <c r="J15" s="74">
        <f>SUM(Óvoda!D72)</f>
        <v>0</v>
      </c>
      <c r="K15" s="123"/>
      <c r="L15" s="133">
        <f t="shared" si="1"/>
        <v>0</v>
      </c>
      <c r="M15" s="128">
        <f>SUM(Önkormányzat!E71)</f>
        <v>0</v>
      </c>
      <c r="N15" s="82">
        <f>SUM(KÖH!E71)</f>
        <v>0</v>
      </c>
      <c r="O15" s="81">
        <f>SUM(Óvoda!E72)</f>
        <v>0</v>
      </c>
      <c r="P15" s="139"/>
      <c r="Q15" s="143">
        <f t="shared" si="2"/>
        <v>0</v>
      </c>
    </row>
    <row r="16" spans="1:17" s="43" customFormat="1" ht="15.75">
      <c r="A16" s="1235" t="s">
        <v>355</v>
      </c>
      <c r="B16" s="1236"/>
      <c r="C16" s="95">
        <f>SUM(C11:C15)</f>
        <v>385328936</v>
      </c>
      <c r="D16" s="58">
        <f>SUM(D11:D15)</f>
        <v>0</v>
      </c>
      <c r="E16" s="58">
        <f>SUM(E11:E15)</f>
        <v>0</v>
      </c>
      <c r="F16" s="100"/>
      <c r="G16" s="111">
        <f t="shared" si="3"/>
        <v>385328936</v>
      </c>
      <c r="H16" s="105">
        <f>SUM(H11:H15)</f>
        <v>396736711</v>
      </c>
      <c r="I16" s="58">
        <f>SUM(I11:I15)</f>
        <v>0</v>
      </c>
      <c r="J16" s="58">
        <f>SUM(J11:J15)</f>
        <v>0</v>
      </c>
      <c r="K16" s="100"/>
      <c r="L16" s="111">
        <f t="shared" si="1"/>
        <v>396736711</v>
      </c>
      <c r="M16" s="105">
        <f>SUM(M11:M15)</f>
        <v>61571786</v>
      </c>
      <c r="N16" s="58">
        <f>SUM(N11:N15)</f>
        <v>0</v>
      </c>
      <c r="O16" s="58">
        <f>SUM(O11:O15)</f>
        <v>0</v>
      </c>
      <c r="P16" s="100"/>
      <c r="Q16" s="111">
        <f t="shared" si="2"/>
        <v>61571786</v>
      </c>
    </row>
    <row r="17" spans="1:17" s="43" customFormat="1" ht="15">
      <c r="A17" s="56" t="s">
        <v>464</v>
      </c>
      <c r="B17" s="89" t="s">
        <v>56</v>
      </c>
      <c r="C17" s="94">
        <f>Önkormányzat!C65</f>
        <v>112711915</v>
      </c>
      <c r="D17" s="69">
        <f>SUM(KÖH!C65)</f>
        <v>0</v>
      </c>
      <c r="E17" s="67">
        <f>SUM(Óvoda!C66)</f>
        <v>0</v>
      </c>
      <c r="F17" s="101"/>
      <c r="G17" s="110">
        <f t="shared" si="3"/>
        <v>112711915</v>
      </c>
      <c r="H17" s="104">
        <f>Önkormányzat!D65</f>
        <v>100988747</v>
      </c>
      <c r="I17" s="76">
        <f>SUM(KÖH!D65)</f>
        <v>0</v>
      </c>
      <c r="J17" s="74">
        <f>SUM(Óvoda!D66)</f>
        <v>0</v>
      </c>
      <c r="K17" s="123"/>
      <c r="L17" s="133">
        <f t="shared" si="1"/>
        <v>100988747</v>
      </c>
      <c r="M17" s="128">
        <f>Önkormányzat!E65</f>
        <v>0</v>
      </c>
      <c r="N17" s="83">
        <f>SUM(KÖH!E65)</f>
        <v>0</v>
      </c>
      <c r="O17" s="81">
        <f>SUM(Óvoda!E66)</f>
        <v>0</v>
      </c>
      <c r="P17" s="139"/>
      <c r="Q17" s="143">
        <f t="shared" si="2"/>
        <v>0</v>
      </c>
    </row>
    <row r="18" spans="1:17" s="43" customFormat="1" ht="15.75" thickBot="1">
      <c r="A18" s="59" t="s">
        <v>473</v>
      </c>
      <c r="B18" s="90" t="s">
        <v>312</v>
      </c>
      <c r="C18" s="96">
        <f>(Önkormányzat!C75)</f>
        <v>7658395</v>
      </c>
      <c r="D18" s="71"/>
      <c r="E18" s="70"/>
      <c r="F18" s="102"/>
      <c r="G18" s="112">
        <f>SUM(C18+D18+E18)</f>
        <v>7658395</v>
      </c>
      <c r="H18" s="106">
        <f>(Önkormányzat!D75)</f>
        <v>7658395</v>
      </c>
      <c r="I18" s="78"/>
      <c r="J18" s="77"/>
      <c r="K18" s="124"/>
      <c r="L18" s="134">
        <f t="shared" si="1"/>
        <v>7658395</v>
      </c>
      <c r="M18" s="129">
        <f>(Önkormányzat!E75)</f>
        <v>7658395</v>
      </c>
      <c r="N18" s="85"/>
      <c r="O18" s="84"/>
      <c r="P18" s="140"/>
      <c r="Q18" s="144">
        <f t="shared" si="2"/>
        <v>7658395</v>
      </c>
    </row>
    <row r="19" spans="1:17" s="60" customFormat="1" ht="19.5" thickBot="1">
      <c r="A19" s="1233" t="s">
        <v>356</v>
      </c>
      <c r="B19" s="1234"/>
      <c r="C19" s="116">
        <f>SUM(C10,C17,C16,C18)</f>
        <v>865472556</v>
      </c>
      <c r="D19" s="117">
        <f>D10</f>
        <v>130412579</v>
      </c>
      <c r="E19" s="117">
        <f>SUM(E10,E17,E16)</f>
        <v>181434352</v>
      </c>
      <c r="F19" s="118">
        <f>SUM(F10,F16,F17,F18)</f>
        <v>5975005</v>
      </c>
      <c r="G19" s="113">
        <f>SUM(C19+E19+D19+F19)</f>
        <v>1183294492</v>
      </c>
      <c r="H19" s="116">
        <f>SUM(H10,H17,H16,H18)</f>
        <v>868086229</v>
      </c>
      <c r="I19" s="117">
        <f>I10</f>
        <v>130471138</v>
      </c>
      <c r="J19" s="117">
        <f>SUM(J10,J17,J16)</f>
        <v>181434352</v>
      </c>
      <c r="K19" s="125">
        <f>SUM(K10,K16,K17,K18)</f>
        <v>6063130</v>
      </c>
      <c r="L19" s="113">
        <f t="shared" si="1"/>
        <v>1186054849</v>
      </c>
      <c r="M19" s="116">
        <f>SUM(M10,M17,M16,M18)</f>
        <v>218603858</v>
      </c>
      <c r="N19" s="117">
        <f>N10</f>
        <v>59584206</v>
      </c>
      <c r="O19" s="117">
        <f>SUM(O10,O17,O16)</f>
        <v>76265798</v>
      </c>
      <c r="P19" s="118">
        <f>SUM(P10,P16,P17,P18)</f>
        <v>2457498</v>
      </c>
      <c r="Q19" s="113">
        <f t="shared" si="2"/>
        <v>356911360</v>
      </c>
    </row>
    <row r="20" spans="1:17" s="43" customFormat="1" ht="15">
      <c r="A20" s="61" t="s">
        <v>71</v>
      </c>
      <c r="B20" s="91" t="s">
        <v>72</v>
      </c>
      <c r="C20" s="97">
        <f>Önkormányzat!C74</f>
        <v>0</v>
      </c>
      <c r="D20" s="73">
        <f>SUM(KÖH!C74)</f>
        <v>0</v>
      </c>
      <c r="E20" s="73">
        <f>SUM(Óvoda!C75)</f>
        <v>0</v>
      </c>
      <c r="F20" s="103"/>
      <c r="G20" s="114">
        <f>SUM(C20+E20+D20)</f>
        <v>0</v>
      </c>
      <c r="H20" s="107">
        <f>SUM(Önkormányzat!D74)</f>
        <v>0</v>
      </c>
      <c r="I20" s="80">
        <f>SUM(KÖH!D74)</f>
        <v>0</v>
      </c>
      <c r="J20" s="80">
        <f>SUM(Óvoda!D75)</f>
        <v>0</v>
      </c>
      <c r="K20" s="126"/>
      <c r="L20" s="135">
        <f t="shared" si="1"/>
        <v>0</v>
      </c>
      <c r="M20" s="130">
        <f>SUM(Önkormányzat!E74)</f>
        <v>0</v>
      </c>
      <c r="N20" s="87">
        <f>SUM(KÖH!E74)</f>
        <v>0</v>
      </c>
      <c r="O20" s="87">
        <f>SUM(Óvoda!E75)</f>
        <v>0</v>
      </c>
      <c r="P20" s="141"/>
      <c r="Q20" s="145">
        <f t="shared" si="2"/>
        <v>0</v>
      </c>
    </row>
    <row r="21" spans="1:17" s="43" customFormat="1" ht="15.75" thickBot="1">
      <c r="A21" s="62" t="s">
        <v>77</v>
      </c>
      <c r="B21" s="92" t="s">
        <v>76</v>
      </c>
      <c r="C21" s="98">
        <f>(Önkormányzat!C76)</f>
        <v>292963693</v>
      </c>
      <c r="D21" s="72"/>
      <c r="E21" s="72"/>
      <c r="F21" s="102"/>
      <c r="G21" s="115">
        <f>SUM(C21+E21+D21+F21)</f>
        <v>292963693</v>
      </c>
      <c r="H21" s="108">
        <f>(Önkormányzat!D76)</f>
        <v>293110377</v>
      </c>
      <c r="I21" s="79"/>
      <c r="J21" s="79"/>
      <c r="K21" s="124"/>
      <c r="L21" s="136">
        <f t="shared" si="1"/>
        <v>293110377</v>
      </c>
      <c r="M21" s="131">
        <f>(Önkormányzat!E76)</f>
        <v>137772607</v>
      </c>
      <c r="N21" s="86"/>
      <c r="O21" s="86"/>
      <c r="P21" s="140"/>
      <c r="Q21" s="146">
        <f t="shared" si="2"/>
        <v>137772607</v>
      </c>
    </row>
    <row r="22" spans="1:17" s="60" customFormat="1" ht="19.5" thickBot="1">
      <c r="A22" s="1233" t="s">
        <v>357</v>
      </c>
      <c r="B22" s="1234"/>
      <c r="C22" s="116">
        <f t="shared" ref="C22:Q22" si="4">SUM(C19:C21)</f>
        <v>1158436249</v>
      </c>
      <c r="D22" s="117">
        <f t="shared" si="4"/>
        <v>130412579</v>
      </c>
      <c r="E22" s="117">
        <f t="shared" si="4"/>
        <v>181434352</v>
      </c>
      <c r="F22" s="118">
        <f t="shared" si="4"/>
        <v>5975005</v>
      </c>
      <c r="G22" s="113">
        <f t="shared" si="4"/>
        <v>1476258185</v>
      </c>
      <c r="H22" s="116">
        <f t="shared" si="4"/>
        <v>1161196606</v>
      </c>
      <c r="I22" s="117">
        <f t="shared" si="4"/>
        <v>130471138</v>
      </c>
      <c r="J22" s="117">
        <f t="shared" si="4"/>
        <v>181434352</v>
      </c>
      <c r="K22" s="125">
        <f t="shared" si="4"/>
        <v>6063130</v>
      </c>
      <c r="L22" s="113">
        <f t="shared" si="4"/>
        <v>1479165226</v>
      </c>
      <c r="M22" s="116">
        <f t="shared" si="4"/>
        <v>356376465</v>
      </c>
      <c r="N22" s="117">
        <f t="shared" si="4"/>
        <v>59584206</v>
      </c>
      <c r="O22" s="117">
        <f t="shared" si="4"/>
        <v>76265798</v>
      </c>
      <c r="P22" s="118">
        <f t="shared" si="4"/>
        <v>2457498</v>
      </c>
      <c r="Q22" s="113">
        <f t="shared" si="4"/>
        <v>494683967</v>
      </c>
    </row>
    <row r="23" spans="1:17" s="43" customFormat="1" ht="15">
      <c r="A23" s="63"/>
      <c r="B23" s="64"/>
      <c r="C23" s="65"/>
      <c r="D23" s="65"/>
      <c r="E23" s="66"/>
      <c r="F23" s="65"/>
      <c r="G23" s="65"/>
      <c r="H23" s="66"/>
      <c r="I23" s="65"/>
      <c r="J23" s="65"/>
      <c r="K23" s="65"/>
      <c r="L23" s="65"/>
      <c r="M23" s="66"/>
    </row>
    <row r="24" spans="1:17" s="43" customFormat="1" ht="15.75" thickBot="1">
      <c r="A24" s="63"/>
      <c r="B24" s="64"/>
      <c r="C24" s="65"/>
      <c r="D24" s="65"/>
      <c r="E24" s="65"/>
      <c r="F24" s="65"/>
      <c r="G24" s="66"/>
      <c r="H24" s="65"/>
      <c r="I24" s="65"/>
      <c r="J24" s="65"/>
      <c r="K24" s="65"/>
      <c r="L24" s="66"/>
      <c r="M24" s="65"/>
      <c r="N24" s="65"/>
      <c r="O24" s="65"/>
      <c r="P24" s="65"/>
      <c r="Q24" s="66"/>
    </row>
    <row r="25" spans="1:17" s="88" customFormat="1" ht="18.75" thickBot="1">
      <c r="A25" s="1232" t="s">
        <v>147</v>
      </c>
      <c r="B25" s="1232"/>
      <c r="C25" s="147">
        <f>Önkormányzat!C136</f>
        <v>14</v>
      </c>
      <c r="D25" s="148">
        <f>KÖH!C135</f>
        <v>21</v>
      </c>
      <c r="E25" s="148">
        <f>Óvoda!C138</f>
        <v>30</v>
      </c>
      <c r="F25" s="149">
        <f>Könyvtár!C136</f>
        <v>1</v>
      </c>
      <c r="G25" s="150">
        <f>SUM(C25:F25)</f>
        <v>66</v>
      </c>
      <c r="H25" s="151"/>
      <c r="I25" s="152"/>
      <c r="J25" s="152"/>
      <c r="K25" s="153"/>
      <c r="L25" s="154">
        <f>SUM(H25:K25)</f>
        <v>0</v>
      </c>
      <c r="M25" s="155"/>
      <c r="N25" s="156"/>
      <c r="O25" s="156"/>
      <c r="P25" s="157"/>
      <c r="Q25" s="158">
        <f>SUM(M25:P25)</f>
        <v>0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A1:A2"/>
    <mergeCell ref="B1:B2"/>
    <mergeCell ref="C1:G1"/>
    <mergeCell ref="H1:L1"/>
    <mergeCell ref="M1:Q1"/>
    <mergeCell ref="A25:B25"/>
    <mergeCell ref="A22:B22"/>
    <mergeCell ref="A10:B10"/>
    <mergeCell ref="A16:B16"/>
    <mergeCell ref="A19:B19"/>
  </mergeCells>
  <phoneticPr fontId="25" type="noConversion"/>
  <printOptions horizontalCentered="1"/>
  <pageMargins left="0.70866141732283472" right="0.70866141732283472" top="1.79" bottom="0.74803149606299213" header="0.62" footer="0.51181102362204722"/>
  <pageSetup paperSize="8" scale="69" firstPageNumber="0" orientation="landscape" horizontalDpi="300" verticalDpi="300" r:id="rId1"/>
  <headerFooter alignWithMargins="0">
    <oddHeader>&amp;C&amp;"Times New Roman,Normál"&amp;14Hegyeshalom Nagyközségi Önkormányzat
Kiadások kiemelt előirányzatonként és költségvetési szervenként 2019. év&amp;R&amp;"Times New Roman,Normál"&amp;12 4. melléklet Adatok: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indexed="10"/>
    <pageSetUpPr fitToPage="1"/>
  </sheetPr>
  <dimension ref="A1:G34"/>
  <sheetViews>
    <sheetView zoomScale="90" zoomScaleNormal="90" workbookViewId="0">
      <pane xSplit="1" ySplit="2" topLeftCell="B15" activePane="bottomRight" state="frozen"/>
      <selection activeCell="J16" sqref="J16"/>
      <selection pane="topRight" activeCell="J16" sqref="J16"/>
      <selection pane="bottomLeft" activeCell="J16" sqref="J16"/>
      <selection pane="bottomRight" activeCell="G32" sqref="G32"/>
    </sheetView>
  </sheetViews>
  <sheetFormatPr defaultColWidth="8.5703125" defaultRowHeight="18.75"/>
  <cols>
    <col min="1" max="1" width="9.85546875" style="457" bestFit="1" customWidth="1"/>
    <col min="2" max="2" width="75.85546875" style="446" bestFit="1" customWidth="1"/>
    <col min="3" max="3" width="9" style="446" customWidth="1"/>
    <col min="4" max="4" width="9.85546875" style="446" customWidth="1"/>
    <col min="5" max="6" width="21.28515625" style="458" bestFit="1" customWidth="1"/>
    <col min="7" max="7" width="20.85546875" style="458" customWidth="1"/>
    <col min="8" max="12" width="8.5703125" style="446"/>
    <col min="13" max="13" width="11.42578125" style="446" bestFit="1" customWidth="1"/>
    <col min="14" max="16384" width="8.5703125" style="446"/>
  </cols>
  <sheetData>
    <row r="1" spans="1:7" ht="19.5" thickBot="1">
      <c r="A1" s="1243" t="s">
        <v>438</v>
      </c>
      <c r="B1" s="1244"/>
      <c r="C1" s="1249" t="s">
        <v>489</v>
      </c>
      <c r="D1" s="1250"/>
      <c r="E1" s="1251"/>
      <c r="F1" s="1252" t="s">
        <v>487</v>
      </c>
      <c r="G1" s="1247" t="s">
        <v>491</v>
      </c>
    </row>
    <row r="2" spans="1:7" ht="19.5" thickBot="1">
      <c r="A2" s="1243"/>
      <c r="B2" s="1244"/>
      <c r="C2" s="447" t="s">
        <v>148</v>
      </c>
      <c r="D2" s="448" t="s">
        <v>149</v>
      </c>
      <c r="E2" s="449" t="s">
        <v>150</v>
      </c>
      <c r="F2" s="1253"/>
      <c r="G2" s="1248"/>
    </row>
    <row r="3" spans="1:7" ht="19.5">
      <c r="A3" s="450" t="s">
        <v>360</v>
      </c>
      <c r="B3" s="451" t="s">
        <v>358</v>
      </c>
      <c r="C3" s="178"/>
      <c r="D3" s="452"/>
      <c r="E3" s="179">
        <v>85462800</v>
      </c>
      <c r="F3" s="176">
        <v>73334057</v>
      </c>
      <c r="G3" s="632">
        <v>38420172</v>
      </c>
    </row>
    <row r="4" spans="1:7" ht="19.5">
      <c r="A4" s="633" t="s">
        <v>361</v>
      </c>
      <c r="B4" s="634" t="s">
        <v>151</v>
      </c>
      <c r="C4" s="635"/>
      <c r="D4" s="636"/>
      <c r="E4" s="637">
        <v>12806640</v>
      </c>
      <c r="F4" s="638"/>
      <c r="G4" s="639"/>
    </row>
    <row r="5" spans="1:7" ht="19.5">
      <c r="A5" s="633" t="s">
        <v>362</v>
      </c>
      <c r="B5" s="634" t="s">
        <v>152</v>
      </c>
      <c r="C5" s="635"/>
      <c r="D5" s="636"/>
      <c r="E5" s="637">
        <v>9120000</v>
      </c>
      <c r="F5" s="638"/>
      <c r="G5" s="639"/>
    </row>
    <row r="6" spans="1:7" ht="19.5">
      <c r="A6" s="633" t="s">
        <v>363</v>
      </c>
      <c r="B6" s="634" t="s">
        <v>153</v>
      </c>
      <c r="C6" s="635"/>
      <c r="D6" s="636"/>
      <c r="E6" s="637">
        <v>858567</v>
      </c>
      <c r="F6" s="638"/>
      <c r="G6" s="639"/>
    </row>
    <row r="7" spans="1:7" ht="19.5">
      <c r="A7" s="633" t="s">
        <v>364</v>
      </c>
      <c r="B7" s="634" t="s">
        <v>154</v>
      </c>
      <c r="C7" s="635"/>
      <c r="D7" s="636"/>
      <c r="E7" s="637">
        <v>3670590</v>
      </c>
      <c r="F7" s="638"/>
      <c r="G7" s="639"/>
    </row>
    <row r="8" spans="1:7" ht="19.5">
      <c r="A8" s="640" t="s">
        <v>365</v>
      </c>
      <c r="B8" s="641" t="s">
        <v>359</v>
      </c>
      <c r="C8" s="642"/>
      <c r="D8" s="643"/>
      <c r="E8" s="644">
        <f>SUM(E4:E7)</f>
        <v>26455797</v>
      </c>
      <c r="F8" s="645">
        <f>SUM(F4:F7)</f>
        <v>0</v>
      </c>
      <c r="G8" s="646">
        <f>SUM(G4:G7)</f>
        <v>0</v>
      </c>
    </row>
    <row r="9" spans="1:7" ht="19.5">
      <c r="A9" s="633" t="s">
        <v>367</v>
      </c>
      <c r="B9" s="634" t="s">
        <v>156</v>
      </c>
      <c r="C9" s="635"/>
      <c r="D9" s="636"/>
      <c r="E9" s="637">
        <v>910350</v>
      </c>
      <c r="F9" s="638"/>
      <c r="G9" s="639"/>
    </row>
    <row r="10" spans="1:7" ht="19.5">
      <c r="A10" s="633" t="s">
        <v>368</v>
      </c>
      <c r="B10" s="634" t="s">
        <v>157</v>
      </c>
      <c r="C10" s="635"/>
      <c r="D10" s="636"/>
      <c r="E10" s="637">
        <v>26734725</v>
      </c>
      <c r="F10" s="638"/>
      <c r="G10" s="639"/>
    </row>
    <row r="11" spans="1:7" ht="19.5">
      <c r="A11" s="633" t="s">
        <v>465</v>
      </c>
      <c r="B11" s="634" t="s">
        <v>155</v>
      </c>
      <c r="C11" s="635"/>
      <c r="D11" s="636"/>
      <c r="E11" s="637">
        <v>9882000</v>
      </c>
      <c r="F11" s="638"/>
      <c r="G11" s="639"/>
    </row>
    <row r="12" spans="1:7" ht="19.5">
      <c r="A12" s="640" t="s">
        <v>366</v>
      </c>
      <c r="B12" s="641" t="s">
        <v>155</v>
      </c>
      <c r="C12" s="642"/>
      <c r="D12" s="643"/>
      <c r="E12" s="644">
        <f>SUM(E9:E11)</f>
        <v>37527075</v>
      </c>
      <c r="F12" s="647">
        <f>SUM(F9:F11)</f>
        <v>0</v>
      </c>
      <c r="G12" s="648">
        <f>SUM(G9:G11)</f>
        <v>0</v>
      </c>
    </row>
    <row r="13" spans="1:7" s="454" customFormat="1" ht="19.5">
      <c r="A13" s="656" t="s">
        <v>158</v>
      </c>
      <c r="B13" s="657" t="s">
        <v>373</v>
      </c>
      <c r="C13" s="658">
        <f>SUM(C4:C10)</f>
        <v>0</v>
      </c>
      <c r="D13" s="659"/>
      <c r="E13" s="660">
        <f>SUM(E3,E8,E12)</f>
        <v>149445672</v>
      </c>
      <c r="F13" s="661">
        <f>SUM(F3,F8,F12,F33)</f>
        <v>73334057</v>
      </c>
      <c r="G13" s="662">
        <f>SUM(G3,G8,G12,G33)</f>
        <v>38420172</v>
      </c>
    </row>
    <row r="14" spans="1:7" ht="19.5">
      <c r="A14" s="633"/>
      <c r="B14" s="663" t="s">
        <v>159</v>
      </c>
      <c r="C14" s="635"/>
      <c r="D14" s="664"/>
      <c r="E14" s="665"/>
      <c r="F14" s="638"/>
      <c r="G14" s="639"/>
    </row>
    <row r="15" spans="1:7">
      <c r="A15" s="633" t="s">
        <v>369</v>
      </c>
      <c r="B15" s="666" t="s">
        <v>495</v>
      </c>
      <c r="C15" s="635"/>
      <c r="D15" s="667">
        <v>11.1</v>
      </c>
      <c r="E15" s="668">
        <v>48523650</v>
      </c>
      <c r="F15" s="638">
        <v>48523650</v>
      </c>
      <c r="G15" s="639">
        <v>24261825</v>
      </c>
    </row>
    <row r="16" spans="1:7" ht="19.5">
      <c r="A16" s="633" t="s">
        <v>370</v>
      </c>
      <c r="B16" s="634" t="s">
        <v>160</v>
      </c>
      <c r="C16" s="635"/>
      <c r="D16" s="636">
        <v>7</v>
      </c>
      <c r="E16" s="637">
        <v>16800000</v>
      </c>
      <c r="F16" s="638">
        <v>16800000</v>
      </c>
      <c r="G16" s="639">
        <v>8400000</v>
      </c>
    </row>
    <row r="17" spans="1:7" ht="19.5">
      <c r="A17" s="633" t="s">
        <v>371</v>
      </c>
      <c r="B17" s="634" t="s">
        <v>161</v>
      </c>
      <c r="C17" s="635"/>
      <c r="D17" s="636">
        <v>123</v>
      </c>
      <c r="E17" s="637">
        <v>12009420</v>
      </c>
      <c r="F17" s="638">
        <v>12009420</v>
      </c>
      <c r="G17" s="639">
        <v>7599342</v>
      </c>
    </row>
    <row r="18" spans="1:7">
      <c r="A18" s="633" t="s">
        <v>372</v>
      </c>
      <c r="B18" s="666" t="s">
        <v>496</v>
      </c>
      <c r="C18" s="635"/>
      <c r="D18" s="669"/>
      <c r="E18" s="637"/>
      <c r="F18" s="638"/>
      <c r="G18" s="639"/>
    </row>
    <row r="19" spans="1:7" ht="19.5">
      <c r="A19" s="633"/>
      <c r="B19" s="666" t="s">
        <v>497</v>
      </c>
      <c r="C19" s="635"/>
      <c r="D19" s="636"/>
      <c r="E19" s="637"/>
      <c r="F19" s="638"/>
      <c r="G19" s="639"/>
    </row>
    <row r="20" spans="1:7">
      <c r="A20" s="633"/>
      <c r="B20" s="663" t="s">
        <v>498</v>
      </c>
      <c r="C20" s="635"/>
      <c r="D20" s="670">
        <v>1</v>
      </c>
      <c r="E20" s="637">
        <v>811600</v>
      </c>
      <c r="F20" s="638">
        <v>811600</v>
      </c>
      <c r="G20" s="639">
        <v>405800</v>
      </c>
    </row>
    <row r="21" spans="1:7">
      <c r="A21" s="633"/>
      <c r="B21" s="666" t="s">
        <v>313</v>
      </c>
      <c r="C21" s="635"/>
      <c r="D21" s="670">
        <v>4</v>
      </c>
      <c r="E21" s="637">
        <v>1586800</v>
      </c>
      <c r="F21" s="638">
        <v>1586800</v>
      </c>
      <c r="G21" s="639">
        <v>793400</v>
      </c>
    </row>
    <row r="22" spans="1:7">
      <c r="A22" s="671" t="s">
        <v>162</v>
      </c>
      <c r="B22" s="672" t="s">
        <v>380</v>
      </c>
      <c r="C22" s="673">
        <f>SUM(C15,C20)</f>
        <v>0</v>
      </c>
      <c r="D22" s="674"/>
      <c r="E22" s="660">
        <f>SUM(E15:E21)</f>
        <v>79731470</v>
      </c>
      <c r="F22" s="661">
        <f>SUM(F15:F21)</f>
        <v>79731470</v>
      </c>
      <c r="G22" s="662">
        <f>SUM(G15:G21)</f>
        <v>41460367</v>
      </c>
    </row>
    <row r="23" spans="1:7" ht="19.5">
      <c r="A23" s="633"/>
      <c r="B23" s="675" t="s">
        <v>324</v>
      </c>
      <c r="C23" s="635"/>
      <c r="D23" s="636">
        <v>6</v>
      </c>
      <c r="E23" s="637">
        <v>20341692</v>
      </c>
      <c r="F23" s="638">
        <v>20341692</v>
      </c>
      <c r="G23" s="639">
        <v>10577678</v>
      </c>
    </row>
    <row r="24" spans="1:7" ht="19.5">
      <c r="A24" s="633"/>
      <c r="B24" s="675" t="s">
        <v>325</v>
      </c>
      <c r="C24" s="635"/>
      <c r="D24" s="636">
        <v>3</v>
      </c>
      <c r="E24" s="637">
        <v>13474000</v>
      </c>
      <c r="F24" s="638">
        <v>13474000</v>
      </c>
      <c r="G24" s="639">
        <v>7046149</v>
      </c>
    </row>
    <row r="25" spans="1:7">
      <c r="A25" s="671" t="s">
        <v>162</v>
      </c>
      <c r="B25" s="676" t="s">
        <v>381</v>
      </c>
      <c r="C25" s="677"/>
      <c r="D25" s="678"/>
      <c r="E25" s="679">
        <f>SUM(E23:E24)</f>
        <v>33815692</v>
      </c>
      <c r="F25" s="680">
        <f>SUM(F23:F24)</f>
        <v>33815692</v>
      </c>
      <c r="G25" s="681">
        <f>SUM(G23:G24)</f>
        <v>17623827</v>
      </c>
    </row>
    <row r="26" spans="1:7">
      <c r="A26" s="633"/>
      <c r="B26" s="675" t="s">
        <v>163</v>
      </c>
      <c r="C26" s="635"/>
      <c r="D26" s="682"/>
      <c r="E26" s="665"/>
      <c r="F26" s="638"/>
      <c r="G26" s="639"/>
    </row>
    <row r="27" spans="1:7">
      <c r="A27" s="633"/>
      <c r="B27" s="675" t="s">
        <v>314</v>
      </c>
      <c r="C27" s="635"/>
      <c r="D27" s="682"/>
      <c r="E27" s="683"/>
      <c r="F27" s="638"/>
      <c r="G27" s="639"/>
    </row>
    <row r="28" spans="1:7">
      <c r="A28" s="633"/>
      <c r="B28" s="675" t="s">
        <v>164</v>
      </c>
      <c r="C28" s="635"/>
      <c r="D28" s="682"/>
      <c r="E28" s="683"/>
      <c r="F28" s="638"/>
      <c r="G28" s="639"/>
    </row>
    <row r="29" spans="1:7" ht="19.5">
      <c r="A29" s="684" t="s">
        <v>165</v>
      </c>
      <c r="B29" s="672" t="s">
        <v>382</v>
      </c>
      <c r="C29" s="685"/>
      <c r="D29" s="686"/>
      <c r="E29" s="687">
        <f>SUM(E26:E28)</f>
        <v>0</v>
      </c>
      <c r="F29" s="688">
        <f>SUM(F26:F28)</f>
        <v>0</v>
      </c>
      <c r="G29" s="689">
        <f>SUM(G26:G28)</f>
        <v>0</v>
      </c>
    </row>
    <row r="30" spans="1:7">
      <c r="A30" s="690" t="s">
        <v>375</v>
      </c>
      <c r="B30" s="691" t="s">
        <v>374</v>
      </c>
      <c r="C30" s="692"/>
      <c r="D30" s="693"/>
      <c r="E30" s="687">
        <v>4578660</v>
      </c>
      <c r="F30" s="688">
        <v>4578660</v>
      </c>
      <c r="G30" s="689">
        <v>2674155</v>
      </c>
    </row>
    <row r="31" spans="1:7">
      <c r="A31" s="671" t="s">
        <v>376</v>
      </c>
      <c r="B31" s="676" t="s">
        <v>378</v>
      </c>
      <c r="C31" s="694"/>
      <c r="D31" s="695"/>
      <c r="E31" s="687"/>
      <c r="F31" s="688">
        <v>202850</v>
      </c>
      <c r="G31" s="689">
        <v>202850</v>
      </c>
    </row>
    <row r="32" spans="1:7">
      <c r="A32" s="696" t="s">
        <v>377</v>
      </c>
      <c r="B32" s="697" t="s">
        <v>379</v>
      </c>
      <c r="C32" s="698"/>
      <c r="D32" s="699"/>
      <c r="E32" s="700"/>
      <c r="F32" s="701"/>
      <c r="G32" s="702"/>
    </row>
    <row r="33" spans="1:7" s="453" customFormat="1" ht="19.5" thickBot="1">
      <c r="A33" s="649"/>
      <c r="B33" s="650" t="s">
        <v>166</v>
      </c>
      <c r="C33" s="651"/>
      <c r="D33" s="652"/>
      <c r="E33" s="653">
        <v>-76111615</v>
      </c>
      <c r="F33" s="654"/>
      <c r="G33" s="655"/>
    </row>
    <row r="34" spans="1:7" ht="21" thickBot="1">
      <c r="A34" s="1245" t="s">
        <v>167</v>
      </c>
      <c r="B34" s="1246"/>
      <c r="C34" s="455"/>
      <c r="D34" s="456"/>
      <c r="E34" s="164">
        <f>SUM(E13,E22,E25,E29:E32,E33)</f>
        <v>191459879</v>
      </c>
      <c r="F34" s="177">
        <f>SUM(F13,F22,F25,F29:F32)</f>
        <v>191662729</v>
      </c>
      <c r="G34" s="703">
        <f>SUM(G13,G22,G25,G29:G32)</f>
        <v>100381371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B2"/>
    <mergeCell ref="A34:B34"/>
    <mergeCell ref="G1:G2"/>
    <mergeCell ref="C1:E1"/>
    <mergeCell ref="F1:F2"/>
  </mergeCells>
  <phoneticPr fontId="25" type="noConversion"/>
  <printOptions horizontalCentered="1"/>
  <pageMargins left="0.39370078740157483" right="0.39370078740157483" top="1.34" bottom="0.74803149606299213" header="0.5" footer="0.51181102362204722"/>
  <pageSetup paperSize="9" scale="57" firstPageNumber="0" orientation="portrait" horizontalDpi="300" verticalDpi="300" r:id="rId1"/>
  <headerFooter alignWithMargins="0">
    <oddHeader>&amp;L&amp;"Times New Roman,Normál"&amp;14Hegyeshalom Nagyközségi
Önkormányzat&amp;C&amp;"Times New Roman,Normál"&amp;14Állami támogatások 2019.év
&amp;R&amp;"Times New Roman,Normál"&amp;12 5. melléklet Adatok: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indexed="10"/>
    <pageSetUpPr fitToPage="1"/>
  </sheetPr>
  <dimension ref="A1:D39"/>
  <sheetViews>
    <sheetView zoomScale="90" zoomScaleNormal="90" workbookViewId="0">
      <pane ySplit="2" topLeftCell="A12" activePane="bottomLeft" state="frozen"/>
      <selection activeCell="J16" sqref="J16"/>
      <selection pane="bottomLeft" activeCell="F23" sqref="F23"/>
    </sheetView>
  </sheetViews>
  <sheetFormatPr defaultColWidth="8.5703125" defaultRowHeight="20.25"/>
  <cols>
    <col min="1" max="1" width="8.140625" style="459" bestFit="1" customWidth="1"/>
    <col min="2" max="2" width="76.28515625" style="459" bestFit="1" customWidth="1"/>
    <col min="3" max="3" width="27.85546875" style="459" bestFit="1" customWidth="1"/>
    <col min="4" max="4" width="25.28515625" style="459" bestFit="1" customWidth="1"/>
    <col min="5" max="5" width="10" style="459" customWidth="1"/>
    <col min="6" max="16384" width="8.5703125" style="459"/>
  </cols>
  <sheetData>
    <row r="1" spans="1:4">
      <c r="A1" s="1257" t="s">
        <v>383</v>
      </c>
      <c r="B1" s="1263" t="s">
        <v>168</v>
      </c>
      <c r="C1" s="1261" t="s">
        <v>492</v>
      </c>
      <c r="D1" s="1259" t="s">
        <v>493</v>
      </c>
    </row>
    <row r="2" spans="1:4" ht="21" thickBot="1">
      <c r="A2" s="1258"/>
      <c r="B2" s="1264"/>
      <c r="C2" s="1262"/>
      <c r="D2" s="1260"/>
    </row>
    <row r="3" spans="1:4">
      <c r="A3" s="1265" t="s">
        <v>170</v>
      </c>
      <c r="B3" s="1266"/>
      <c r="C3" s="1266"/>
      <c r="D3" s="1267"/>
    </row>
    <row r="4" spans="1:4">
      <c r="A4" s="704"/>
      <c r="B4" s="705" t="s">
        <v>499</v>
      </c>
      <c r="C4" s="706">
        <v>2000000</v>
      </c>
      <c r="D4" s="707">
        <v>1264002</v>
      </c>
    </row>
    <row r="5" spans="1:4">
      <c r="A5" s="708"/>
      <c r="B5" s="709" t="s">
        <v>500</v>
      </c>
      <c r="C5" s="706">
        <v>200000000</v>
      </c>
      <c r="D5" s="712">
        <v>2643441</v>
      </c>
    </row>
    <row r="6" spans="1:4">
      <c r="A6" s="704"/>
      <c r="B6" s="705" t="s">
        <v>501</v>
      </c>
      <c r="C6" s="706">
        <v>1143000</v>
      </c>
      <c r="D6" s="707">
        <v>1199000</v>
      </c>
    </row>
    <row r="7" spans="1:4">
      <c r="A7" s="708"/>
      <c r="B7" s="710" t="s">
        <v>502</v>
      </c>
      <c r="C7" s="706">
        <v>7559598</v>
      </c>
      <c r="D7" s="707"/>
    </row>
    <row r="8" spans="1:4">
      <c r="A8" s="704"/>
      <c r="B8" s="710" t="s">
        <v>503</v>
      </c>
      <c r="C8" s="706">
        <v>12125000</v>
      </c>
      <c r="D8" s="707">
        <v>12125000</v>
      </c>
    </row>
    <row r="9" spans="1:4">
      <c r="A9" s="708"/>
      <c r="B9" s="711" t="s">
        <v>504</v>
      </c>
      <c r="C9" s="706">
        <v>16048000</v>
      </c>
      <c r="D9" s="712">
        <v>5521600</v>
      </c>
    </row>
    <row r="10" spans="1:4">
      <c r="A10" s="704"/>
      <c r="B10" s="713" t="s">
        <v>505</v>
      </c>
      <c r="C10" s="706">
        <v>700000</v>
      </c>
      <c r="D10" s="707">
        <v>569995</v>
      </c>
    </row>
    <row r="11" spans="1:4">
      <c r="A11" s="704"/>
      <c r="B11" s="713" t="s">
        <v>506</v>
      </c>
      <c r="C11" s="706">
        <v>12693345</v>
      </c>
      <c r="D11" s="707">
        <v>8733000</v>
      </c>
    </row>
    <row r="12" spans="1:4">
      <c r="A12" s="708"/>
      <c r="B12" s="710" t="s">
        <v>507</v>
      </c>
      <c r="C12" s="706">
        <v>1600000</v>
      </c>
      <c r="D12" s="707">
        <v>1781988</v>
      </c>
    </row>
    <row r="13" spans="1:4">
      <c r="A13" s="484"/>
      <c r="B13" s="485" t="s">
        <v>508</v>
      </c>
      <c r="C13" s="486">
        <v>400000</v>
      </c>
      <c r="D13" s="714"/>
    </row>
    <row r="14" spans="1:4">
      <c r="A14" s="484"/>
      <c r="B14" s="485" t="s">
        <v>509</v>
      </c>
      <c r="C14" s="486">
        <v>73000000</v>
      </c>
      <c r="D14" s="714"/>
    </row>
    <row r="15" spans="1:4">
      <c r="A15" s="484"/>
      <c r="B15" s="485" t="s">
        <v>510</v>
      </c>
      <c r="C15" s="486">
        <v>1000000</v>
      </c>
      <c r="D15" s="714"/>
    </row>
    <row r="16" spans="1:4">
      <c r="A16" s="1175"/>
      <c r="B16" s="1176" t="s">
        <v>677</v>
      </c>
      <c r="C16" s="1177"/>
      <c r="D16" s="714">
        <v>480000</v>
      </c>
    </row>
    <row r="17" spans="1:4">
      <c r="A17" s="1175"/>
      <c r="B17" s="1176" t="s">
        <v>678</v>
      </c>
      <c r="C17" s="1177"/>
      <c r="D17" s="714">
        <v>6600</v>
      </c>
    </row>
    <row r="18" spans="1:4">
      <c r="A18" s="1175"/>
      <c r="B18" s="1176" t="s">
        <v>679</v>
      </c>
      <c r="C18" s="1177"/>
      <c r="D18" s="714">
        <v>184920</v>
      </c>
    </row>
    <row r="19" spans="1:4">
      <c r="A19" s="1175"/>
      <c r="B19" s="1176" t="s">
        <v>680</v>
      </c>
      <c r="C19" s="1177"/>
      <c r="D19" s="714">
        <v>558486</v>
      </c>
    </row>
    <row r="20" spans="1:4">
      <c r="A20" s="1175"/>
      <c r="B20" s="1176" t="s">
        <v>681</v>
      </c>
      <c r="C20" s="1177"/>
      <c r="D20" s="714">
        <v>55000</v>
      </c>
    </row>
    <row r="21" spans="1:4">
      <c r="A21" s="1175"/>
      <c r="B21" s="1176" t="s">
        <v>683</v>
      </c>
      <c r="C21" s="1177"/>
      <c r="D21" s="714">
        <v>495000</v>
      </c>
    </row>
    <row r="22" spans="1:4" ht="21" thickBot="1">
      <c r="A22" s="715" t="s">
        <v>384</v>
      </c>
      <c r="B22" s="716" t="s">
        <v>468</v>
      </c>
      <c r="C22" s="717"/>
      <c r="D22" s="718">
        <v>2565788</v>
      </c>
    </row>
    <row r="23" spans="1:4" ht="21" thickBot="1">
      <c r="A23" s="460" t="s">
        <v>33</v>
      </c>
      <c r="B23" s="719" t="s">
        <v>386</v>
      </c>
      <c r="C23" s="174">
        <f>SUM(C4:C22)</f>
        <v>328268943</v>
      </c>
      <c r="D23" s="720">
        <f>SUM(D4:D22)</f>
        <v>38183820</v>
      </c>
    </row>
    <row r="24" spans="1:4">
      <c r="A24" s="1254" t="s">
        <v>171</v>
      </c>
      <c r="B24" s="1255"/>
      <c r="C24" s="1255"/>
      <c r="D24" s="1256"/>
    </row>
    <row r="25" spans="1:4">
      <c r="A25" s="708"/>
      <c r="B25" s="711" t="s">
        <v>684</v>
      </c>
      <c r="C25" s="706">
        <v>22100000</v>
      </c>
      <c r="D25" s="712"/>
    </row>
    <row r="26" spans="1:4">
      <c r="A26" s="708"/>
      <c r="B26" s="711" t="s">
        <v>511</v>
      </c>
      <c r="C26" s="706">
        <v>2111793</v>
      </c>
      <c r="D26" s="712"/>
    </row>
    <row r="27" spans="1:4">
      <c r="A27" s="708"/>
      <c r="B27" s="711" t="s">
        <v>512</v>
      </c>
      <c r="C27" s="706">
        <v>370000</v>
      </c>
      <c r="D27" s="712"/>
    </row>
    <row r="28" spans="1:4">
      <c r="A28" s="708"/>
      <c r="B28" s="711" t="s">
        <v>513</v>
      </c>
      <c r="C28" s="706">
        <v>6858000</v>
      </c>
      <c r="D28" s="712">
        <v>5384400</v>
      </c>
    </row>
    <row r="29" spans="1:4">
      <c r="A29" s="708"/>
      <c r="B29" s="710" t="s">
        <v>514</v>
      </c>
      <c r="C29" s="706">
        <v>2876550</v>
      </c>
      <c r="D29" s="707"/>
    </row>
    <row r="30" spans="1:4">
      <c r="A30" s="708"/>
      <c r="B30" s="711" t="s">
        <v>515</v>
      </c>
      <c r="C30" s="706">
        <v>5000000</v>
      </c>
      <c r="D30" s="712"/>
    </row>
    <row r="31" spans="1:4">
      <c r="A31" s="708"/>
      <c r="B31" s="710" t="s">
        <v>516</v>
      </c>
      <c r="C31" s="706">
        <v>8255000</v>
      </c>
      <c r="D31" s="707"/>
    </row>
    <row r="32" spans="1:4">
      <c r="A32" s="708"/>
      <c r="B32" s="710" t="s">
        <v>688</v>
      </c>
      <c r="C32" s="706">
        <v>1176000</v>
      </c>
      <c r="D32" s="707">
        <v>880000</v>
      </c>
    </row>
    <row r="33" spans="1:4">
      <c r="A33" s="708"/>
      <c r="B33" s="711" t="s">
        <v>517</v>
      </c>
      <c r="C33" s="706">
        <v>500000</v>
      </c>
      <c r="D33" s="712"/>
    </row>
    <row r="34" spans="1:4">
      <c r="A34" s="708"/>
      <c r="B34" s="711" t="s">
        <v>518</v>
      </c>
      <c r="C34" s="706">
        <v>6400000</v>
      </c>
      <c r="D34" s="712"/>
    </row>
    <row r="35" spans="1:4">
      <c r="A35" s="708"/>
      <c r="B35" s="711" t="s">
        <v>519</v>
      </c>
      <c r="C35" s="706">
        <v>1000000</v>
      </c>
      <c r="D35" s="712"/>
    </row>
    <row r="36" spans="1:4">
      <c r="A36" s="1175"/>
      <c r="B36" s="1178" t="s">
        <v>682</v>
      </c>
      <c r="C36" s="1177"/>
      <c r="D36" s="1179">
        <v>2843900</v>
      </c>
    </row>
    <row r="37" spans="1:4" ht="21" thickBot="1">
      <c r="A37" s="715" t="s">
        <v>385</v>
      </c>
      <c r="B37" s="721" t="s">
        <v>469</v>
      </c>
      <c r="C37" s="717"/>
      <c r="D37" s="718">
        <v>2459241</v>
      </c>
    </row>
    <row r="38" spans="1:4" ht="21" thickBot="1">
      <c r="A38" s="460" t="s">
        <v>37</v>
      </c>
      <c r="B38" s="719" t="s">
        <v>387</v>
      </c>
      <c r="C38" s="174">
        <f>SUM(C25:C37)</f>
        <v>56647343</v>
      </c>
      <c r="D38" s="722">
        <f>SUM(D25:D37)</f>
        <v>11567541</v>
      </c>
    </row>
    <row r="39" spans="1:4" s="462" customFormat="1" ht="24" thickBot="1">
      <c r="A39" s="461"/>
      <c r="B39" s="723" t="s">
        <v>687</v>
      </c>
      <c r="C39" s="175">
        <f>SUM(C23,C38)</f>
        <v>384916286</v>
      </c>
      <c r="D39" s="724">
        <f>SUM(D23,D38)</f>
        <v>49751361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A24:D24"/>
    <mergeCell ref="A1:A2"/>
    <mergeCell ref="D1:D2"/>
    <mergeCell ref="C1:C2"/>
    <mergeCell ref="B1:B2"/>
    <mergeCell ref="A3:D3"/>
  </mergeCells>
  <phoneticPr fontId="25" type="noConversion"/>
  <printOptions horizontalCentered="1"/>
  <pageMargins left="0.74803149606299213" right="0.74803149606299213" top="1.26" bottom="0.98425196850393704" header="0.51181102362204722" footer="0.51181102362204722"/>
  <pageSetup paperSize="9" scale="64" firstPageNumber="0" orientation="portrait" horizontalDpi="300" verticalDpi="300" r:id="rId1"/>
  <headerFooter alignWithMargins="0">
    <oddHeader>&amp;L&amp;"Times New Roman,Normál"&amp;14Hegyeshalom Nagyközségi Önkormányzat &amp;C&amp;"Times New Roman,Normál"&amp;14Felhalmozási Kiadások
2019. év&amp;R&amp;"Arial CE,Normál"6. melléklet Adatok: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indexed="10"/>
    <pageSetUpPr fitToPage="1"/>
  </sheetPr>
  <dimension ref="A1:E16"/>
  <sheetViews>
    <sheetView zoomScaleNormal="100" workbookViewId="0">
      <pane xSplit="1" ySplit="2" topLeftCell="B3" activePane="bottomRight" state="frozen"/>
      <selection activeCell="J16" sqref="J16"/>
      <selection pane="topRight" activeCell="J16" sqref="J16"/>
      <selection pane="bottomLeft" activeCell="J16" sqref="J16"/>
      <selection pane="bottomRight" activeCell="E14" sqref="E14"/>
    </sheetView>
  </sheetViews>
  <sheetFormatPr defaultColWidth="8.5703125" defaultRowHeight="18.75"/>
  <cols>
    <col min="1" max="1" width="8.7109375" style="159" bestFit="1" customWidth="1"/>
    <col min="2" max="2" width="64.7109375" style="159" bestFit="1" customWidth="1"/>
    <col min="3" max="3" width="20.85546875" style="313" bestFit="1" customWidth="1"/>
    <col min="4" max="4" width="19.42578125" style="313" customWidth="1"/>
    <col min="5" max="5" width="19.42578125" style="313" bestFit="1" customWidth="1"/>
    <col min="6" max="16384" width="8.5703125" style="159"/>
  </cols>
  <sheetData>
    <row r="1" spans="1:5">
      <c r="A1" s="1270" t="s">
        <v>93</v>
      </c>
      <c r="B1" s="1268" t="s">
        <v>172</v>
      </c>
      <c r="C1" s="1276" t="s">
        <v>486</v>
      </c>
      <c r="D1" s="1274" t="s">
        <v>487</v>
      </c>
      <c r="E1" s="1272" t="s">
        <v>491</v>
      </c>
    </row>
    <row r="2" spans="1:5" ht="19.5" thickBot="1">
      <c r="A2" s="1271"/>
      <c r="B2" s="1269"/>
      <c r="C2" s="1277"/>
      <c r="D2" s="1275"/>
      <c r="E2" s="1273"/>
    </row>
    <row r="3" spans="1:5">
      <c r="A3" s="725"/>
      <c r="B3" s="173" t="s">
        <v>673</v>
      </c>
      <c r="C3" s="310">
        <v>25224396</v>
      </c>
      <c r="D3" s="995">
        <v>25224396</v>
      </c>
      <c r="E3" s="996"/>
    </row>
    <row r="4" spans="1:5">
      <c r="A4" s="725"/>
      <c r="B4" s="173" t="s">
        <v>173</v>
      </c>
      <c r="C4" s="310">
        <v>7200000</v>
      </c>
      <c r="D4" s="997">
        <v>7200000</v>
      </c>
      <c r="E4" s="998">
        <v>3164771</v>
      </c>
    </row>
    <row r="5" spans="1:5">
      <c r="A5" s="725"/>
      <c r="B5" s="173" t="s">
        <v>520</v>
      </c>
      <c r="C5" s="310">
        <v>6306180</v>
      </c>
      <c r="D5" s="997">
        <v>6306180</v>
      </c>
      <c r="E5" s="998">
        <v>3767115</v>
      </c>
    </row>
    <row r="6" spans="1:5">
      <c r="A6" s="725"/>
      <c r="B6" s="173" t="s">
        <v>521</v>
      </c>
      <c r="C6" s="310">
        <v>2386320</v>
      </c>
      <c r="D6" s="997">
        <v>2386320</v>
      </c>
      <c r="E6" s="998"/>
    </row>
    <row r="7" spans="1:5">
      <c r="A7" s="726" t="s">
        <v>21</v>
      </c>
      <c r="B7" s="727" t="s">
        <v>174</v>
      </c>
      <c r="C7" s="728">
        <f>SUM(C3:C6)</f>
        <v>41116896</v>
      </c>
      <c r="D7" s="729">
        <f>SUM(D3:D6)</f>
        <v>41116896</v>
      </c>
      <c r="E7" s="730">
        <f>SUM(E3:E6)</f>
        <v>6931886</v>
      </c>
    </row>
    <row r="8" spans="1:5">
      <c r="A8" s="726" t="s">
        <v>25</v>
      </c>
      <c r="B8" s="727" t="s">
        <v>525</v>
      </c>
      <c r="C8" s="728">
        <v>412650</v>
      </c>
      <c r="D8" s="729">
        <f>SUM(D4:D7)</f>
        <v>57009396</v>
      </c>
      <c r="E8" s="730">
        <f>SUM(E4:E7)</f>
        <v>13863772</v>
      </c>
    </row>
    <row r="9" spans="1:5">
      <c r="A9" s="731"/>
      <c r="B9" s="732" t="s">
        <v>175</v>
      </c>
      <c r="C9" s="733">
        <v>1079496</v>
      </c>
      <c r="D9" s="734">
        <v>1079496</v>
      </c>
      <c r="E9" s="735">
        <v>539748</v>
      </c>
    </row>
    <row r="10" spans="1:5">
      <c r="A10" s="731"/>
      <c r="B10" s="732" t="s">
        <v>523</v>
      </c>
      <c r="C10" s="733"/>
      <c r="D10" s="734"/>
      <c r="E10" s="735"/>
    </row>
    <row r="11" spans="1:5">
      <c r="A11" s="736"/>
      <c r="B11" s="737" t="s">
        <v>522</v>
      </c>
      <c r="C11" s="733">
        <v>12600000</v>
      </c>
      <c r="D11" s="734">
        <v>12600000</v>
      </c>
      <c r="E11" s="735">
        <v>4912312</v>
      </c>
    </row>
    <row r="12" spans="1:5">
      <c r="A12" s="736"/>
      <c r="B12" s="737" t="s">
        <v>315</v>
      </c>
      <c r="C12" s="733">
        <v>4000000</v>
      </c>
      <c r="D12" s="734">
        <v>4000000</v>
      </c>
      <c r="E12" s="735"/>
    </row>
    <row r="13" spans="1:5">
      <c r="A13" s="736"/>
      <c r="B13" s="737" t="s">
        <v>524</v>
      </c>
      <c r="C13" s="733"/>
      <c r="D13" s="734"/>
      <c r="E13" s="735">
        <v>252009</v>
      </c>
    </row>
    <row r="14" spans="1:5">
      <c r="A14" s="738" t="s">
        <v>55</v>
      </c>
      <c r="B14" s="727" t="s">
        <v>177</v>
      </c>
      <c r="C14" s="739">
        <f>SUM(C9:C13)</f>
        <v>17679496</v>
      </c>
      <c r="D14" s="740">
        <f>SUM(D9:D13)</f>
        <v>17679496</v>
      </c>
      <c r="E14" s="741">
        <f>SUM(E9:E13)</f>
        <v>5704069</v>
      </c>
    </row>
    <row r="15" spans="1:5" ht="19.5" thickBot="1">
      <c r="A15" s="742" t="s">
        <v>464</v>
      </c>
      <c r="B15" s="743" t="s">
        <v>178</v>
      </c>
      <c r="C15" s="744">
        <v>120040834</v>
      </c>
      <c r="D15" s="745"/>
      <c r="E15" s="746"/>
    </row>
    <row r="16" spans="1:5" ht="19.5" thickBot="1">
      <c r="A16" s="165"/>
      <c r="B16" s="747" t="s">
        <v>179</v>
      </c>
      <c r="C16" s="311">
        <f>SUM(C14:C15,C8,C7)</f>
        <v>179249876</v>
      </c>
      <c r="D16" s="312">
        <f>SUM(D14:D15,D7)</f>
        <v>58796392</v>
      </c>
      <c r="E16" s="748">
        <f>SUM(E14:E15,E7)</f>
        <v>12635955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B1:B2"/>
    <mergeCell ref="A1:A2"/>
    <mergeCell ref="E1:E2"/>
    <mergeCell ref="D1:D2"/>
    <mergeCell ref="C1:C2"/>
  </mergeCells>
  <phoneticPr fontId="25" type="noConversion"/>
  <printOptions horizontalCentered="1"/>
  <pageMargins left="0.39370078740157483" right="0.39370078740157483" top="1.48" bottom="0.98425196850393704" header="0.51181102362204722" footer="0.51181102362204722"/>
  <pageSetup paperSize="9" scale="73" firstPageNumber="0" orientation="portrait" horizontalDpi="300" verticalDpi="300" r:id="rId1"/>
  <headerFooter alignWithMargins="0">
    <oddHeader>&amp;L&amp;"Times New Roman,Normál"&amp;14Hegyeshalom Nagyközségi
Önkormányzat&amp;C&amp;"Times New Roman,Normál"&amp;14Pénzeszköz átadás
2019. év&amp;R&amp;"Times New Roman,Normál"&amp;12 7.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indexed="10"/>
    <pageSetUpPr fitToPage="1"/>
  </sheetPr>
  <dimension ref="A1:E10"/>
  <sheetViews>
    <sheetView zoomScaleNormal="100" workbookViewId="0">
      <pane xSplit="1" ySplit="2" topLeftCell="B3" activePane="bottomRight" state="frozen"/>
      <selection activeCell="J16" sqref="J16"/>
      <selection pane="topRight" activeCell="J16" sqref="J16"/>
      <selection pane="bottomLeft" activeCell="J16" sqref="J16"/>
      <selection pane="bottomRight" activeCell="D11" sqref="D11"/>
    </sheetView>
  </sheetViews>
  <sheetFormatPr defaultColWidth="8.5703125" defaultRowHeight="18.75"/>
  <cols>
    <col min="1" max="1" width="7.85546875" style="159" bestFit="1" customWidth="1"/>
    <col min="2" max="2" width="48.85546875" style="159" bestFit="1" customWidth="1"/>
    <col min="3" max="3" width="21.28515625" style="313" bestFit="1" customWidth="1"/>
    <col min="4" max="4" width="20.7109375" style="313" customWidth="1"/>
    <col min="5" max="5" width="19.7109375" style="313" bestFit="1" customWidth="1"/>
    <col min="6" max="6" width="14.7109375" style="159" customWidth="1"/>
    <col min="7" max="7" width="7" style="159" bestFit="1" customWidth="1"/>
    <col min="8" max="16384" width="8.5703125" style="159"/>
  </cols>
  <sheetData>
    <row r="1" spans="1:5">
      <c r="A1" s="1284" t="s">
        <v>93</v>
      </c>
      <c r="B1" s="1282" t="s">
        <v>280</v>
      </c>
      <c r="C1" s="1280" t="s">
        <v>486</v>
      </c>
      <c r="D1" s="1278" t="s">
        <v>487</v>
      </c>
      <c r="E1" s="1286" t="s">
        <v>491</v>
      </c>
    </row>
    <row r="2" spans="1:5" ht="19.5" thickBot="1">
      <c r="A2" s="1285"/>
      <c r="B2" s="1283"/>
      <c r="C2" s="1281"/>
      <c r="D2" s="1279"/>
      <c r="E2" s="1287"/>
    </row>
    <row r="3" spans="1:5">
      <c r="A3" s="1005"/>
      <c r="B3" s="1006" t="s">
        <v>180</v>
      </c>
      <c r="C3" s="1007">
        <v>5000000</v>
      </c>
      <c r="D3" s="1003">
        <v>5000000</v>
      </c>
      <c r="E3" s="1004">
        <v>1665250</v>
      </c>
    </row>
    <row r="4" spans="1:5">
      <c r="A4" s="1005"/>
      <c r="B4" s="1008" t="s">
        <v>181</v>
      </c>
      <c r="C4" s="1002">
        <v>500000</v>
      </c>
      <c r="D4" s="1003">
        <v>500000</v>
      </c>
      <c r="E4" s="1004">
        <v>566835</v>
      </c>
    </row>
    <row r="5" spans="1:5">
      <c r="A5" s="731"/>
      <c r="B5" s="1001" t="s">
        <v>182</v>
      </c>
      <c r="C5" s="1002">
        <v>840000</v>
      </c>
      <c r="D5" s="1003">
        <v>840000</v>
      </c>
      <c r="E5" s="1004">
        <v>420000</v>
      </c>
    </row>
    <row r="6" spans="1:5">
      <c r="A6" s="999"/>
      <c r="B6" s="172" t="s">
        <v>527</v>
      </c>
      <c r="C6" s="314">
        <v>2000000</v>
      </c>
      <c r="D6" s="1000">
        <v>2000000</v>
      </c>
      <c r="E6" s="1004">
        <v>96000</v>
      </c>
    </row>
    <row r="7" spans="1:5">
      <c r="A7" s="731"/>
      <c r="B7" s="1009" t="s">
        <v>316</v>
      </c>
      <c r="C7" s="1002">
        <v>530000</v>
      </c>
      <c r="D7" s="1003">
        <v>530000</v>
      </c>
      <c r="E7" s="1004">
        <v>100000</v>
      </c>
    </row>
    <row r="8" spans="1:5">
      <c r="A8" s="731"/>
      <c r="B8" s="1009" t="s">
        <v>326</v>
      </c>
      <c r="C8" s="1002">
        <v>1200000</v>
      </c>
      <c r="D8" s="1003">
        <v>1200000</v>
      </c>
      <c r="E8" s="1004"/>
    </row>
    <row r="9" spans="1:5" ht="19.5" thickBot="1">
      <c r="A9" s="731"/>
      <c r="B9" s="1001" t="s">
        <v>526</v>
      </c>
      <c r="C9" s="1002">
        <v>105000</v>
      </c>
      <c r="D9" s="1003">
        <v>105000</v>
      </c>
      <c r="E9" s="1004"/>
    </row>
    <row r="10" spans="1:5" s="166" customFormat="1" ht="21" thickBot="1">
      <c r="A10" s="167" t="s">
        <v>17</v>
      </c>
      <c r="B10" s="1010" t="s">
        <v>183</v>
      </c>
      <c r="C10" s="315">
        <f>SUM(C3:C9)</f>
        <v>10175000</v>
      </c>
      <c r="D10" s="316">
        <f>SUM(D3:D9)</f>
        <v>10175000</v>
      </c>
      <c r="E10" s="1011">
        <f>SUM(E3:E9)</f>
        <v>2848085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D1:D2"/>
    <mergeCell ref="C1:C2"/>
    <mergeCell ref="B1:B2"/>
    <mergeCell ref="A1:A2"/>
    <mergeCell ref="E1:E2"/>
  </mergeCells>
  <phoneticPr fontId="25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7" firstPageNumber="0" orientation="portrait" horizontalDpi="300" verticalDpi="300" r:id="rId1"/>
  <headerFooter alignWithMargins="0">
    <oddHeader>&amp;L&amp;"Arial CE,Normál"Hegyeshalom Nagyközségi Önkormányzat&amp;C&amp;"Arial CE,Normál"Szociális juttatások
kölcsönök&amp;R&amp;"Arial CE,Normál"8.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indexed="10"/>
    <pageSetUpPr fitToPage="1"/>
  </sheetPr>
  <dimension ref="A1:Y136"/>
  <sheetViews>
    <sheetView zoomScale="80" zoomScaleNormal="80" workbookViewId="0">
      <pane xSplit="2" ySplit="3" topLeftCell="C55" activePane="bottomRight" state="frozen"/>
      <selection pane="topRight" activeCell="C1" sqref="C1"/>
      <selection pane="bottomLeft" activeCell="A4" sqref="A4"/>
      <selection pane="bottomRight" activeCell="E68" sqref="E68"/>
    </sheetView>
  </sheetViews>
  <sheetFormatPr defaultColWidth="9.140625" defaultRowHeight="15.75"/>
  <cols>
    <col min="1" max="1" width="7.28515625" style="17" bestFit="1" customWidth="1"/>
    <col min="2" max="2" width="70.28515625" style="17" bestFit="1" customWidth="1"/>
    <col min="3" max="3" width="23.140625" style="302" bestFit="1" customWidth="1"/>
    <col min="4" max="4" width="24.5703125" style="302" customWidth="1"/>
    <col min="5" max="5" width="20.85546875" style="302" bestFit="1" customWidth="1"/>
    <col min="6" max="6" width="11.7109375" style="17" customWidth="1"/>
    <col min="7" max="7" width="17" style="17" bestFit="1" customWidth="1"/>
    <col min="8" max="8" width="15.140625" style="17" bestFit="1" customWidth="1"/>
    <col min="9" max="9" width="18.85546875" style="17" customWidth="1"/>
    <col min="10" max="10" width="13.140625" style="17" bestFit="1" customWidth="1"/>
    <col min="11" max="13" width="16.42578125" style="17" bestFit="1" customWidth="1"/>
    <col min="14" max="14" width="15.7109375" style="17" bestFit="1" customWidth="1"/>
    <col min="15" max="15" width="16.42578125" style="17" bestFit="1" customWidth="1"/>
    <col min="16" max="16" width="15.140625" style="17" bestFit="1" customWidth="1"/>
    <col min="17" max="17" width="15.7109375" style="17" bestFit="1" customWidth="1"/>
    <col min="18" max="18" width="16.28515625" style="17" bestFit="1" customWidth="1"/>
    <col min="19" max="21" width="15.7109375" style="17" bestFit="1" customWidth="1"/>
    <col min="22" max="22" width="15.140625" style="17" bestFit="1" customWidth="1"/>
    <col min="23" max="23" width="14.42578125" style="17" bestFit="1" customWidth="1"/>
    <col min="24" max="24" width="15.7109375" style="17" bestFit="1" customWidth="1"/>
    <col min="25" max="25" width="18.85546875" style="17" customWidth="1"/>
    <col min="26" max="16384" width="9.140625" style="17"/>
  </cols>
  <sheetData>
    <row r="1" spans="1:25" ht="16.5" thickBot="1">
      <c r="A1" s="1294" t="s">
        <v>93</v>
      </c>
      <c r="B1" s="1291" t="s">
        <v>184</v>
      </c>
      <c r="C1" s="1304" t="s">
        <v>486</v>
      </c>
      <c r="D1" s="1301" t="s">
        <v>487</v>
      </c>
      <c r="E1" s="1307" t="s">
        <v>491</v>
      </c>
      <c r="F1" s="6" t="s">
        <v>93</v>
      </c>
      <c r="G1" s="1288" t="s">
        <v>169</v>
      </c>
      <c r="H1" s="1289"/>
      <c r="I1" s="1289"/>
      <c r="J1" s="1289"/>
      <c r="K1" s="1289"/>
      <c r="L1" s="1289"/>
      <c r="M1" s="1289"/>
      <c r="N1" s="1289"/>
      <c r="O1" s="1289"/>
      <c r="P1" s="1289"/>
      <c r="Q1" s="1289"/>
      <c r="R1" s="1289"/>
      <c r="S1" s="1289"/>
      <c r="T1" s="1289"/>
      <c r="U1" s="1289"/>
      <c r="V1" s="1289"/>
      <c r="W1" s="1289"/>
      <c r="X1" s="1289"/>
      <c r="Y1" s="1290"/>
    </row>
    <row r="2" spans="1:25">
      <c r="A2" s="1295"/>
      <c r="B2" s="1292"/>
      <c r="C2" s="1305"/>
      <c r="D2" s="1302"/>
      <c r="E2" s="1308"/>
      <c r="F2" s="6"/>
      <c r="G2" s="288" t="s">
        <v>391</v>
      </c>
      <c r="H2" s="289" t="s">
        <v>419</v>
      </c>
      <c r="I2" s="289" t="s">
        <v>389</v>
      </c>
      <c r="J2" s="289" t="s">
        <v>390</v>
      </c>
      <c r="K2" s="289" t="s">
        <v>393</v>
      </c>
      <c r="L2" s="289" t="s">
        <v>402</v>
      </c>
      <c r="M2" s="289" t="s">
        <v>400</v>
      </c>
      <c r="N2" s="289" t="s">
        <v>392</v>
      </c>
      <c r="O2" s="289" t="s">
        <v>398</v>
      </c>
      <c r="P2" s="289" t="s">
        <v>404</v>
      </c>
      <c r="Q2" s="289" t="s">
        <v>395</v>
      </c>
      <c r="R2" s="289" t="s">
        <v>394</v>
      </c>
      <c r="S2" s="289" t="s">
        <v>405</v>
      </c>
      <c r="T2" s="289" t="s">
        <v>399</v>
      </c>
      <c r="U2" s="289" t="s">
        <v>401</v>
      </c>
      <c r="V2" s="289" t="s">
        <v>397</v>
      </c>
      <c r="W2" s="289" t="s">
        <v>403</v>
      </c>
      <c r="X2" s="290" t="s">
        <v>396</v>
      </c>
      <c r="Y2" s="286"/>
    </row>
    <row r="3" spans="1:25" ht="48" thickBot="1">
      <c r="A3" s="1296"/>
      <c r="B3" s="1293"/>
      <c r="C3" s="1306"/>
      <c r="D3" s="1303"/>
      <c r="E3" s="1309"/>
      <c r="F3" s="7"/>
      <c r="G3" s="291" t="s">
        <v>417</v>
      </c>
      <c r="H3" s="292" t="s">
        <v>406</v>
      </c>
      <c r="I3" s="292" t="s">
        <v>418</v>
      </c>
      <c r="J3" s="292" t="s">
        <v>472</v>
      </c>
      <c r="K3" s="292" t="s">
        <v>415</v>
      </c>
      <c r="L3" s="292" t="s">
        <v>409</v>
      </c>
      <c r="M3" s="292" t="s">
        <v>410</v>
      </c>
      <c r="N3" s="292" t="s">
        <v>416</v>
      </c>
      <c r="O3" s="292" t="s">
        <v>412</v>
      </c>
      <c r="P3" s="292" t="s">
        <v>408</v>
      </c>
      <c r="Q3" s="292" t="s">
        <v>185</v>
      </c>
      <c r="R3" s="292" t="s">
        <v>414</v>
      </c>
      <c r="S3" s="292" t="s">
        <v>407</v>
      </c>
      <c r="T3" s="292" t="s">
        <v>411</v>
      </c>
      <c r="U3" s="292" t="s">
        <v>176</v>
      </c>
      <c r="V3" s="292" t="s">
        <v>413</v>
      </c>
      <c r="W3" s="292" t="s">
        <v>470</v>
      </c>
      <c r="X3" s="293" t="s">
        <v>471</v>
      </c>
      <c r="Y3" s="287" t="s">
        <v>97</v>
      </c>
    </row>
    <row r="4" spans="1:25">
      <c r="A4" s="171" t="s">
        <v>186</v>
      </c>
      <c r="B4" s="749" t="s">
        <v>187</v>
      </c>
      <c r="C4" s="303">
        <f>Y4</f>
        <v>38927606</v>
      </c>
      <c r="D4" s="750">
        <v>40927606</v>
      </c>
      <c r="E4" s="751">
        <v>18931186</v>
      </c>
      <c r="F4" s="8"/>
      <c r="G4" s="168">
        <v>13282640</v>
      </c>
      <c r="H4" s="168"/>
      <c r="I4" s="168"/>
      <c r="J4" s="168">
        <v>244590</v>
      </c>
      <c r="K4" s="168"/>
      <c r="L4" s="168"/>
      <c r="M4" s="168"/>
      <c r="N4" s="168"/>
      <c r="O4" s="168"/>
      <c r="P4" s="169"/>
      <c r="Q4" s="168">
        <v>8332200</v>
      </c>
      <c r="R4" s="168"/>
      <c r="S4" s="169">
        <v>10294176</v>
      </c>
      <c r="T4" s="168">
        <v>6774000</v>
      </c>
      <c r="U4" s="168"/>
      <c r="V4" s="169"/>
      <c r="W4" s="169"/>
      <c r="X4" s="270"/>
      <c r="Y4" s="284">
        <f t="shared" ref="Y4:Y35" si="0">SUM(G4:X4)</f>
        <v>38927606</v>
      </c>
    </row>
    <row r="5" spans="1:25">
      <c r="A5" s="752" t="s">
        <v>188</v>
      </c>
      <c r="B5" s="753" t="s">
        <v>189</v>
      </c>
      <c r="C5" s="754">
        <f t="shared" ref="C5:C68" si="1">Y5</f>
        <v>3205548</v>
      </c>
      <c r="D5" s="755">
        <v>3205548</v>
      </c>
      <c r="E5" s="756"/>
      <c r="F5" s="8"/>
      <c r="G5" s="4">
        <v>1088900</v>
      </c>
      <c r="H5" s="4"/>
      <c r="I5" s="4"/>
      <c r="J5" s="4"/>
      <c r="K5" s="4"/>
      <c r="L5" s="4"/>
      <c r="M5" s="4"/>
      <c r="N5" s="4"/>
      <c r="O5" s="4"/>
      <c r="P5" s="3"/>
      <c r="Q5" s="4">
        <v>694300</v>
      </c>
      <c r="R5" s="4"/>
      <c r="S5" s="3">
        <v>857848</v>
      </c>
      <c r="T5" s="4">
        <v>564500</v>
      </c>
      <c r="U5" s="4"/>
      <c r="V5" s="3"/>
      <c r="W5" s="3"/>
      <c r="X5" s="271"/>
      <c r="Y5" s="285">
        <f t="shared" si="0"/>
        <v>3205548</v>
      </c>
    </row>
    <row r="6" spans="1:25">
      <c r="A6" s="752" t="s">
        <v>190</v>
      </c>
      <c r="B6" s="753" t="s">
        <v>191</v>
      </c>
      <c r="C6" s="754">
        <f t="shared" si="1"/>
        <v>0</v>
      </c>
      <c r="D6" s="755"/>
      <c r="E6" s="756"/>
      <c r="F6" s="8"/>
      <c r="G6" s="4"/>
      <c r="H6" s="4"/>
      <c r="I6" s="4"/>
      <c r="J6" s="4"/>
      <c r="K6" s="4"/>
      <c r="L6" s="4"/>
      <c r="M6" s="4"/>
      <c r="N6" s="4"/>
      <c r="O6" s="4"/>
      <c r="P6" s="3"/>
      <c r="Q6" s="4"/>
      <c r="R6" s="4"/>
      <c r="S6" s="3"/>
      <c r="T6" s="4"/>
      <c r="U6" s="4"/>
      <c r="V6" s="3"/>
      <c r="W6" s="3"/>
      <c r="X6" s="271"/>
      <c r="Y6" s="285">
        <f t="shared" si="0"/>
        <v>0</v>
      </c>
    </row>
    <row r="7" spans="1:25">
      <c r="A7" s="752" t="s">
        <v>192</v>
      </c>
      <c r="B7" s="753" t="s">
        <v>193</v>
      </c>
      <c r="C7" s="754">
        <f t="shared" si="1"/>
        <v>0</v>
      </c>
      <c r="D7" s="755"/>
      <c r="E7" s="756"/>
      <c r="F7" s="8"/>
      <c r="G7" s="4"/>
      <c r="H7" s="4"/>
      <c r="I7" s="4"/>
      <c r="J7" s="4"/>
      <c r="K7" s="4"/>
      <c r="L7" s="4"/>
      <c r="M7" s="4"/>
      <c r="N7" s="4"/>
      <c r="O7" s="4"/>
      <c r="P7" s="3"/>
      <c r="Q7" s="4"/>
      <c r="R7" s="4"/>
      <c r="S7" s="3"/>
      <c r="T7" s="4"/>
      <c r="U7" s="4"/>
      <c r="V7" s="3"/>
      <c r="W7" s="3"/>
      <c r="X7" s="271"/>
      <c r="Y7" s="285">
        <f t="shared" si="0"/>
        <v>0</v>
      </c>
    </row>
    <row r="8" spans="1:25">
      <c r="A8" s="752" t="s">
        <v>194</v>
      </c>
      <c r="B8" s="753" t="s">
        <v>195</v>
      </c>
      <c r="C8" s="754">
        <f t="shared" si="1"/>
        <v>873600</v>
      </c>
      <c r="D8" s="755">
        <v>873600</v>
      </c>
      <c r="E8" s="756"/>
      <c r="F8" s="8"/>
      <c r="G8" s="4"/>
      <c r="H8" s="4"/>
      <c r="I8" s="4"/>
      <c r="J8" s="4"/>
      <c r="K8" s="4"/>
      <c r="L8" s="4"/>
      <c r="M8" s="4"/>
      <c r="N8" s="4"/>
      <c r="O8" s="4"/>
      <c r="P8" s="3"/>
      <c r="Q8" s="4"/>
      <c r="R8" s="4"/>
      <c r="S8" s="3"/>
      <c r="T8" s="4">
        <v>873600</v>
      </c>
      <c r="U8" s="4"/>
      <c r="V8" s="3"/>
      <c r="W8" s="3"/>
      <c r="X8" s="271"/>
      <c r="Y8" s="285">
        <f t="shared" si="0"/>
        <v>873600</v>
      </c>
    </row>
    <row r="9" spans="1:25">
      <c r="A9" s="752" t="s">
        <v>196</v>
      </c>
      <c r="B9" s="753" t="s">
        <v>197</v>
      </c>
      <c r="C9" s="754">
        <f t="shared" si="1"/>
        <v>1747225</v>
      </c>
      <c r="D9" s="755">
        <v>1844588</v>
      </c>
      <c r="E9" s="756">
        <v>1747224</v>
      </c>
      <c r="F9" s="8"/>
      <c r="G9" s="4">
        <v>780675</v>
      </c>
      <c r="H9" s="4"/>
      <c r="I9" s="4"/>
      <c r="J9" s="4"/>
      <c r="K9" s="4"/>
      <c r="L9" s="4"/>
      <c r="M9" s="4"/>
      <c r="N9" s="4"/>
      <c r="O9" s="4"/>
      <c r="P9" s="3"/>
      <c r="Q9" s="4">
        <v>297400</v>
      </c>
      <c r="R9" s="4"/>
      <c r="S9" s="3">
        <v>297400</v>
      </c>
      <c r="T9" s="4">
        <v>371750</v>
      </c>
      <c r="U9" s="4"/>
      <c r="V9" s="3"/>
      <c r="W9" s="3"/>
      <c r="X9" s="271"/>
      <c r="Y9" s="285">
        <f t="shared" si="0"/>
        <v>1747225</v>
      </c>
    </row>
    <row r="10" spans="1:25">
      <c r="A10" s="752" t="s">
        <v>198</v>
      </c>
      <c r="B10" s="753" t="s">
        <v>199</v>
      </c>
      <c r="C10" s="754">
        <f t="shared" si="1"/>
        <v>466500</v>
      </c>
      <c r="D10" s="755">
        <v>466500</v>
      </c>
      <c r="E10" s="756">
        <v>385367</v>
      </c>
      <c r="F10" s="8"/>
      <c r="G10" s="4">
        <v>466500</v>
      </c>
      <c r="H10" s="4"/>
      <c r="I10" s="4"/>
      <c r="J10" s="4"/>
      <c r="K10" s="4"/>
      <c r="L10" s="4"/>
      <c r="M10" s="4"/>
      <c r="N10" s="4"/>
      <c r="O10" s="4"/>
      <c r="P10" s="3"/>
      <c r="Q10" s="4"/>
      <c r="R10" s="9"/>
      <c r="S10" s="3"/>
      <c r="T10" s="4"/>
      <c r="U10" s="4"/>
      <c r="V10" s="3"/>
      <c r="W10" s="10"/>
      <c r="X10" s="271"/>
      <c r="Y10" s="285">
        <f t="shared" si="0"/>
        <v>466500</v>
      </c>
    </row>
    <row r="11" spans="1:25">
      <c r="A11" s="752" t="s">
        <v>200</v>
      </c>
      <c r="B11" s="753" t="s">
        <v>201</v>
      </c>
      <c r="C11" s="754">
        <f t="shared" si="1"/>
        <v>368000</v>
      </c>
      <c r="D11" s="755">
        <v>368000</v>
      </c>
      <c r="E11" s="756">
        <v>123965</v>
      </c>
      <c r="F11" s="8"/>
      <c r="G11" s="4"/>
      <c r="H11" s="4"/>
      <c r="I11" s="4"/>
      <c r="J11" s="4"/>
      <c r="K11" s="4"/>
      <c r="L11" s="4"/>
      <c r="M11" s="4"/>
      <c r="N11" s="4"/>
      <c r="O11" s="4"/>
      <c r="P11" s="3"/>
      <c r="Q11" s="4">
        <v>108000</v>
      </c>
      <c r="R11" s="4"/>
      <c r="S11" s="3">
        <v>260000</v>
      </c>
      <c r="T11" s="4"/>
      <c r="U11" s="4"/>
      <c r="V11" s="3"/>
      <c r="W11" s="3"/>
      <c r="X11" s="271"/>
      <c r="Y11" s="285">
        <f t="shared" si="0"/>
        <v>368000</v>
      </c>
    </row>
    <row r="12" spans="1:25">
      <c r="A12" s="752" t="s">
        <v>202</v>
      </c>
      <c r="B12" s="753" t="s">
        <v>203</v>
      </c>
      <c r="C12" s="754">
        <f t="shared" si="1"/>
        <v>156000</v>
      </c>
      <c r="D12" s="755">
        <v>156000</v>
      </c>
      <c r="E12" s="756"/>
      <c r="F12" s="8"/>
      <c r="G12" s="4">
        <v>72000</v>
      </c>
      <c r="H12" s="4"/>
      <c r="I12" s="4"/>
      <c r="J12" s="4"/>
      <c r="K12" s="4"/>
      <c r="L12" s="4"/>
      <c r="M12" s="4"/>
      <c r="N12" s="4"/>
      <c r="O12" s="4"/>
      <c r="P12" s="3"/>
      <c r="Q12" s="4">
        <v>24000</v>
      </c>
      <c r="R12" s="4"/>
      <c r="S12" s="3">
        <v>24000</v>
      </c>
      <c r="T12" s="4">
        <v>36000</v>
      </c>
      <c r="U12" s="4"/>
      <c r="V12" s="3"/>
      <c r="W12" s="3"/>
      <c r="X12" s="271"/>
      <c r="Y12" s="285">
        <f t="shared" si="0"/>
        <v>156000</v>
      </c>
    </row>
    <row r="13" spans="1:25">
      <c r="A13" s="752" t="s">
        <v>204</v>
      </c>
      <c r="B13" s="753" t="s">
        <v>676</v>
      </c>
      <c r="C13" s="754">
        <f t="shared" si="1"/>
        <v>0</v>
      </c>
      <c r="D13" s="755">
        <v>50000</v>
      </c>
      <c r="E13" s="756">
        <v>33442</v>
      </c>
      <c r="F13" s="8"/>
      <c r="G13" s="4"/>
      <c r="H13" s="4"/>
      <c r="I13" s="4"/>
      <c r="J13" s="4"/>
      <c r="K13" s="4"/>
      <c r="L13" s="4"/>
      <c r="M13" s="4"/>
      <c r="N13" s="4"/>
      <c r="O13" s="4"/>
      <c r="P13" s="3"/>
      <c r="Q13" s="4"/>
      <c r="R13" s="4"/>
      <c r="S13" s="3"/>
      <c r="T13" s="4"/>
      <c r="U13" s="4"/>
      <c r="V13" s="3"/>
      <c r="W13" s="3"/>
      <c r="X13" s="271"/>
      <c r="Y13" s="285">
        <f t="shared" si="0"/>
        <v>0</v>
      </c>
    </row>
    <row r="14" spans="1:25" s="183" customFormat="1">
      <c r="A14" s="757" t="s">
        <v>206</v>
      </c>
      <c r="B14" s="758" t="s">
        <v>420</v>
      </c>
      <c r="C14" s="759">
        <f t="shared" si="1"/>
        <v>45744479</v>
      </c>
      <c r="D14" s="760">
        <f>SUM(D4:D13)</f>
        <v>47891842</v>
      </c>
      <c r="E14" s="761">
        <f>SUM(E4:E13)</f>
        <v>21221184</v>
      </c>
      <c r="F14" s="182"/>
      <c r="G14" s="186">
        <f>SUM(G4:G13)</f>
        <v>15690715</v>
      </c>
      <c r="H14" s="186">
        <f t="shared" ref="H14:X14" si="2">SUM(H4:H13)</f>
        <v>0</v>
      </c>
      <c r="I14" s="186">
        <f t="shared" si="2"/>
        <v>0</v>
      </c>
      <c r="J14" s="186">
        <f t="shared" si="2"/>
        <v>244590</v>
      </c>
      <c r="K14" s="186">
        <f t="shared" si="2"/>
        <v>0</v>
      </c>
      <c r="L14" s="186">
        <f t="shared" si="2"/>
        <v>0</v>
      </c>
      <c r="M14" s="186">
        <f t="shared" si="2"/>
        <v>0</v>
      </c>
      <c r="N14" s="186">
        <f t="shared" si="2"/>
        <v>0</v>
      </c>
      <c r="O14" s="186">
        <f t="shared" si="2"/>
        <v>0</v>
      </c>
      <c r="P14" s="187">
        <f t="shared" si="2"/>
        <v>0</v>
      </c>
      <c r="Q14" s="186">
        <f t="shared" si="2"/>
        <v>9455900</v>
      </c>
      <c r="R14" s="186">
        <f t="shared" si="2"/>
        <v>0</v>
      </c>
      <c r="S14" s="187">
        <f t="shared" si="2"/>
        <v>11733424</v>
      </c>
      <c r="T14" s="186">
        <f t="shared" si="2"/>
        <v>8619850</v>
      </c>
      <c r="U14" s="186">
        <f t="shared" si="2"/>
        <v>0</v>
      </c>
      <c r="V14" s="187">
        <f t="shared" si="2"/>
        <v>0</v>
      </c>
      <c r="W14" s="187">
        <f t="shared" si="2"/>
        <v>0</v>
      </c>
      <c r="X14" s="272">
        <f t="shared" si="2"/>
        <v>0</v>
      </c>
      <c r="Y14" s="278">
        <f t="shared" si="0"/>
        <v>45744479</v>
      </c>
    </row>
    <row r="15" spans="1:25">
      <c r="A15" s="752" t="s">
        <v>207</v>
      </c>
      <c r="B15" s="753" t="s">
        <v>208</v>
      </c>
      <c r="C15" s="754">
        <f t="shared" si="1"/>
        <v>13697984</v>
      </c>
      <c r="D15" s="755">
        <v>13697984</v>
      </c>
      <c r="E15" s="756">
        <v>6010410</v>
      </c>
      <c r="F15" s="11"/>
      <c r="G15" s="4">
        <v>13697984</v>
      </c>
      <c r="H15" s="4"/>
      <c r="I15" s="4"/>
      <c r="J15" s="4"/>
      <c r="K15" s="4"/>
      <c r="L15" s="4"/>
      <c r="M15" s="4"/>
      <c r="N15" s="4"/>
      <c r="O15" s="4"/>
      <c r="P15" s="3"/>
      <c r="Q15" s="4"/>
      <c r="R15" s="4"/>
      <c r="S15" s="3"/>
      <c r="T15" s="4"/>
      <c r="U15" s="4"/>
      <c r="V15" s="3"/>
      <c r="W15" s="3"/>
      <c r="X15" s="271"/>
      <c r="Y15" s="285">
        <f t="shared" si="0"/>
        <v>13697984</v>
      </c>
    </row>
    <row r="16" spans="1:25">
      <c r="A16" s="752" t="s">
        <v>209</v>
      </c>
      <c r="B16" s="753" t="s">
        <v>210</v>
      </c>
      <c r="C16" s="754">
        <f t="shared" si="1"/>
        <v>960000</v>
      </c>
      <c r="D16" s="755">
        <v>960000</v>
      </c>
      <c r="E16" s="756">
        <v>669213</v>
      </c>
      <c r="F16" s="11"/>
      <c r="G16" s="4"/>
      <c r="H16" s="4">
        <v>960000</v>
      </c>
      <c r="I16" s="4"/>
      <c r="J16" s="4"/>
      <c r="K16" s="4"/>
      <c r="L16" s="4"/>
      <c r="M16" s="4"/>
      <c r="N16" s="4"/>
      <c r="O16" s="4"/>
      <c r="P16" s="3"/>
      <c r="Q16" s="4"/>
      <c r="R16" s="4"/>
      <c r="S16" s="3"/>
      <c r="T16" s="4"/>
      <c r="U16" s="4"/>
      <c r="V16" s="3"/>
      <c r="W16" s="3"/>
      <c r="X16" s="271"/>
      <c r="Y16" s="285">
        <f t="shared" si="0"/>
        <v>960000</v>
      </c>
    </row>
    <row r="17" spans="1:25">
      <c r="A17" s="752" t="s">
        <v>211</v>
      </c>
      <c r="B17" s="753" t="s">
        <v>212</v>
      </c>
      <c r="C17" s="754">
        <f t="shared" si="1"/>
        <v>432000</v>
      </c>
      <c r="D17" s="755">
        <v>432000</v>
      </c>
      <c r="E17" s="756"/>
      <c r="F17" s="11"/>
      <c r="G17" s="4">
        <v>432000</v>
      </c>
      <c r="H17" s="4"/>
      <c r="I17" s="4"/>
      <c r="J17" s="4"/>
      <c r="K17" s="4"/>
      <c r="L17" s="4"/>
      <c r="M17" s="4"/>
      <c r="N17" s="4"/>
      <c r="O17" s="12"/>
      <c r="P17" s="3"/>
      <c r="Q17" s="4"/>
      <c r="R17" s="4"/>
      <c r="S17" s="3"/>
      <c r="T17" s="4"/>
      <c r="U17" s="4"/>
      <c r="V17" s="3"/>
      <c r="W17" s="3"/>
      <c r="X17" s="271"/>
      <c r="Y17" s="285">
        <f t="shared" si="0"/>
        <v>432000</v>
      </c>
    </row>
    <row r="18" spans="1:25" s="183" customFormat="1">
      <c r="A18" s="757" t="s">
        <v>213</v>
      </c>
      <c r="B18" s="758" t="s">
        <v>421</v>
      </c>
      <c r="C18" s="759">
        <f t="shared" si="1"/>
        <v>15089984</v>
      </c>
      <c r="D18" s="760">
        <f>SUM(D15:D17)</f>
        <v>15089984</v>
      </c>
      <c r="E18" s="761">
        <f>SUM(E15:E17)</f>
        <v>6679623</v>
      </c>
      <c r="F18" s="182"/>
      <c r="G18" s="186">
        <f>SUM(G15:G17)</f>
        <v>14129984</v>
      </c>
      <c r="H18" s="186">
        <f t="shared" ref="H18:X18" si="3">SUM(H15:H17)</f>
        <v>960000</v>
      </c>
      <c r="I18" s="186">
        <f t="shared" si="3"/>
        <v>0</v>
      </c>
      <c r="J18" s="186">
        <f t="shared" si="3"/>
        <v>0</v>
      </c>
      <c r="K18" s="186">
        <f t="shared" si="3"/>
        <v>0</v>
      </c>
      <c r="L18" s="186">
        <f t="shared" si="3"/>
        <v>0</v>
      </c>
      <c r="M18" s="186">
        <f t="shared" si="3"/>
        <v>0</v>
      </c>
      <c r="N18" s="186">
        <f t="shared" si="3"/>
        <v>0</v>
      </c>
      <c r="O18" s="186">
        <f t="shared" si="3"/>
        <v>0</v>
      </c>
      <c r="P18" s="187">
        <f t="shared" si="3"/>
        <v>0</v>
      </c>
      <c r="Q18" s="186">
        <f t="shared" si="3"/>
        <v>0</v>
      </c>
      <c r="R18" s="186">
        <f t="shared" si="3"/>
        <v>0</v>
      </c>
      <c r="S18" s="187">
        <f t="shared" si="3"/>
        <v>0</v>
      </c>
      <c r="T18" s="186">
        <f t="shared" si="3"/>
        <v>0</v>
      </c>
      <c r="U18" s="186">
        <f t="shared" si="3"/>
        <v>0</v>
      </c>
      <c r="V18" s="187">
        <f t="shared" si="3"/>
        <v>0</v>
      </c>
      <c r="W18" s="187">
        <f t="shared" si="3"/>
        <v>0</v>
      </c>
      <c r="X18" s="272">
        <f t="shared" si="3"/>
        <v>0</v>
      </c>
      <c r="Y18" s="278">
        <f t="shared" si="0"/>
        <v>15089984</v>
      </c>
    </row>
    <row r="19" spans="1:25" s="18" customFormat="1">
      <c r="A19" s="762" t="s">
        <v>5</v>
      </c>
      <c r="B19" s="763" t="s">
        <v>214</v>
      </c>
      <c r="C19" s="764">
        <f t="shared" si="1"/>
        <v>60834463</v>
      </c>
      <c r="D19" s="765">
        <f>SUM(D14,D18)</f>
        <v>62981826</v>
      </c>
      <c r="E19" s="766">
        <f>SUM(E14,E18)</f>
        <v>27900807</v>
      </c>
      <c r="F19" s="8"/>
      <c r="G19" s="188">
        <f>SUM(G14,G18)</f>
        <v>29820699</v>
      </c>
      <c r="H19" s="188">
        <f t="shared" ref="H19:X19" si="4">SUM(H14,H18)</f>
        <v>960000</v>
      </c>
      <c r="I19" s="188">
        <f t="shared" si="4"/>
        <v>0</v>
      </c>
      <c r="J19" s="188">
        <f t="shared" si="4"/>
        <v>244590</v>
      </c>
      <c r="K19" s="188">
        <f t="shared" si="4"/>
        <v>0</v>
      </c>
      <c r="L19" s="188">
        <f t="shared" si="4"/>
        <v>0</v>
      </c>
      <c r="M19" s="188">
        <f t="shared" si="4"/>
        <v>0</v>
      </c>
      <c r="N19" s="188">
        <f t="shared" si="4"/>
        <v>0</v>
      </c>
      <c r="O19" s="188">
        <f t="shared" si="4"/>
        <v>0</v>
      </c>
      <c r="P19" s="189">
        <f t="shared" si="4"/>
        <v>0</v>
      </c>
      <c r="Q19" s="188">
        <f t="shared" si="4"/>
        <v>9455900</v>
      </c>
      <c r="R19" s="188">
        <f t="shared" si="4"/>
        <v>0</v>
      </c>
      <c r="S19" s="189">
        <f t="shared" si="4"/>
        <v>11733424</v>
      </c>
      <c r="T19" s="188">
        <f t="shared" si="4"/>
        <v>8619850</v>
      </c>
      <c r="U19" s="188">
        <f t="shared" si="4"/>
        <v>0</v>
      </c>
      <c r="V19" s="189">
        <f t="shared" si="4"/>
        <v>0</v>
      </c>
      <c r="W19" s="189">
        <f t="shared" si="4"/>
        <v>0</v>
      </c>
      <c r="X19" s="273">
        <f t="shared" si="4"/>
        <v>0</v>
      </c>
      <c r="Y19" s="279">
        <f t="shared" si="0"/>
        <v>60834463</v>
      </c>
    </row>
    <row r="20" spans="1:25">
      <c r="A20" s="752" t="s">
        <v>215</v>
      </c>
      <c r="B20" s="753" t="s">
        <v>216</v>
      </c>
      <c r="C20" s="754">
        <f t="shared" si="1"/>
        <v>10205842</v>
      </c>
      <c r="D20" s="755">
        <v>10547162</v>
      </c>
      <c r="E20" s="756">
        <v>4523394</v>
      </c>
      <c r="F20" s="8"/>
      <c r="G20" s="4">
        <v>5034700</v>
      </c>
      <c r="H20" s="4">
        <v>168000</v>
      </c>
      <c r="I20" s="4"/>
      <c r="J20" s="4">
        <v>36700</v>
      </c>
      <c r="K20" s="4"/>
      <c r="L20" s="4"/>
      <c r="M20" s="4"/>
      <c r="N20" s="4"/>
      <c r="O20" s="4"/>
      <c r="P20" s="3"/>
      <c r="Q20" s="4">
        <v>1577720</v>
      </c>
      <c r="R20" s="4"/>
      <c r="S20" s="3">
        <v>1951604</v>
      </c>
      <c r="T20" s="4">
        <v>1437118</v>
      </c>
      <c r="U20" s="4"/>
      <c r="V20" s="3"/>
      <c r="W20" s="3"/>
      <c r="X20" s="271"/>
      <c r="Y20" s="285">
        <f t="shared" si="0"/>
        <v>10205842</v>
      </c>
    </row>
    <row r="21" spans="1:25">
      <c r="A21" s="752" t="s">
        <v>217</v>
      </c>
      <c r="B21" s="753" t="s">
        <v>218</v>
      </c>
      <c r="C21" s="754">
        <f t="shared" si="1"/>
        <v>322493</v>
      </c>
      <c r="D21" s="755">
        <v>322493</v>
      </c>
      <c r="E21" s="756"/>
      <c r="F21" s="8"/>
      <c r="G21" s="4">
        <v>162640</v>
      </c>
      <c r="H21" s="4"/>
      <c r="I21" s="4"/>
      <c r="J21" s="4"/>
      <c r="K21" s="4"/>
      <c r="L21" s="4"/>
      <c r="M21" s="4"/>
      <c r="N21" s="4"/>
      <c r="O21" s="4"/>
      <c r="P21" s="3"/>
      <c r="Q21" s="4">
        <v>52045</v>
      </c>
      <c r="R21" s="4"/>
      <c r="S21" s="3">
        <v>52045</v>
      </c>
      <c r="T21" s="4">
        <v>55763</v>
      </c>
      <c r="U21" s="4"/>
      <c r="V21" s="3"/>
      <c r="W21" s="3"/>
      <c r="X21" s="271"/>
      <c r="Y21" s="285">
        <f t="shared" si="0"/>
        <v>322493</v>
      </c>
    </row>
    <row r="22" spans="1:25">
      <c r="A22" s="752" t="s">
        <v>219</v>
      </c>
      <c r="B22" s="753" t="s">
        <v>220</v>
      </c>
      <c r="C22" s="754">
        <f t="shared" si="1"/>
        <v>200000</v>
      </c>
      <c r="D22" s="755">
        <v>200000</v>
      </c>
      <c r="E22" s="756">
        <v>3000</v>
      </c>
      <c r="F22" s="8"/>
      <c r="G22" s="4">
        <v>200000</v>
      </c>
      <c r="H22" s="4"/>
      <c r="I22" s="4"/>
      <c r="J22" s="4"/>
      <c r="K22" s="4"/>
      <c r="L22" s="4"/>
      <c r="M22" s="4"/>
      <c r="N22" s="4"/>
      <c r="O22" s="4"/>
      <c r="P22" s="3"/>
      <c r="Q22" s="4"/>
      <c r="R22" s="4"/>
      <c r="S22" s="3"/>
      <c r="T22" s="4"/>
      <c r="U22" s="4"/>
      <c r="V22" s="3"/>
      <c r="W22" s="3"/>
      <c r="X22" s="271"/>
      <c r="Y22" s="285">
        <f t="shared" si="0"/>
        <v>200000</v>
      </c>
    </row>
    <row r="23" spans="1:25">
      <c r="A23" s="752" t="s">
        <v>221</v>
      </c>
      <c r="B23" s="753" t="s">
        <v>222</v>
      </c>
      <c r="C23" s="754">
        <f t="shared" si="1"/>
        <v>293683</v>
      </c>
      <c r="D23" s="755">
        <v>305000</v>
      </c>
      <c r="E23" s="756">
        <v>302775</v>
      </c>
      <c r="F23" s="8"/>
      <c r="G23" s="4">
        <v>139406</v>
      </c>
      <c r="H23" s="4"/>
      <c r="I23" s="4"/>
      <c r="J23" s="4"/>
      <c r="K23" s="4"/>
      <c r="L23" s="4"/>
      <c r="M23" s="4"/>
      <c r="N23" s="4"/>
      <c r="O23" s="4"/>
      <c r="P23" s="3"/>
      <c r="Q23" s="4">
        <v>44610</v>
      </c>
      <c r="R23" s="4"/>
      <c r="S23" s="3">
        <v>44610</v>
      </c>
      <c r="T23" s="4">
        <v>65057</v>
      </c>
      <c r="U23" s="4"/>
      <c r="V23" s="3"/>
      <c r="W23" s="3"/>
      <c r="X23" s="271"/>
      <c r="Y23" s="285">
        <f t="shared" si="0"/>
        <v>293683</v>
      </c>
    </row>
    <row r="24" spans="1:25" s="18" customFormat="1">
      <c r="A24" s="762" t="s">
        <v>9</v>
      </c>
      <c r="B24" s="763" t="s">
        <v>223</v>
      </c>
      <c r="C24" s="764">
        <f t="shared" si="1"/>
        <v>11022018</v>
      </c>
      <c r="D24" s="765">
        <f>SUM(D20:D23)</f>
        <v>11374655</v>
      </c>
      <c r="E24" s="766">
        <f>SUM(E20:E23)</f>
        <v>4829169</v>
      </c>
      <c r="F24" s="8"/>
      <c r="G24" s="188">
        <f>SUM(G20:G23)</f>
        <v>5536746</v>
      </c>
      <c r="H24" s="188">
        <f t="shared" ref="H24:X24" si="5">SUM(H20:H23)</f>
        <v>168000</v>
      </c>
      <c r="I24" s="188">
        <f t="shared" si="5"/>
        <v>0</v>
      </c>
      <c r="J24" s="188">
        <f t="shared" si="5"/>
        <v>36700</v>
      </c>
      <c r="K24" s="188">
        <f t="shared" si="5"/>
        <v>0</v>
      </c>
      <c r="L24" s="188">
        <f t="shared" si="5"/>
        <v>0</v>
      </c>
      <c r="M24" s="188">
        <f t="shared" si="5"/>
        <v>0</v>
      </c>
      <c r="N24" s="188">
        <f t="shared" si="5"/>
        <v>0</v>
      </c>
      <c r="O24" s="188">
        <f t="shared" si="5"/>
        <v>0</v>
      </c>
      <c r="P24" s="189">
        <f t="shared" si="5"/>
        <v>0</v>
      </c>
      <c r="Q24" s="188">
        <f t="shared" si="5"/>
        <v>1674375</v>
      </c>
      <c r="R24" s="188">
        <f t="shared" si="5"/>
        <v>0</v>
      </c>
      <c r="S24" s="189">
        <f t="shared" si="5"/>
        <v>2048259</v>
      </c>
      <c r="T24" s="188">
        <f t="shared" si="5"/>
        <v>1557938</v>
      </c>
      <c r="U24" s="188">
        <f t="shared" si="5"/>
        <v>0</v>
      </c>
      <c r="V24" s="189">
        <f t="shared" si="5"/>
        <v>0</v>
      </c>
      <c r="W24" s="189">
        <f t="shared" si="5"/>
        <v>0</v>
      </c>
      <c r="X24" s="273">
        <f t="shared" si="5"/>
        <v>0</v>
      </c>
      <c r="Y24" s="279">
        <f t="shared" si="0"/>
        <v>11022018</v>
      </c>
    </row>
    <row r="25" spans="1:25">
      <c r="A25" s="752" t="s">
        <v>224</v>
      </c>
      <c r="B25" s="753" t="s">
        <v>225</v>
      </c>
      <c r="C25" s="754">
        <f t="shared" si="1"/>
        <v>1000000</v>
      </c>
      <c r="D25" s="767">
        <v>1000000</v>
      </c>
      <c r="E25" s="768">
        <v>298398</v>
      </c>
      <c r="F25" s="8"/>
      <c r="G25" s="3"/>
      <c r="H25" s="3"/>
      <c r="I25" s="3"/>
      <c r="J25" s="3"/>
      <c r="K25" s="3"/>
      <c r="L25" s="3"/>
      <c r="M25" s="3"/>
      <c r="N25" s="3"/>
      <c r="O25" s="3"/>
      <c r="P25" s="3"/>
      <c r="Q25" s="3">
        <v>1000000</v>
      </c>
      <c r="R25" s="3"/>
      <c r="S25" s="3"/>
      <c r="T25" s="3"/>
      <c r="U25" s="3"/>
      <c r="V25" s="3"/>
      <c r="W25" s="3"/>
      <c r="X25" s="274"/>
      <c r="Y25" s="281">
        <f t="shared" si="0"/>
        <v>1000000</v>
      </c>
    </row>
    <row r="26" spans="1:25">
      <c r="A26" s="752" t="s">
        <v>226</v>
      </c>
      <c r="B26" s="753" t="s">
        <v>227</v>
      </c>
      <c r="C26" s="754">
        <f t="shared" si="1"/>
        <v>820000</v>
      </c>
      <c r="D26" s="767">
        <v>820000</v>
      </c>
      <c r="E26" s="768">
        <v>41253</v>
      </c>
      <c r="F26" s="8"/>
      <c r="G26" s="3">
        <v>700000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>
        <v>50000</v>
      </c>
      <c r="T26" s="3"/>
      <c r="U26" s="3"/>
      <c r="V26" s="3"/>
      <c r="W26" s="3">
        <v>70000</v>
      </c>
      <c r="X26" s="274"/>
      <c r="Y26" s="281">
        <f t="shared" si="0"/>
        <v>820000</v>
      </c>
    </row>
    <row r="27" spans="1:25">
      <c r="A27" s="769" t="s">
        <v>228</v>
      </c>
      <c r="B27" s="770" t="s">
        <v>229</v>
      </c>
      <c r="C27" s="771">
        <f t="shared" si="1"/>
        <v>1820000</v>
      </c>
      <c r="D27" s="772">
        <f>SUM(D25:D26)</f>
        <v>1820000</v>
      </c>
      <c r="E27" s="773">
        <f>SUM(E25:E26)</f>
        <v>339651</v>
      </c>
      <c r="F27" s="8"/>
      <c r="G27" s="294">
        <f>SUM(G25:G26)</f>
        <v>700000</v>
      </c>
      <c r="H27" s="294">
        <f t="shared" ref="H27:X27" si="6">SUM(H25:H26)</f>
        <v>0</v>
      </c>
      <c r="I27" s="294">
        <f t="shared" si="6"/>
        <v>0</v>
      </c>
      <c r="J27" s="294">
        <f t="shared" si="6"/>
        <v>0</v>
      </c>
      <c r="K27" s="294">
        <f t="shared" si="6"/>
        <v>0</v>
      </c>
      <c r="L27" s="294">
        <f t="shared" si="6"/>
        <v>0</v>
      </c>
      <c r="M27" s="294">
        <f t="shared" si="6"/>
        <v>0</v>
      </c>
      <c r="N27" s="294">
        <f t="shared" si="6"/>
        <v>0</v>
      </c>
      <c r="O27" s="294">
        <f t="shared" si="6"/>
        <v>0</v>
      </c>
      <c r="P27" s="294">
        <f t="shared" si="6"/>
        <v>0</v>
      </c>
      <c r="Q27" s="294">
        <f t="shared" si="6"/>
        <v>1000000</v>
      </c>
      <c r="R27" s="294">
        <f t="shared" si="6"/>
        <v>0</v>
      </c>
      <c r="S27" s="294">
        <f t="shared" si="6"/>
        <v>50000</v>
      </c>
      <c r="T27" s="294">
        <f t="shared" si="6"/>
        <v>0</v>
      </c>
      <c r="U27" s="294">
        <f t="shared" si="6"/>
        <v>0</v>
      </c>
      <c r="V27" s="294">
        <f t="shared" si="6"/>
        <v>0</v>
      </c>
      <c r="W27" s="294">
        <f>SUM(W25:W26)</f>
        <v>70000</v>
      </c>
      <c r="X27" s="295">
        <f t="shared" si="6"/>
        <v>0</v>
      </c>
      <c r="Y27" s="296">
        <f t="shared" si="0"/>
        <v>1820000</v>
      </c>
    </row>
    <row r="28" spans="1:25">
      <c r="A28" s="752" t="s">
        <v>230</v>
      </c>
      <c r="B28" s="753" t="s">
        <v>231</v>
      </c>
      <c r="C28" s="754">
        <f t="shared" si="1"/>
        <v>0</v>
      </c>
      <c r="D28" s="767"/>
      <c r="E28" s="768"/>
      <c r="F28" s="8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274"/>
      <c r="Y28" s="281">
        <f t="shared" si="0"/>
        <v>0</v>
      </c>
    </row>
    <row r="29" spans="1:25">
      <c r="A29" s="752" t="s">
        <v>232</v>
      </c>
      <c r="B29" s="753" t="s">
        <v>233</v>
      </c>
      <c r="C29" s="754">
        <f t="shared" si="1"/>
        <v>900000</v>
      </c>
      <c r="D29" s="767">
        <v>900000</v>
      </c>
      <c r="E29" s="768">
        <v>896097</v>
      </c>
      <c r="F29" s="8"/>
      <c r="G29" s="3">
        <v>700000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>
        <v>50000</v>
      </c>
      <c r="T29" s="3">
        <v>50000</v>
      </c>
      <c r="U29" s="3"/>
      <c r="V29" s="3"/>
      <c r="W29" s="3">
        <v>100000</v>
      </c>
      <c r="X29" s="274"/>
      <c r="Y29" s="281">
        <f t="shared" si="0"/>
        <v>900000</v>
      </c>
    </row>
    <row r="30" spans="1:25">
      <c r="A30" s="752" t="s">
        <v>291</v>
      </c>
      <c r="B30" s="753" t="s">
        <v>235</v>
      </c>
      <c r="C30" s="754">
        <f t="shared" si="1"/>
        <v>0</v>
      </c>
      <c r="D30" s="767"/>
      <c r="E30" s="768"/>
      <c r="F30" s="8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274"/>
      <c r="Y30" s="281">
        <f t="shared" si="0"/>
        <v>0</v>
      </c>
    </row>
    <row r="31" spans="1:25">
      <c r="A31" s="752" t="s">
        <v>236</v>
      </c>
      <c r="B31" s="753" t="s">
        <v>237</v>
      </c>
      <c r="C31" s="754">
        <f t="shared" si="1"/>
        <v>2100000</v>
      </c>
      <c r="D31" s="767">
        <v>2100000</v>
      </c>
      <c r="E31" s="768">
        <v>344827</v>
      </c>
      <c r="F31" s="8"/>
      <c r="G31" s="3"/>
      <c r="H31" s="3"/>
      <c r="I31" s="3"/>
      <c r="J31" s="3"/>
      <c r="K31" s="3"/>
      <c r="L31" s="3"/>
      <c r="M31" s="3"/>
      <c r="N31" s="3">
        <v>800000</v>
      </c>
      <c r="O31" s="3">
        <v>1300000</v>
      </c>
      <c r="P31" s="3"/>
      <c r="Q31" s="3"/>
      <c r="R31" s="3"/>
      <c r="S31" s="3"/>
      <c r="T31" s="3"/>
      <c r="U31" s="3"/>
      <c r="V31" s="3"/>
      <c r="W31" s="3"/>
      <c r="X31" s="274"/>
      <c r="Y31" s="281">
        <f t="shared" si="0"/>
        <v>2100000</v>
      </c>
    </row>
    <row r="32" spans="1:25">
      <c r="A32" s="752" t="s">
        <v>238</v>
      </c>
      <c r="B32" s="753" t="s">
        <v>239</v>
      </c>
      <c r="C32" s="754">
        <f t="shared" si="1"/>
        <v>950000</v>
      </c>
      <c r="D32" s="767">
        <v>950000</v>
      </c>
      <c r="E32" s="768">
        <v>1000000</v>
      </c>
      <c r="F32" s="8"/>
      <c r="G32" s="3">
        <v>300000</v>
      </c>
      <c r="H32" s="3"/>
      <c r="I32" s="3"/>
      <c r="J32" s="3"/>
      <c r="K32" s="3"/>
      <c r="L32" s="3"/>
      <c r="M32" s="3"/>
      <c r="N32" s="3"/>
      <c r="O32" s="3"/>
      <c r="P32" s="3"/>
      <c r="Q32" s="3">
        <v>200000</v>
      </c>
      <c r="R32" s="3"/>
      <c r="S32" s="3">
        <v>200000</v>
      </c>
      <c r="T32" s="3">
        <v>250000</v>
      </c>
      <c r="U32" s="3"/>
      <c r="V32" s="3"/>
      <c r="W32" s="3"/>
      <c r="X32" s="274"/>
      <c r="Y32" s="281">
        <f t="shared" si="0"/>
        <v>950000</v>
      </c>
    </row>
    <row r="33" spans="1:25">
      <c r="A33" s="752" t="s">
        <v>240</v>
      </c>
      <c r="B33" s="753" t="s">
        <v>241</v>
      </c>
      <c r="C33" s="754">
        <f t="shared" si="1"/>
        <v>2750000</v>
      </c>
      <c r="D33" s="767">
        <v>2750000</v>
      </c>
      <c r="E33" s="768">
        <v>1631103</v>
      </c>
      <c r="F33" s="8"/>
      <c r="G33" s="3">
        <v>1800000</v>
      </c>
      <c r="H33" s="3"/>
      <c r="I33" s="3"/>
      <c r="J33" s="3"/>
      <c r="K33" s="3"/>
      <c r="L33" s="3"/>
      <c r="M33" s="3"/>
      <c r="N33" s="3"/>
      <c r="O33" s="3"/>
      <c r="P33" s="3"/>
      <c r="Q33" s="3">
        <v>250000</v>
      </c>
      <c r="R33" s="3"/>
      <c r="S33" s="3">
        <v>300000</v>
      </c>
      <c r="T33" s="3">
        <v>400000</v>
      </c>
      <c r="U33" s="3"/>
      <c r="V33" s="3"/>
      <c r="W33" s="3"/>
      <c r="X33" s="274"/>
      <c r="Y33" s="281">
        <f t="shared" si="0"/>
        <v>2750000</v>
      </c>
    </row>
    <row r="34" spans="1:25">
      <c r="A34" s="769" t="s">
        <v>234</v>
      </c>
      <c r="B34" s="770" t="s">
        <v>422</v>
      </c>
      <c r="C34" s="771">
        <f t="shared" si="1"/>
        <v>6700000</v>
      </c>
      <c r="D34" s="772">
        <f>SUM(D28:D33)</f>
        <v>6700000</v>
      </c>
      <c r="E34" s="773">
        <f>SUM(E28:E33)</f>
        <v>3872027</v>
      </c>
      <c r="F34" s="11"/>
      <c r="G34" s="294">
        <f>SUM(G28:G33)</f>
        <v>2800000</v>
      </c>
      <c r="H34" s="294">
        <f t="shared" ref="H34:X34" si="7">SUM(H28:H33)</f>
        <v>0</v>
      </c>
      <c r="I34" s="294">
        <f t="shared" si="7"/>
        <v>0</v>
      </c>
      <c r="J34" s="294">
        <f t="shared" si="7"/>
        <v>0</v>
      </c>
      <c r="K34" s="294">
        <f t="shared" si="7"/>
        <v>0</v>
      </c>
      <c r="L34" s="294">
        <f t="shared" si="7"/>
        <v>0</v>
      </c>
      <c r="M34" s="294">
        <f t="shared" si="7"/>
        <v>0</v>
      </c>
      <c r="N34" s="294">
        <f t="shared" si="7"/>
        <v>800000</v>
      </c>
      <c r="O34" s="294">
        <f t="shared" si="7"/>
        <v>1300000</v>
      </c>
      <c r="P34" s="294">
        <f t="shared" si="7"/>
        <v>0</v>
      </c>
      <c r="Q34" s="294">
        <f t="shared" si="7"/>
        <v>450000</v>
      </c>
      <c r="R34" s="294">
        <f t="shared" si="7"/>
        <v>0</v>
      </c>
      <c r="S34" s="294">
        <f t="shared" si="7"/>
        <v>550000</v>
      </c>
      <c r="T34" s="294">
        <f t="shared" si="7"/>
        <v>700000</v>
      </c>
      <c r="U34" s="294">
        <f t="shared" si="7"/>
        <v>0</v>
      </c>
      <c r="V34" s="294">
        <f t="shared" si="7"/>
        <v>0</v>
      </c>
      <c r="W34" s="294">
        <f t="shared" si="7"/>
        <v>100000</v>
      </c>
      <c r="X34" s="295">
        <f t="shared" si="7"/>
        <v>0</v>
      </c>
      <c r="Y34" s="296">
        <f t="shared" si="0"/>
        <v>6700000</v>
      </c>
    </row>
    <row r="35" spans="1:25" s="183" customFormat="1">
      <c r="A35" s="757" t="s">
        <v>242</v>
      </c>
      <c r="B35" s="774" t="s">
        <v>425</v>
      </c>
      <c r="C35" s="759">
        <f t="shared" si="1"/>
        <v>8520000</v>
      </c>
      <c r="D35" s="775">
        <f>SUM(D34,D27)</f>
        <v>8520000</v>
      </c>
      <c r="E35" s="776">
        <f>SUM(E34,E27)</f>
        <v>4211678</v>
      </c>
      <c r="F35" s="182"/>
      <c r="G35" s="187">
        <f t="shared" ref="G35:X35" si="8">SUM(G34,G27)</f>
        <v>3500000</v>
      </c>
      <c r="H35" s="187">
        <f t="shared" si="8"/>
        <v>0</v>
      </c>
      <c r="I35" s="187">
        <f t="shared" si="8"/>
        <v>0</v>
      </c>
      <c r="J35" s="187">
        <f t="shared" si="8"/>
        <v>0</v>
      </c>
      <c r="K35" s="187">
        <f t="shared" si="8"/>
        <v>0</v>
      </c>
      <c r="L35" s="187">
        <f t="shared" si="8"/>
        <v>0</v>
      </c>
      <c r="M35" s="187">
        <f t="shared" si="8"/>
        <v>0</v>
      </c>
      <c r="N35" s="187">
        <f t="shared" si="8"/>
        <v>800000</v>
      </c>
      <c r="O35" s="187">
        <f t="shared" si="8"/>
        <v>1300000</v>
      </c>
      <c r="P35" s="187">
        <f t="shared" si="8"/>
        <v>0</v>
      </c>
      <c r="Q35" s="187">
        <f t="shared" si="8"/>
        <v>1450000</v>
      </c>
      <c r="R35" s="187">
        <f t="shared" si="8"/>
        <v>0</v>
      </c>
      <c r="S35" s="187">
        <f t="shared" si="8"/>
        <v>600000</v>
      </c>
      <c r="T35" s="187">
        <f t="shared" si="8"/>
        <v>700000</v>
      </c>
      <c r="U35" s="187">
        <f t="shared" si="8"/>
        <v>0</v>
      </c>
      <c r="V35" s="187">
        <f t="shared" si="8"/>
        <v>0</v>
      </c>
      <c r="W35" s="187">
        <f>SUM(W27,W34)</f>
        <v>170000</v>
      </c>
      <c r="X35" s="275">
        <f t="shared" si="8"/>
        <v>0</v>
      </c>
      <c r="Y35" s="280">
        <f t="shared" si="0"/>
        <v>8520000</v>
      </c>
    </row>
    <row r="36" spans="1:25">
      <c r="A36" s="752" t="s">
        <v>243</v>
      </c>
      <c r="B36" s="753" t="s">
        <v>244</v>
      </c>
      <c r="C36" s="754">
        <f t="shared" si="1"/>
        <v>48000</v>
      </c>
      <c r="D36" s="755">
        <v>48000</v>
      </c>
      <c r="E36" s="756">
        <v>34500</v>
      </c>
      <c r="F36" s="8"/>
      <c r="G36" s="4">
        <v>48000</v>
      </c>
      <c r="H36" s="4"/>
      <c r="I36" s="4"/>
      <c r="J36" s="4"/>
      <c r="K36" s="4"/>
      <c r="L36" s="4"/>
      <c r="M36" s="4"/>
      <c r="N36" s="4"/>
      <c r="O36" s="4"/>
      <c r="P36" s="3"/>
      <c r="Q36" s="4"/>
      <c r="R36" s="4"/>
      <c r="S36" s="3"/>
      <c r="T36" s="4"/>
      <c r="U36" s="4"/>
      <c r="V36" s="3"/>
      <c r="W36" s="3"/>
      <c r="X36" s="271"/>
      <c r="Y36" s="281">
        <f t="shared" ref="Y36:Y67" si="9">SUM(G36:X36)</f>
        <v>48000</v>
      </c>
    </row>
    <row r="37" spans="1:25">
      <c r="A37" s="752" t="s">
        <v>245</v>
      </c>
      <c r="B37" s="753" t="s">
        <v>246</v>
      </c>
      <c r="C37" s="754">
        <f t="shared" si="1"/>
        <v>1435000</v>
      </c>
      <c r="D37" s="755">
        <v>1435000</v>
      </c>
      <c r="E37" s="756">
        <v>672920</v>
      </c>
      <c r="F37" s="8"/>
      <c r="G37" s="4">
        <v>900000</v>
      </c>
      <c r="H37" s="4"/>
      <c r="I37" s="4"/>
      <c r="J37" s="4"/>
      <c r="K37" s="4"/>
      <c r="L37" s="4"/>
      <c r="M37" s="4"/>
      <c r="N37" s="4"/>
      <c r="O37" s="4">
        <v>60000</v>
      </c>
      <c r="P37" s="3">
        <v>150000</v>
      </c>
      <c r="Q37" s="4">
        <v>50000</v>
      </c>
      <c r="R37" s="4"/>
      <c r="S37" s="3">
        <v>100000</v>
      </c>
      <c r="T37" s="4">
        <v>100000</v>
      </c>
      <c r="U37" s="4"/>
      <c r="V37" s="3"/>
      <c r="W37" s="3">
        <v>75000</v>
      </c>
      <c r="X37" s="271"/>
      <c r="Y37" s="281">
        <f t="shared" si="9"/>
        <v>1435000</v>
      </c>
    </row>
    <row r="38" spans="1:25">
      <c r="A38" s="752" t="s">
        <v>423</v>
      </c>
      <c r="B38" s="753" t="s">
        <v>247</v>
      </c>
      <c r="C38" s="754">
        <f t="shared" si="1"/>
        <v>45720</v>
      </c>
      <c r="D38" s="755">
        <v>45720</v>
      </c>
      <c r="E38" s="756">
        <v>34500</v>
      </c>
      <c r="F38" s="8"/>
      <c r="G38" s="4"/>
      <c r="H38" s="4"/>
      <c r="I38" s="4"/>
      <c r="J38" s="4"/>
      <c r="K38" s="4"/>
      <c r="L38" s="4"/>
      <c r="M38" s="4"/>
      <c r="N38" s="4"/>
      <c r="O38" s="4"/>
      <c r="P38" s="3"/>
      <c r="Q38" s="4"/>
      <c r="R38" s="4"/>
      <c r="S38" s="3"/>
      <c r="T38" s="4"/>
      <c r="U38" s="4"/>
      <c r="V38" s="3"/>
      <c r="W38" s="3">
        <v>45720</v>
      </c>
      <c r="X38" s="271"/>
      <c r="Y38" s="281">
        <f t="shared" si="9"/>
        <v>45720</v>
      </c>
    </row>
    <row r="39" spans="1:25" s="183" customFormat="1">
      <c r="A39" s="757" t="s">
        <v>248</v>
      </c>
      <c r="B39" s="758" t="s">
        <v>426</v>
      </c>
      <c r="C39" s="759">
        <f t="shared" si="1"/>
        <v>1528720</v>
      </c>
      <c r="D39" s="760">
        <f>SUM(D36:D38)</f>
        <v>1528720</v>
      </c>
      <c r="E39" s="761">
        <f>SUM(E36:E38)</f>
        <v>741920</v>
      </c>
      <c r="F39" s="182"/>
      <c r="G39" s="186">
        <f>SUM(G36:G38)</f>
        <v>948000</v>
      </c>
      <c r="H39" s="186">
        <f t="shared" ref="H39:X39" si="10">SUM(H36:H38)</f>
        <v>0</v>
      </c>
      <c r="I39" s="186">
        <f t="shared" si="10"/>
        <v>0</v>
      </c>
      <c r="J39" s="186">
        <f t="shared" si="10"/>
        <v>0</v>
      </c>
      <c r="K39" s="186">
        <f t="shared" si="10"/>
        <v>0</v>
      </c>
      <c r="L39" s="186">
        <f t="shared" si="10"/>
        <v>0</v>
      </c>
      <c r="M39" s="186">
        <f t="shared" si="10"/>
        <v>0</v>
      </c>
      <c r="N39" s="186">
        <f t="shared" si="10"/>
        <v>0</v>
      </c>
      <c r="O39" s="186">
        <f t="shared" si="10"/>
        <v>60000</v>
      </c>
      <c r="P39" s="186">
        <f t="shared" si="10"/>
        <v>150000</v>
      </c>
      <c r="Q39" s="186">
        <f t="shared" si="10"/>
        <v>50000</v>
      </c>
      <c r="R39" s="186">
        <f t="shared" si="10"/>
        <v>0</v>
      </c>
      <c r="S39" s="186">
        <f t="shared" si="10"/>
        <v>100000</v>
      </c>
      <c r="T39" s="186">
        <f t="shared" si="10"/>
        <v>100000</v>
      </c>
      <c r="U39" s="186">
        <f t="shared" si="10"/>
        <v>0</v>
      </c>
      <c r="V39" s="186">
        <f t="shared" si="10"/>
        <v>0</v>
      </c>
      <c r="W39" s="186">
        <f t="shared" si="10"/>
        <v>120720</v>
      </c>
      <c r="X39" s="272">
        <f t="shared" si="10"/>
        <v>0</v>
      </c>
      <c r="Y39" s="280">
        <f t="shared" si="9"/>
        <v>1528720</v>
      </c>
    </row>
    <row r="40" spans="1:25">
      <c r="A40" s="752" t="s">
        <v>249</v>
      </c>
      <c r="B40" s="753" t="s">
        <v>250</v>
      </c>
      <c r="C40" s="754">
        <f t="shared" si="1"/>
        <v>33735000</v>
      </c>
      <c r="D40" s="755">
        <v>33735000</v>
      </c>
      <c r="E40" s="756">
        <v>14810989</v>
      </c>
      <c r="F40" s="8"/>
      <c r="G40" s="4">
        <v>1800000</v>
      </c>
      <c r="H40" s="4">
        <v>650000</v>
      </c>
      <c r="I40" s="4">
        <v>21615000</v>
      </c>
      <c r="J40" s="4"/>
      <c r="K40" s="4"/>
      <c r="L40" s="4"/>
      <c r="M40" s="4">
        <v>4000000</v>
      </c>
      <c r="N40" s="4"/>
      <c r="O40" s="4">
        <v>1900000</v>
      </c>
      <c r="P40" s="3">
        <v>350000</v>
      </c>
      <c r="Q40" s="4">
        <v>350000</v>
      </c>
      <c r="R40" s="4"/>
      <c r="S40" s="3">
        <v>300000</v>
      </c>
      <c r="T40" s="4">
        <v>1000000</v>
      </c>
      <c r="U40" s="4"/>
      <c r="V40" s="3">
        <v>1050000</v>
      </c>
      <c r="W40" s="3">
        <v>720000</v>
      </c>
      <c r="X40" s="271"/>
      <c r="Y40" s="281">
        <f t="shared" si="9"/>
        <v>33735000</v>
      </c>
    </row>
    <row r="41" spans="1:25">
      <c r="A41" s="752" t="s">
        <v>424</v>
      </c>
      <c r="B41" s="753" t="s">
        <v>494</v>
      </c>
      <c r="C41" s="754">
        <f t="shared" si="1"/>
        <v>1210000</v>
      </c>
      <c r="D41" s="755">
        <v>1210000</v>
      </c>
      <c r="E41" s="756">
        <v>437856</v>
      </c>
      <c r="F41" s="8"/>
      <c r="G41" s="4">
        <v>600000</v>
      </c>
      <c r="H41" s="4"/>
      <c r="I41" s="4"/>
      <c r="J41" s="4"/>
      <c r="K41" s="4"/>
      <c r="L41" s="4"/>
      <c r="M41" s="4"/>
      <c r="N41" s="4">
        <v>100000</v>
      </c>
      <c r="O41" s="4">
        <v>400000</v>
      </c>
      <c r="P41" s="3"/>
      <c r="Q41" s="4"/>
      <c r="R41" s="4"/>
      <c r="S41" s="3">
        <v>40000</v>
      </c>
      <c r="T41" s="4">
        <v>70000</v>
      </c>
      <c r="U41" s="4"/>
      <c r="V41" s="3"/>
      <c r="W41" s="3"/>
      <c r="X41" s="271"/>
      <c r="Y41" s="281">
        <f t="shared" si="9"/>
        <v>1210000</v>
      </c>
    </row>
    <row r="42" spans="1:25">
      <c r="A42" s="752" t="s">
        <v>448</v>
      </c>
      <c r="B42" s="753" t="s">
        <v>251</v>
      </c>
      <c r="C42" s="754">
        <f t="shared" si="1"/>
        <v>0</v>
      </c>
      <c r="D42" s="755"/>
      <c r="E42" s="756"/>
      <c r="F42" s="8"/>
      <c r="G42" s="4"/>
      <c r="H42" s="4"/>
      <c r="I42" s="4"/>
      <c r="J42" s="4"/>
      <c r="K42" s="4"/>
      <c r="L42" s="4"/>
      <c r="M42" s="4"/>
      <c r="N42" s="4"/>
      <c r="O42" s="4"/>
      <c r="P42" s="3"/>
      <c r="Q42" s="4"/>
      <c r="R42" s="4"/>
      <c r="S42" s="3"/>
      <c r="T42" s="4"/>
      <c r="U42" s="4"/>
      <c r="V42" s="3"/>
      <c r="W42" s="3"/>
      <c r="X42" s="271"/>
      <c r="Y42" s="281">
        <f t="shared" si="9"/>
        <v>0</v>
      </c>
    </row>
    <row r="43" spans="1:25">
      <c r="A43" s="752" t="s">
        <v>252</v>
      </c>
      <c r="B43" s="753" t="s">
        <v>433</v>
      </c>
      <c r="C43" s="754">
        <f t="shared" si="1"/>
        <v>3400000</v>
      </c>
      <c r="D43" s="755">
        <v>3400000</v>
      </c>
      <c r="E43" s="756">
        <v>1304662</v>
      </c>
      <c r="F43" s="8"/>
      <c r="G43" s="4">
        <v>150000</v>
      </c>
      <c r="H43" s="4"/>
      <c r="I43" s="4">
        <v>3000000</v>
      </c>
      <c r="J43" s="4"/>
      <c r="K43" s="4"/>
      <c r="L43" s="4"/>
      <c r="M43" s="4"/>
      <c r="N43" s="4"/>
      <c r="O43" s="4"/>
      <c r="P43" s="3">
        <v>150000</v>
      </c>
      <c r="Q43" s="4"/>
      <c r="R43" s="4"/>
      <c r="S43" s="3">
        <v>100000</v>
      </c>
      <c r="T43" s="4"/>
      <c r="U43" s="4"/>
      <c r="V43" s="3"/>
      <c r="W43" s="3"/>
      <c r="X43" s="271"/>
      <c r="Y43" s="281">
        <f t="shared" si="9"/>
        <v>3400000</v>
      </c>
    </row>
    <row r="44" spans="1:25">
      <c r="A44" s="752" t="s">
        <v>253</v>
      </c>
      <c r="B44" s="753" t="s">
        <v>254</v>
      </c>
      <c r="C44" s="754">
        <f t="shared" si="1"/>
        <v>22600000</v>
      </c>
      <c r="D44" s="755">
        <v>22600000</v>
      </c>
      <c r="E44" s="756">
        <v>13554679</v>
      </c>
      <c r="F44" s="8"/>
      <c r="G44" s="4">
        <v>300000</v>
      </c>
      <c r="H44" s="4">
        <v>300000</v>
      </c>
      <c r="I44" s="4"/>
      <c r="J44" s="4"/>
      <c r="K44" s="4">
        <v>19000000</v>
      </c>
      <c r="L44" s="4"/>
      <c r="M44" s="4"/>
      <c r="N44" s="4"/>
      <c r="O44" s="4">
        <v>1500000</v>
      </c>
      <c r="P44" s="3">
        <v>100000</v>
      </c>
      <c r="Q44" s="4">
        <v>100000</v>
      </c>
      <c r="R44" s="4"/>
      <c r="S44" s="3"/>
      <c r="T44" s="4">
        <v>200000</v>
      </c>
      <c r="U44" s="4"/>
      <c r="V44" s="3">
        <v>1000000</v>
      </c>
      <c r="W44" s="3">
        <v>100000</v>
      </c>
      <c r="X44" s="271"/>
      <c r="Y44" s="281">
        <f t="shared" si="9"/>
        <v>22600000</v>
      </c>
    </row>
    <row r="45" spans="1:25">
      <c r="A45" s="752" t="s">
        <v>255</v>
      </c>
      <c r="B45" s="753" t="s">
        <v>256</v>
      </c>
      <c r="C45" s="754">
        <f t="shared" si="1"/>
        <v>0</v>
      </c>
      <c r="D45" s="755"/>
      <c r="E45" s="756"/>
      <c r="F45" s="8"/>
      <c r="G45" s="4"/>
      <c r="H45" s="4"/>
      <c r="I45" s="4"/>
      <c r="J45" s="4"/>
      <c r="K45" s="4"/>
      <c r="L45" s="4"/>
      <c r="M45" s="4"/>
      <c r="N45" s="4"/>
      <c r="O45" s="4"/>
      <c r="P45" s="3"/>
      <c r="Q45" s="4"/>
      <c r="R45" s="4"/>
      <c r="S45" s="3"/>
      <c r="T45" s="4"/>
      <c r="U45" s="4"/>
      <c r="V45" s="3"/>
      <c r="W45" s="3"/>
      <c r="X45" s="271"/>
      <c r="Y45" s="281">
        <f t="shared" si="9"/>
        <v>0</v>
      </c>
    </row>
    <row r="46" spans="1:25">
      <c r="A46" s="752" t="s">
        <v>257</v>
      </c>
      <c r="B46" s="753" t="s">
        <v>258</v>
      </c>
      <c r="C46" s="754">
        <f t="shared" si="1"/>
        <v>200000</v>
      </c>
      <c r="D46" s="755">
        <v>200000</v>
      </c>
      <c r="E46" s="756"/>
      <c r="F46" s="8"/>
      <c r="G46" s="4">
        <v>200000</v>
      </c>
      <c r="H46" s="4"/>
      <c r="I46" s="4"/>
      <c r="J46" s="4"/>
      <c r="K46" s="4"/>
      <c r="L46" s="4"/>
      <c r="M46" s="4"/>
      <c r="N46" s="4"/>
      <c r="O46" s="4"/>
      <c r="P46" s="3"/>
      <c r="Q46" s="4"/>
      <c r="R46" s="4"/>
      <c r="S46" s="3"/>
      <c r="T46" s="4"/>
      <c r="U46" s="4"/>
      <c r="V46" s="3"/>
      <c r="W46" s="3"/>
      <c r="X46" s="271"/>
      <c r="Y46" s="281">
        <f t="shared" si="9"/>
        <v>200000</v>
      </c>
    </row>
    <row r="47" spans="1:25">
      <c r="A47" s="752" t="s">
        <v>259</v>
      </c>
      <c r="B47" s="753" t="s">
        <v>260</v>
      </c>
      <c r="C47" s="754">
        <f t="shared" si="1"/>
        <v>88353572</v>
      </c>
      <c r="D47" s="755">
        <v>88353572</v>
      </c>
      <c r="E47" s="756">
        <v>37293365</v>
      </c>
      <c r="F47" s="8"/>
      <c r="G47" s="4">
        <v>11000000</v>
      </c>
      <c r="H47" s="4">
        <v>2264640</v>
      </c>
      <c r="I47" s="4">
        <v>10163000</v>
      </c>
      <c r="J47" s="4"/>
      <c r="K47" s="4">
        <v>10316160</v>
      </c>
      <c r="L47" s="4">
        <v>10198240</v>
      </c>
      <c r="M47" s="4">
        <v>10554012</v>
      </c>
      <c r="N47" s="4">
        <v>8590000</v>
      </c>
      <c r="O47" s="4">
        <v>20567520</v>
      </c>
      <c r="P47" s="3">
        <v>500000</v>
      </c>
      <c r="Q47" s="4">
        <v>600000</v>
      </c>
      <c r="R47" s="4">
        <v>100000</v>
      </c>
      <c r="S47" s="3">
        <v>400000</v>
      </c>
      <c r="T47" s="4">
        <v>1000000</v>
      </c>
      <c r="U47" s="4"/>
      <c r="V47" s="3">
        <v>2000000</v>
      </c>
      <c r="W47" s="3">
        <v>100000</v>
      </c>
      <c r="X47" s="271"/>
      <c r="Y47" s="281">
        <f t="shared" si="9"/>
        <v>88353572</v>
      </c>
    </row>
    <row r="48" spans="1:25">
      <c r="A48" s="752" t="s">
        <v>259</v>
      </c>
      <c r="B48" s="753" t="s">
        <v>463</v>
      </c>
      <c r="C48" s="754">
        <f t="shared" si="1"/>
        <v>0</v>
      </c>
      <c r="D48" s="755"/>
      <c r="E48" s="756"/>
      <c r="F48" s="8"/>
      <c r="G48" s="4"/>
      <c r="H48" s="4"/>
      <c r="I48" s="4"/>
      <c r="J48" s="4"/>
      <c r="K48" s="4"/>
      <c r="L48" s="4"/>
      <c r="M48" s="4"/>
      <c r="N48" s="4"/>
      <c r="O48" s="4"/>
      <c r="P48" s="3"/>
      <c r="Q48" s="4"/>
      <c r="R48" s="4"/>
      <c r="S48" s="3"/>
      <c r="T48" s="4"/>
      <c r="U48" s="4"/>
      <c r="V48" s="3"/>
      <c r="W48" s="3"/>
      <c r="X48" s="271"/>
      <c r="Y48" s="281">
        <f t="shared" si="9"/>
        <v>0</v>
      </c>
    </row>
    <row r="49" spans="1:25" s="183" customFormat="1">
      <c r="A49" s="757" t="s">
        <v>424</v>
      </c>
      <c r="B49" s="758" t="s">
        <v>427</v>
      </c>
      <c r="C49" s="759">
        <f t="shared" si="1"/>
        <v>149498572</v>
      </c>
      <c r="D49" s="760">
        <f>SUM(D40:D48)</f>
        <v>149498572</v>
      </c>
      <c r="E49" s="761">
        <f>SUM(E40:E48)</f>
        <v>67401551</v>
      </c>
      <c r="F49" s="182"/>
      <c r="G49" s="186">
        <f>SUM(G40:G48)</f>
        <v>14050000</v>
      </c>
      <c r="H49" s="186">
        <f t="shared" ref="H49:X49" si="11">SUM(H40:H48)</f>
        <v>3214640</v>
      </c>
      <c r="I49" s="186">
        <f t="shared" si="11"/>
        <v>34778000</v>
      </c>
      <c r="J49" s="186">
        <f t="shared" si="11"/>
        <v>0</v>
      </c>
      <c r="K49" s="186">
        <f t="shared" si="11"/>
        <v>29316160</v>
      </c>
      <c r="L49" s="186">
        <f t="shared" si="11"/>
        <v>10198240</v>
      </c>
      <c r="M49" s="186">
        <f t="shared" si="11"/>
        <v>14554012</v>
      </c>
      <c r="N49" s="186">
        <f t="shared" si="11"/>
        <v>8690000</v>
      </c>
      <c r="O49" s="186">
        <f t="shared" si="11"/>
        <v>24367520</v>
      </c>
      <c r="P49" s="186">
        <f t="shared" si="11"/>
        <v>1100000</v>
      </c>
      <c r="Q49" s="186">
        <f t="shared" si="11"/>
        <v>1050000</v>
      </c>
      <c r="R49" s="186">
        <f t="shared" si="11"/>
        <v>100000</v>
      </c>
      <c r="S49" s="186">
        <f t="shared" si="11"/>
        <v>840000</v>
      </c>
      <c r="T49" s="186">
        <f t="shared" si="11"/>
        <v>2270000</v>
      </c>
      <c r="U49" s="186">
        <f t="shared" si="11"/>
        <v>0</v>
      </c>
      <c r="V49" s="186">
        <f>SUM(V39:V48)</f>
        <v>4050000</v>
      </c>
      <c r="W49" s="186">
        <f t="shared" si="11"/>
        <v>920000</v>
      </c>
      <c r="X49" s="272">
        <f t="shared" si="11"/>
        <v>0</v>
      </c>
      <c r="Y49" s="280">
        <f t="shared" si="9"/>
        <v>149498572</v>
      </c>
    </row>
    <row r="50" spans="1:25">
      <c r="A50" s="752" t="s">
        <v>261</v>
      </c>
      <c r="B50" s="753" t="s">
        <v>262</v>
      </c>
      <c r="C50" s="754">
        <f t="shared" si="1"/>
        <v>20000</v>
      </c>
      <c r="D50" s="755">
        <v>20000</v>
      </c>
      <c r="E50" s="756"/>
      <c r="F50" s="8"/>
      <c r="G50" s="4"/>
      <c r="H50" s="4"/>
      <c r="I50" s="4"/>
      <c r="J50" s="4"/>
      <c r="K50" s="4"/>
      <c r="L50" s="4"/>
      <c r="M50" s="4"/>
      <c r="N50" s="4"/>
      <c r="O50" s="4"/>
      <c r="P50" s="3"/>
      <c r="Q50" s="4"/>
      <c r="R50" s="4"/>
      <c r="S50" s="3">
        <v>20000</v>
      </c>
      <c r="T50" s="4"/>
      <c r="U50" s="4"/>
      <c r="V50" s="3"/>
      <c r="W50" s="3"/>
      <c r="X50" s="271"/>
      <c r="Y50" s="281">
        <f t="shared" si="9"/>
        <v>20000</v>
      </c>
    </row>
    <row r="51" spans="1:25">
      <c r="A51" s="752" t="s">
        <v>263</v>
      </c>
      <c r="B51" s="753" t="s">
        <v>264</v>
      </c>
      <c r="C51" s="754">
        <f t="shared" si="1"/>
        <v>0</v>
      </c>
      <c r="D51" s="755"/>
      <c r="E51" s="756"/>
      <c r="F51" s="8"/>
      <c r="G51" s="4"/>
      <c r="H51" s="4"/>
      <c r="I51" s="4"/>
      <c r="J51" s="4"/>
      <c r="K51" s="4"/>
      <c r="L51" s="4"/>
      <c r="M51" s="4"/>
      <c r="N51" s="4"/>
      <c r="O51" s="4"/>
      <c r="P51" s="3"/>
      <c r="Q51" s="4"/>
      <c r="R51" s="4"/>
      <c r="S51" s="3"/>
      <c r="T51" s="4"/>
      <c r="U51" s="4"/>
      <c r="V51" s="3"/>
      <c r="W51" s="3"/>
      <c r="X51" s="271"/>
      <c r="Y51" s="281">
        <f t="shared" si="9"/>
        <v>0</v>
      </c>
    </row>
    <row r="52" spans="1:25">
      <c r="A52" s="752" t="s">
        <v>265</v>
      </c>
      <c r="B52" s="753" t="s">
        <v>266</v>
      </c>
      <c r="C52" s="754">
        <f t="shared" si="1"/>
        <v>0</v>
      </c>
      <c r="D52" s="755"/>
      <c r="E52" s="756"/>
      <c r="F52" s="8"/>
      <c r="G52" s="4"/>
      <c r="H52" s="4"/>
      <c r="I52" s="4"/>
      <c r="J52" s="4"/>
      <c r="K52" s="4"/>
      <c r="L52" s="4"/>
      <c r="M52" s="4"/>
      <c r="N52" s="4"/>
      <c r="O52" s="4"/>
      <c r="P52" s="3"/>
      <c r="Q52" s="4"/>
      <c r="R52" s="4"/>
      <c r="S52" s="3"/>
      <c r="T52" s="4"/>
      <c r="U52" s="4"/>
      <c r="V52" s="3"/>
      <c r="W52" s="3"/>
      <c r="X52" s="271"/>
      <c r="Y52" s="281">
        <f t="shared" si="9"/>
        <v>0</v>
      </c>
    </row>
    <row r="53" spans="1:25" s="183" customFormat="1">
      <c r="A53" s="757" t="s">
        <v>267</v>
      </c>
      <c r="B53" s="758" t="s">
        <v>428</v>
      </c>
      <c r="C53" s="759">
        <f t="shared" si="1"/>
        <v>20000</v>
      </c>
      <c r="D53" s="760">
        <f>SUM(D50:D52)</f>
        <v>20000</v>
      </c>
      <c r="E53" s="761">
        <f>SUM(E50:E52)</f>
        <v>0</v>
      </c>
      <c r="F53" s="182"/>
      <c r="G53" s="186">
        <f>SUM(G50:G52)</f>
        <v>0</v>
      </c>
      <c r="H53" s="186">
        <f t="shared" ref="H53:X53" si="12">SUM(H50:H52)</f>
        <v>0</v>
      </c>
      <c r="I53" s="186">
        <f t="shared" si="12"/>
        <v>0</v>
      </c>
      <c r="J53" s="186">
        <f t="shared" si="12"/>
        <v>0</v>
      </c>
      <c r="K53" s="186">
        <f t="shared" si="12"/>
        <v>0</v>
      </c>
      <c r="L53" s="186">
        <f t="shared" si="12"/>
        <v>0</v>
      </c>
      <c r="M53" s="186">
        <f t="shared" si="12"/>
        <v>0</v>
      </c>
      <c r="N53" s="186">
        <f t="shared" si="12"/>
        <v>0</v>
      </c>
      <c r="O53" s="186">
        <f t="shared" si="12"/>
        <v>0</v>
      </c>
      <c r="P53" s="186">
        <f t="shared" si="12"/>
        <v>0</v>
      </c>
      <c r="Q53" s="186">
        <f t="shared" si="12"/>
        <v>0</v>
      </c>
      <c r="R53" s="186">
        <f t="shared" si="12"/>
        <v>0</v>
      </c>
      <c r="S53" s="186">
        <f t="shared" si="12"/>
        <v>20000</v>
      </c>
      <c r="T53" s="186">
        <f t="shared" si="12"/>
        <v>0</v>
      </c>
      <c r="U53" s="186">
        <f t="shared" si="12"/>
        <v>0</v>
      </c>
      <c r="V53" s="186">
        <f t="shared" si="12"/>
        <v>0</v>
      </c>
      <c r="W53" s="186">
        <f t="shared" si="12"/>
        <v>0</v>
      </c>
      <c r="X53" s="272">
        <f t="shared" si="12"/>
        <v>0</v>
      </c>
      <c r="Y53" s="280">
        <f t="shared" si="9"/>
        <v>20000</v>
      </c>
    </row>
    <row r="54" spans="1:25">
      <c r="A54" s="752" t="s">
        <v>268</v>
      </c>
      <c r="B54" s="753" t="s">
        <v>269</v>
      </c>
      <c r="C54" s="754">
        <f t="shared" si="1"/>
        <v>41918145</v>
      </c>
      <c r="D54" s="755">
        <v>41918145</v>
      </c>
      <c r="E54" s="756">
        <v>17734039</v>
      </c>
      <c r="F54" s="8"/>
      <c r="G54" s="4">
        <v>3875000</v>
      </c>
      <c r="H54" s="4">
        <v>867950</v>
      </c>
      <c r="I54" s="4">
        <v>9390050</v>
      </c>
      <c r="J54" s="4"/>
      <c r="K54" s="4">
        <v>8590363</v>
      </c>
      <c r="L54" s="4">
        <v>2753525</v>
      </c>
      <c r="M54" s="4">
        <v>3929583</v>
      </c>
      <c r="N54" s="4">
        <v>2510000</v>
      </c>
      <c r="O54" s="4">
        <v>6363230</v>
      </c>
      <c r="P54" s="3">
        <v>297000</v>
      </c>
      <c r="Q54" s="4">
        <v>781650</v>
      </c>
      <c r="R54" s="4"/>
      <c r="S54" s="3">
        <v>315900</v>
      </c>
      <c r="T54" s="4">
        <v>823500</v>
      </c>
      <c r="U54" s="4"/>
      <c r="V54" s="3">
        <v>1093500</v>
      </c>
      <c r="W54" s="3">
        <v>326894</v>
      </c>
      <c r="X54" s="271"/>
      <c r="Y54" s="281">
        <f t="shared" si="9"/>
        <v>41918145</v>
      </c>
    </row>
    <row r="55" spans="1:25">
      <c r="A55" s="752" t="s">
        <v>270</v>
      </c>
      <c r="B55" s="753" t="s">
        <v>271</v>
      </c>
      <c r="C55" s="754">
        <f t="shared" si="1"/>
        <v>17000000</v>
      </c>
      <c r="D55" s="755">
        <v>17000000</v>
      </c>
      <c r="E55" s="756">
        <v>11070000</v>
      </c>
      <c r="F55" s="8"/>
      <c r="G55" s="4">
        <v>17000000</v>
      </c>
      <c r="H55" s="4"/>
      <c r="I55" s="4"/>
      <c r="J55" s="4"/>
      <c r="K55" s="4"/>
      <c r="L55" s="4"/>
      <c r="M55" s="4"/>
      <c r="N55" s="4"/>
      <c r="O55" s="4"/>
      <c r="P55" s="3"/>
      <c r="Q55" s="4"/>
      <c r="R55" s="4"/>
      <c r="S55" s="3"/>
      <c r="T55" s="4"/>
      <c r="U55" s="4"/>
      <c r="V55" s="3"/>
      <c r="W55" s="3"/>
      <c r="X55" s="271"/>
      <c r="Y55" s="281">
        <f t="shared" si="9"/>
        <v>17000000</v>
      </c>
    </row>
    <row r="56" spans="1:25">
      <c r="A56" s="752" t="s">
        <v>272</v>
      </c>
      <c r="B56" s="753" t="s">
        <v>273</v>
      </c>
      <c r="C56" s="754">
        <f t="shared" si="1"/>
        <v>160000</v>
      </c>
      <c r="D56" s="755">
        <v>160000</v>
      </c>
      <c r="E56" s="756"/>
      <c r="F56" s="8"/>
      <c r="G56" s="4"/>
      <c r="H56" s="4"/>
      <c r="I56" s="4"/>
      <c r="J56" s="4"/>
      <c r="K56" s="4"/>
      <c r="L56" s="4"/>
      <c r="M56" s="4"/>
      <c r="N56" s="4"/>
      <c r="O56" s="4"/>
      <c r="P56" s="3"/>
      <c r="Q56" s="4">
        <v>160000</v>
      </c>
      <c r="R56" s="4"/>
      <c r="S56" s="3"/>
      <c r="T56" s="4"/>
      <c r="U56" s="4"/>
      <c r="V56" s="3"/>
      <c r="W56" s="3"/>
      <c r="X56" s="271"/>
      <c r="Y56" s="281">
        <f t="shared" si="9"/>
        <v>160000</v>
      </c>
    </row>
    <row r="57" spans="1:25">
      <c r="A57" s="752" t="s">
        <v>274</v>
      </c>
      <c r="B57" s="753" t="s">
        <v>330</v>
      </c>
      <c r="C57" s="754">
        <f t="shared" si="1"/>
        <v>0</v>
      </c>
      <c r="D57" s="755"/>
      <c r="E57" s="756"/>
      <c r="F57" s="8"/>
      <c r="G57" s="4"/>
      <c r="H57" s="4"/>
      <c r="I57" s="4"/>
      <c r="J57" s="4"/>
      <c r="K57" s="4"/>
      <c r="L57" s="4"/>
      <c r="M57" s="4"/>
      <c r="N57" s="4"/>
      <c r="O57" s="4"/>
      <c r="P57" s="3"/>
      <c r="Q57" s="4"/>
      <c r="R57" s="4"/>
      <c r="S57" s="3"/>
      <c r="T57" s="4"/>
      <c r="U57" s="4"/>
      <c r="V57" s="3"/>
      <c r="W57" s="3"/>
      <c r="X57" s="271"/>
      <c r="Y57" s="281">
        <f t="shared" si="9"/>
        <v>0</v>
      </c>
    </row>
    <row r="58" spans="1:25">
      <c r="A58" s="752" t="s">
        <v>276</v>
      </c>
      <c r="B58" s="753" t="s">
        <v>277</v>
      </c>
      <c r="C58" s="754">
        <f t="shared" si="1"/>
        <v>300000</v>
      </c>
      <c r="D58" s="755">
        <v>300000</v>
      </c>
      <c r="E58" s="756">
        <v>473</v>
      </c>
      <c r="F58" s="8"/>
      <c r="G58" s="4">
        <v>150000</v>
      </c>
      <c r="H58" s="4"/>
      <c r="I58" s="4"/>
      <c r="J58" s="4"/>
      <c r="K58" s="4"/>
      <c r="L58" s="4"/>
      <c r="M58" s="4"/>
      <c r="N58" s="4"/>
      <c r="O58" s="4"/>
      <c r="P58" s="3"/>
      <c r="Q58" s="4">
        <v>150000</v>
      </c>
      <c r="R58" s="4"/>
      <c r="S58" s="3"/>
      <c r="T58" s="4"/>
      <c r="U58" s="4"/>
      <c r="V58" s="3"/>
      <c r="W58" s="3"/>
      <c r="X58" s="271"/>
      <c r="Y58" s="281">
        <f t="shared" si="9"/>
        <v>300000</v>
      </c>
    </row>
    <row r="59" spans="1:25" s="183" customFormat="1">
      <c r="A59" s="757" t="s">
        <v>278</v>
      </c>
      <c r="B59" s="758" t="s">
        <v>429</v>
      </c>
      <c r="C59" s="759">
        <f t="shared" si="1"/>
        <v>59378145</v>
      </c>
      <c r="D59" s="760">
        <f>SUM(D54:D58)</f>
        <v>59378145</v>
      </c>
      <c r="E59" s="761">
        <f>SUM(E54:E58)</f>
        <v>28804512</v>
      </c>
      <c r="F59" s="182"/>
      <c r="G59" s="186">
        <f>SUM(G54:G58)</f>
        <v>21025000</v>
      </c>
      <c r="H59" s="186">
        <f t="shared" ref="H59:X59" si="13">SUM(H54:H58)</f>
        <v>867950</v>
      </c>
      <c r="I59" s="186">
        <f t="shared" si="13"/>
        <v>9390050</v>
      </c>
      <c r="J59" s="186">
        <f t="shared" si="13"/>
        <v>0</v>
      </c>
      <c r="K59" s="186">
        <f t="shared" si="13"/>
        <v>8590363</v>
      </c>
      <c r="L59" s="186">
        <f t="shared" si="13"/>
        <v>2753525</v>
      </c>
      <c r="M59" s="186">
        <f t="shared" si="13"/>
        <v>3929583</v>
      </c>
      <c r="N59" s="186">
        <f t="shared" si="13"/>
        <v>2510000</v>
      </c>
      <c r="O59" s="186">
        <f t="shared" si="13"/>
        <v>6363230</v>
      </c>
      <c r="P59" s="186">
        <f t="shared" si="13"/>
        <v>297000</v>
      </c>
      <c r="Q59" s="186">
        <f t="shared" si="13"/>
        <v>1091650</v>
      </c>
      <c r="R59" s="186">
        <f t="shared" si="13"/>
        <v>0</v>
      </c>
      <c r="S59" s="186">
        <f t="shared" si="13"/>
        <v>315900</v>
      </c>
      <c r="T59" s="186">
        <f t="shared" si="13"/>
        <v>823500</v>
      </c>
      <c r="U59" s="186">
        <f t="shared" si="13"/>
        <v>0</v>
      </c>
      <c r="V59" s="186">
        <f t="shared" si="13"/>
        <v>1093500</v>
      </c>
      <c r="W59" s="186">
        <f t="shared" si="13"/>
        <v>326894</v>
      </c>
      <c r="X59" s="272">
        <f t="shared" si="13"/>
        <v>0</v>
      </c>
      <c r="Y59" s="280">
        <f t="shared" si="9"/>
        <v>59378145</v>
      </c>
    </row>
    <row r="60" spans="1:25" s="18" customFormat="1">
      <c r="A60" s="762" t="s">
        <v>13</v>
      </c>
      <c r="B60" s="763" t="s">
        <v>279</v>
      </c>
      <c r="C60" s="764">
        <f>Y60</f>
        <v>218945437</v>
      </c>
      <c r="D60" s="765">
        <f>SUM(D35,D39,D49,D53,D59)</f>
        <v>218945437</v>
      </c>
      <c r="E60" s="766">
        <f>SUM(E35,E39,E49,E53,E59)</f>
        <v>101159661</v>
      </c>
      <c r="F60" s="8"/>
      <c r="G60" s="188">
        <f>SUM(G35,G39,G49,G53,G59)</f>
        <v>39523000</v>
      </c>
      <c r="H60" s="188">
        <f t="shared" ref="H60:X60" si="14">SUM(H35,H39,H49,H53,H59)</f>
        <v>4082590</v>
      </c>
      <c r="I60" s="188">
        <f t="shared" si="14"/>
        <v>44168050</v>
      </c>
      <c r="J60" s="188">
        <f t="shared" si="14"/>
        <v>0</v>
      </c>
      <c r="K60" s="188">
        <f t="shared" si="14"/>
        <v>37906523</v>
      </c>
      <c r="L60" s="188">
        <f t="shared" si="14"/>
        <v>12951765</v>
      </c>
      <c r="M60" s="188">
        <f t="shared" si="14"/>
        <v>18483595</v>
      </c>
      <c r="N60" s="188">
        <f t="shared" si="14"/>
        <v>12000000</v>
      </c>
      <c r="O60" s="188">
        <f t="shared" si="14"/>
        <v>32090750</v>
      </c>
      <c r="P60" s="189">
        <f t="shared" si="14"/>
        <v>1547000</v>
      </c>
      <c r="Q60" s="188">
        <f t="shared" si="14"/>
        <v>3641650</v>
      </c>
      <c r="R60" s="188">
        <f t="shared" si="14"/>
        <v>100000</v>
      </c>
      <c r="S60" s="189">
        <f t="shared" si="14"/>
        <v>1875900</v>
      </c>
      <c r="T60" s="188">
        <f t="shared" si="14"/>
        <v>3893500</v>
      </c>
      <c r="U60" s="188">
        <f t="shared" si="14"/>
        <v>0</v>
      </c>
      <c r="V60" s="189">
        <f>SUM(V35,V49,V53,V59)</f>
        <v>5143500</v>
      </c>
      <c r="W60" s="189">
        <f t="shared" si="14"/>
        <v>1537614</v>
      </c>
      <c r="X60" s="273">
        <f t="shared" si="14"/>
        <v>0</v>
      </c>
      <c r="Y60" s="282">
        <f t="shared" si="9"/>
        <v>218945437</v>
      </c>
    </row>
    <row r="61" spans="1:25" s="18" customFormat="1">
      <c r="A61" s="777" t="s">
        <v>17</v>
      </c>
      <c r="B61" s="763" t="s">
        <v>280</v>
      </c>
      <c r="C61" s="764">
        <f t="shared" si="1"/>
        <v>10175000</v>
      </c>
      <c r="D61" s="778">
        <f>Szoc.jutt.!D10</f>
        <v>10175000</v>
      </c>
      <c r="E61" s="779">
        <f>Szoc.jutt.!E10</f>
        <v>2848085</v>
      </c>
      <c r="F61" s="14"/>
      <c r="G61" s="190"/>
      <c r="H61" s="190"/>
      <c r="I61" s="190"/>
      <c r="J61" s="190"/>
      <c r="K61" s="190"/>
      <c r="L61" s="190"/>
      <c r="M61" s="190"/>
      <c r="N61" s="190"/>
      <c r="O61" s="190"/>
      <c r="P61" s="191"/>
      <c r="Q61" s="190"/>
      <c r="R61" s="190"/>
      <c r="S61" s="191"/>
      <c r="T61" s="190"/>
      <c r="U61" s="190"/>
      <c r="V61" s="191"/>
      <c r="W61" s="191"/>
      <c r="X61" s="276">
        <v>10175000</v>
      </c>
      <c r="Y61" s="282">
        <f t="shared" si="9"/>
        <v>10175000</v>
      </c>
    </row>
    <row r="62" spans="1:25">
      <c r="A62" s="780" t="s">
        <v>21</v>
      </c>
      <c r="B62" s="753" t="s">
        <v>22</v>
      </c>
      <c r="C62" s="754">
        <f t="shared" si="1"/>
        <v>41116896</v>
      </c>
      <c r="D62" s="781">
        <f>Pénze.átadás!D7</f>
        <v>41116896</v>
      </c>
      <c r="E62" s="782">
        <f>Pénze.átadás!E7</f>
        <v>6931886</v>
      </c>
      <c r="F62" s="14"/>
      <c r="G62" s="4">
        <v>33916896</v>
      </c>
      <c r="H62" s="4"/>
      <c r="I62" s="4"/>
      <c r="J62" s="4"/>
      <c r="K62" s="4"/>
      <c r="L62" s="4"/>
      <c r="M62" s="4"/>
      <c r="N62" s="4"/>
      <c r="O62" s="4"/>
      <c r="P62" s="3"/>
      <c r="Q62" s="4"/>
      <c r="R62" s="4"/>
      <c r="S62" s="3"/>
      <c r="T62" s="4"/>
      <c r="U62" s="4"/>
      <c r="V62" s="3"/>
      <c r="W62" s="3">
        <v>7200000</v>
      </c>
      <c r="X62" s="271"/>
      <c r="Y62" s="281">
        <f t="shared" si="9"/>
        <v>41116896</v>
      </c>
    </row>
    <row r="63" spans="1:25">
      <c r="A63" s="780" t="s">
        <v>675</v>
      </c>
      <c r="B63" s="753" t="s">
        <v>674</v>
      </c>
      <c r="C63" s="754"/>
      <c r="D63" s="781">
        <v>429066</v>
      </c>
      <c r="E63" s="782">
        <v>252009</v>
      </c>
      <c r="F63" s="14"/>
      <c r="G63" s="4">
        <v>412650</v>
      </c>
      <c r="H63" s="4"/>
      <c r="I63" s="4"/>
      <c r="J63" s="4"/>
      <c r="K63" s="4"/>
      <c r="L63" s="4"/>
      <c r="M63" s="4"/>
      <c r="N63" s="4"/>
      <c r="O63" s="4"/>
      <c r="P63" s="3"/>
      <c r="Q63" s="4"/>
      <c r="R63" s="4"/>
      <c r="S63" s="3"/>
      <c r="T63" s="4"/>
      <c r="U63" s="4"/>
      <c r="V63" s="3"/>
      <c r="W63" s="3"/>
      <c r="X63" s="271"/>
      <c r="Y63" s="281">
        <f t="shared" si="9"/>
        <v>412650</v>
      </c>
    </row>
    <row r="64" spans="1:25">
      <c r="A64" s="780" t="s">
        <v>55</v>
      </c>
      <c r="B64" s="753" t="s">
        <v>28</v>
      </c>
      <c r="C64" s="754">
        <f t="shared" si="1"/>
        <v>17679496</v>
      </c>
      <c r="D64" s="781">
        <f>Pénze.átadás!D14</f>
        <v>17679496</v>
      </c>
      <c r="E64" s="782">
        <v>5452060</v>
      </c>
      <c r="F64" s="14"/>
      <c r="G64" s="4"/>
      <c r="H64" s="4"/>
      <c r="I64" s="4"/>
      <c r="J64" s="4"/>
      <c r="K64" s="4"/>
      <c r="L64" s="4"/>
      <c r="M64" s="4"/>
      <c r="N64" s="4"/>
      <c r="O64" s="4"/>
      <c r="P64" s="3">
        <v>1079496</v>
      </c>
      <c r="Q64" s="4"/>
      <c r="R64" s="4"/>
      <c r="S64" s="3"/>
      <c r="T64" s="4"/>
      <c r="U64" s="4">
        <v>16600000</v>
      </c>
      <c r="V64" s="3"/>
      <c r="W64" s="4"/>
      <c r="X64" s="271"/>
      <c r="Y64" s="281">
        <f t="shared" si="9"/>
        <v>17679496</v>
      </c>
    </row>
    <row r="65" spans="1:25">
      <c r="A65" s="780" t="s">
        <v>464</v>
      </c>
      <c r="B65" s="753" t="s">
        <v>282</v>
      </c>
      <c r="C65" s="754">
        <f t="shared" si="1"/>
        <v>112711915</v>
      </c>
      <c r="D65" s="781">
        <v>100988747</v>
      </c>
      <c r="E65" s="782"/>
      <c r="F65" s="14"/>
      <c r="G65" s="4">
        <v>112711915</v>
      </c>
      <c r="H65" s="4"/>
      <c r="I65" s="4"/>
      <c r="J65" s="4"/>
      <c r="K65" s="4"/>
      <c r="L65" s="4"/>
      <c r="M65" s="4"/>
      <c r="N65" s="4"/>
      <c r="O65" s="4"/>
      <c r="P65" s="3"/>
      <c r="Q65" s="4"/>
      <c r="R65" s="4"/>
      <c r="S65" s="3"/>
      <c r="T65" s="4"/>
      <c r="U65" s="4"/>
      <c r="V65" s="3"/>
      <c r="W65" s="4"/>
      <c r="X65" s="271"/>
      <c r="Y65" s="281">
        <f t="shared" si="9"/>
        <v>112711915</v>
      </c>
    </row>
    <row r="66" spans="1:25" s="18" customFormat="1">
      <c r="A66" s="762" t="s">
        <v>30</v>
      </c>
      <c r="B66" s="763" t="s">
        <v>179</v>
      </c>
      <c r="C66" s="764">
        <f t="shared" si="1"/>
        <v>171920957</v>
      </c>
      <c r="D66" s="778">
        <f>SUM(D62:D65)</f>
        <v>160214205</v>
      </c>
      <c r="E66" s="779">
        <f>SUM(E62:E65)</f>
        <v>12635955</v>
      </c>
      <c r="F66" s="14"/>
      <c r="G66" s="190">
        <f>SUM(G62:G65)</f>
        <v>147041461</v>
      </c>
      <c r="H66" s="190">
        <f t="shared" ref="H66:X66" si="15">SUM(H62:H65)</f>
        <v>0</v>
      </c>
      <c r="I66" s="190">
        <f t="shared" si="15"/>
        <v>0</v>
      </c>
      <c r="J66" s="190">
        <f t="shared" si="15"/>
        <v>0</v>
      </c>
      <c r="K66" s="190">
        <f t="shared" si="15"/>
        <v>0</v>
      </c>
      <c r="L66" s="190">
        <f t="shared" si="15"/>
        <v>0</v>
      </c>
      <c r="M66" s="190">
        <f t="shared" si="15"/>
        <v>0</v>
      </c>
      <c r="N66" s="190">
        <f t="shared" si="15"/>
        <v>0</v>
      </c>
      <c r="O66" s="190">
        <f t="shared" si="15"/>
        <v>0</v>
      </c>
      <c r="P66" s="191">
        <f t="shared" si="15"/>
        <v>1079496</v>
      </c>
      <c r="Q66" s="190">
        <f t="shared" si="15"/>
        <v>0</v>
      </c>
      <c r="R66" s="190">
        <f t="shared" si="15"/>
        <v>0</v>
      </c>
      <c r="S66" s="191">
        <f t="shared" si="15"/>
        <v>0</v>
      </c>
      <c r="T66" s="190">
        <f t="shared" si="15"/>
        <v>0</v>
      </c>
      <c r="U66" s="190">
        <f t="shared" si="15"/>
        <v>16600000</v>
      </c>
      <c r="V66" s="191">
        <f t="shared" si="15"/>
        <v>0</v>
      </c>
      <c r="W66" s="190">
        <f t="shared" si="15"/>
        <v>7200000</v>
      </c>
      <c r="X66" s="276">
        <f t="shared" si="15"/>
        <v>0</v>
      </c>
      <c r="Y66" s="282">
        <f t="shared" si="9"/>
        <v>171920957</v>
      </c>
    </row>
    <row r="67" spans="1:25" s="18" customFormat="1">
      <c r="A67" s="762" t="s">
        <v>33</v>
      </c>
      <c r="B67" s="763" t="s">
        <v>283</v>
      </c>
      <c r="C67" s="764">
        <f t="shared" si="1"/>
        <v>328268943</v>
      </c>
      <c r="D67" s="778">
        <v>328268943</v>
      </c>
      <c r="E67" s="779">
        <v>38183820</v>
      </c>
      <c r="F67" s="14"/>
      <c r="G67" s="190"/>
      <c r="H67" s="190">
        <f>SUM('Ber.-felú.'!L35)</f>
        <v>0</v>
      </c>
      <c r="I67" s="190">
        <f>'Ber.-felú.'!C23</f>
        <v>328268943</v>
      </c>
      <c r="J67" s="190">
        <f>SUM('Ber.-felú.'!H35)</f>
        <v>0</v>
      </c>
      <c r="K67" s="190">
        <f>SUM('Ber.-felú.'!H35)</f>
        <v>0</v>
      </c>
      <c r="L67" s="190">
        <f>SUM('Ber.-felú.'!I35)</f>
        <v>0</v>
      </c>
      <c r="M67" s="190">
        <f>SUM('Ber.-felú.'!K35)</f>
        <v>0</v>
      </c>
      <c r="N67" s="190">
        <f>SUM('Ber.-felú.'!J35)</f>
        <v>0</v>
      </c>
      <c r="O67" s="190"/>
      <c r="P67" s="191">
        <f>SUM('Ber.-felú.'!N35)</f>
        <v>0</v>
      </c>
      <c r="Q67" s="190">
        <f>SUM('Ber.-felú.'!F35)</f>
        <v>0</v>
      </c>
      <c r="R67" s="190">
        <f>SUM('Ber.-felú.'!F35)</f>
        <v>0</v>
      </c>
      <c r="S67" s="191">
        <f>SUM('Ber.-felú.'!O35)</f>
        <v>0</v>
      </c>
      <c r="T67" s="190">
        <f>SUM('Ber.-felú.'!J35)</f>
        <v>0</v>
      </c>
      <c r="U67" s="190">
        <f>SUM('Ber.-felú.'!L35)</f>
        <v>0</v>
      </c>
      <c r="V67" s="191">
        <f>SUM('Ber.-felú.'!F35)</f>
        <v>0</v>
      </c>
      <c r="W67" s="190">
        <f>SUM('Ber.-felú.'!L35)</f>
        <v>0</v>
      </c>
      <c r="X67" s="276">
        <f>SUM('Ber.-felú.'!G35)</f>
        <v>0</v>
      </c>
      <c r="Y67" s="282">
        <f t="shared" si="9"/>
        <v>328268943</v>
      </c>
    </row>
    <row r="68" spans="1:25" s="18" customFormat="1">
      <c r="A68" s="762" t="s">
        <v>37</v>
      </c>
      <c r="B68" s="763" t="s">
        <v>284</v>
      </c>
      <c r="C68" s="764">
        <f t="shared" si="1"/>
        <v>56647343</v>
      </c>
      <c r="D68" s="778">
        <v>56647343</v>
      </c>
      <c r="E68" s="779">
        <v>11567541</v>
      </c>
      <c r="F68" s="14"/>
      <c r="G68" s="190">
        <v>0</v>
      </c>
      <c r="H68" s="190"/>
      <c r="I68" s="190">
        <f>'Ber.-felú.'!C38</f>
        <v>56647343</v>
      </c>
      <c r="J68" s="190">
        <v>0</v>
      </c>
      <c r="K68" s="190">
        <v>0</v>
      </c>
      <c r="L68" s="190"/>
      <c r="M68" s="190"/>
      <c r="N68" s="190">
        <v>0</v>
      </c>
      <c r="O68" s="190"/>
      <c r="P68" s="191"/>
      <c r="Q68" s="190"/>
      <c r="R68" s="190">
        <v>0</v>
      </c>
      <c r="S68" s="191"/>
      <c r="T68" s="190"/>
      <c r="U68" s="190"/>
      <c r="V68" s="191"/>
      <c r="W68" s="190"/>
      <c r="X68" s="276"/>
      <c r="Y68" s="282">
        <f t="shared" ref="Y68:Y77" si="16">SUM(G68:X68)</f>
        <v>56647343</v>
      </c>
    </row>
    <row r="69" spans="1:25">
      <c r="A69" s="752" t="s">
        <v>40</v>
      </c>
      <c r="B69" s="753" t="s">
        <v>41</v>
      </c>
      <c r="C69" s="754">
        <v>412650</v>
      </c>
      <c r="D69" s="781">
        <v>11820425</v>
      </c>
      <c r="E69" s="782">
        <v>11820425</v>
      </c>
      <c r="F69" s="15"/>
      <c r="G69" s="4"/>
      <c r="H69" s="4"/>
      <c r="I69" s="4"/>
      <c r="J69" s="4"/>
      <c r="K69" s="4"/>
      <c r="L69" s="4"/>
      <c r="M69" s="4"/>
      <c r="N69" s="4"/>
      <c r="O69" s="4"/>
      <c r="P69" s="3"/>
      <c r="Q69" s="4"/>
      <c r="R69" s="4"/>
      <c r="S69" s="3"/>
      <c r="T69" s="4"/>
      <c r="U69" s="4"/>
      <c r="V69" s="3"/>
      <c r="W69" s="4"/>
      <c r="X69" s="271"/>
      <c r="Y69" s="281">
        <f t="shared" si="16"/>
        <v>0</v>
      </c>
    </row>
    <row r="70" spans="1:25">
      <c r="A70" s="752" t="s">
        <v>43</v>
      </c>
      <c r="B70" s="753" t="s">
        <v>44</v>
      </c>
      <c r="C70" s="754">
        <f t="shared" ref="C70:C74" si="17">Y70</f>
        <v>0</v>
      </c>
      <c r="D70" s="781"/>
      <c r="E70" s="782"/>
      <c r="F70" s="15"/>
      <c r="G70" s="4"/>
      <c r="H70" s="4"/>
      <c r="I70" s="4"/>
      <c r="J70" s="4"/>
      <c r="K70" s="4"/>
      <c r="L70" s="4"/>
      <c r="M70" s="4"/>
      <c r="N70" s="4"/>
      <c r="O70" s="4"/>
      <c r="P70" s="3"/>
      <c r="Q70" s="4"/>
      <c r="R70" s="4"/>
      <c r="S70" s="3"/>
      <c r="T70" s="4"/>
      <c r="U70" s="4"/>
      <c r="V70" s="3"/>
      <c r="W70" s="4"/>
      <c r="X70" s="271"/>
      <c r="Y70" s="281">
        <f t="shared" si="16"/>
        <v>0</v>
      </c>
    </row>
    <row r="71" spans="1:25">
      <c r="A71" s="752" t="s">
        <v>47</v>
      </c>
      <c r="B71" s="753" t="s">
        <v>339</v>
      </c>
      <c r="C71" s="754">
        <f t="shared" si="17"/>
        <v>0</v>
      </c>
      <c r="D71" s="781"/>
      <c r="E71" s="782"/>
      <c r="F71" s="15"/>
      <c r="G71" s="4"/>
      <c r="H71" s="4"/>
      <c r="I71" s="4"/>
      <c r="J71" s="4"/>
      <c r="K71" s="4"/>
      <c r="L71" s="4"/>
      <c r="M71" s="4"/>
      <c r="N71" s="4"/>
      <c r="O71" s="4"/>
      <c r="P71" s="3"/>
      <c r="Q71" s="4"/>
      <c r="R71" s="4"/>
      <c r="S71" s="3"/>
      <c r="T71" s="4"/>
      <c r="U71" s="4"/>
      <c r="V71" s="3"/>
      <c r="W71" s="4"/>
      <c r="X71" s="271"/>
      <c r="Y71" s="281">
        <f t="shared" si="16"/>
        <v>0</v>
      </c>
    </row>
    <row r="72" spans="1:25" s="18" customFormat="1" ht="16.5" thickBot="1">
      <c r="A72" s="783" t="s">
        <v>51</v>
      </c>
      <c r="B72" s="784" t="s">
        <v>285</v>
      </c>
      <c r="C72" s="785">
        <f t="shared" si="17"/>
        <v>0</v>
      </c>
      <c r="D72" s="786">
        <f>SUM(D69:D71)</f>
        <v>11820425</v>
      </c>
      <c r="E72" s="787">
        <f>SUM(E69:E71)</f>
        <v>11820425</v>
      </c>
      <c r="F72" s="14"/>
      <c r="G72" s="190">
        <f>SUM(G69:G71)</f>
        <v>0</v>
      </c>
      <c r="H72" s="190">
        <f t="shared" ref="H72:X72" si="18">SUM(H69:H71)</f>
        <v>0</v>
      </c>
      <c r="I72" s="190">
        <f t="shared" si="18"/>
        <v>0</v>
      </c>
      <c r="J72" s="190">
        <f t="shared" si="18"/>
        <v>0</v>
      </c>
      <c r="K72" s="190">
        <f t="shared" si="18"/>
        <v>0</v>
      </c>
      <c r="L72" s="190">
        <f t="shared" si="18"/>
        <v>0</v>
      </c>
      <c r="M72" s="190">
        <f t="shared" si="18"/>
        <v>0</v>
      </c>
      <c r="N72" s="190">
        <f t="shared" si="18"/>
        <v>0</v>
      </c>
      <c r="O72" s="190">
        <f t="shared" si="18"/>
        <v>0</v>
      </c>
      <c r="P72" s="191">
        <f t="shared" si="18"/>
        <v>0</v>
      </c>
      <c r="Q72" s="190">
        <f t="shared" si="18"/>
        <v>0</v>
      </c>
      <c r="R72" s="190">
        <f t="shared" si="18"/>
        <v>0</v>
      </c>
      <c r="S72" s="191">
        <f t="shared" si="18"/>
        <v>0</v>
      </c>
      <c r="T72" s="190">
        <f t="shared" si="18"/>
        <v>0</v>
      </c>
      <c r="U72" s="190">
        <f t="shared" si="18"/>
        <v>0</v>
      </c>
      <c r="V72" s="191">
        <f t="shared" si="18"/>
        <v>0</v>
      </c>
      <c r="W72" s="190">
        <f t="shared" si="18"/>
        <v>0</v>
      </c>
      <c r="X72" s="276">
        <f t="shared" si="18"/>
        <v>0</v>
      </c>
      <c r="Y72" s="282">
        <f t="shared" si="16"/>
        <v>0</v>
      </c>
    </row>
    <row r="73" spans="1:25" s="185" customFormat="1" ht="19.5" thickBot="1">
      <c r="A73" s="1299" t="s">
        <v>356</v>
      </c>
      <c r="B73" s="1300"/>
      <c r="C73" s="304">
        <f>Y73</f>
        <v>857814161</v>
      </c>
      <c r="D73" s="297">
        <f>SUM(D19,D24,D60,D61,D66,D67,D68,D72)</f>
        <v>860427834</v>
      </c>
      <c r="E73" s="788">
        <f>SUM(E19,E24,E60,E61,E66,E67,E68,E72)</f>
        <v>210945463</v>
      </c>
      <c r="F73" s="184"/>
      <c r="G73" s="268">
        <f>SUM(G19,G24,G60,G61,G66,G67,G68,G72)</f>
        <v>221921906</v>
      </c>
      <c r="H73" s="268">
        <f t="shared" ref="H73:X73" si="19">SUM(H19,H24,H60,H61,H66,H67,H68,H72)</f>
        <v>5210590</v>
      </c>
      <c r="I73" s="268">
        <f t="shared" si="19"/>
        <v>429084336</v>
      </c>
      <c r="J73" s="268">
        <f t="shared" si="19"/>
        <v>281290</v>
      </c>
      <c r="K73" s="268">
        <f t="shared" si="19"/>
        <v>37906523</v>
      </c>
      <c r="L73" s="268">
        <f t="shared" si="19"/>
        <v>12951765</v>
      </c>
      <c r="M73" s="268">
        <f t="shared" si="19"/>
        <v>18483595</v>
      </c>
      <c r="N73" s="268">
        <f t="shared" si="19"/>
        <v>12000000</v>
      </c>
      <c r="O73" s="268">
        <f t="shared" si="19"/>
        <v>32090750</v>
      </c>
      <c r="P73" s="269">
        <f t="shared" si="19"/>
        <v>2626496</v>
      </c>
      <c r="Q73" s="268">
        <f t="shared" si="19"/>
        <v>14771925</v>
      </c>
      <c r="R73" s="268">
        <f t="shared" si="19"/>
        <v>100000</v>
      </c>
      <c r="S73" s="269">
        <f t="shared" si="19"/>
        <v>15657583</v>
      </c>
      <c r="T73" s="268">
        <f t="shared" si="19"/>
        <v>14071288</v>
      </c>
      <c r="U73" s="268">
        <f t="shared" si="19"/>
        <v>16600000</v>
      </c>
      <c r="V73" s="269">
        <f t="shared" si="19"/>
        <v>5143500</v>
      </c>
      <c r="W73" s="268">
        <f t="shared" si="19"/>
        <v>8737614</v>
      </c>
      <c r="X73" s="277">
        <f t="shared" si="19"/>
        <v>10175000</v>
      </c>
      <c r="Y73" s="283">
        <f t="shared" si="16"/>
        <v>857814161</v>
      </c>
    </row>
    <row r="74" spans="1:25">
      <c r="A74" s="180" t="s">
        <v>71</v>
      </c>
      <c r="B74" s="181" t="s">
        <v>72</v>
      </c>
      <c r="C74" s="305">
        <f t="shared" si="17"/>
        <v>0</v>
      </c>
      <c r="D74" s="421"/>
      <c r="E74" s="789"/>
      <c r="F74" s="14"/>
      <c r="G74" s="4"/>
      <c r="H74" s="4"/>
      <c r="I74" s="4"/>
      <c r="J74" s="4"/>
      <c r="K74" s="4"/>
      <c r="L74" s="4"/>
      <c r="M74" s="4"/>
      <c r="N74" s="4"/>
      <c r="O74" s="4"/>
      <c r="P74" s="3"/>
      <c r="Q74" s="4"/>
      <c r="R74" s="4"/>
      <c r="S74" s="3"/>
      <c r="T74" s="4"/>
      <c r="U74" s="4"/>
      <c r="V74" s="3"/>
      <c r="W74" s="4"/>
      <c r="X74" s="271"/>
      <c r="Y74" s="281">
        <f t="shared" si="16"/>
        <v>0</v>
      </c>
    </row>
    <row r="75" spans="1:25">
      <c r="A75" s="790" t="s">
        <v>473</v>
      </c>
      <c r="B75" s="791" t="s">
        <v>474</v>
      </c>
      <c r="C75" s="792">
        <f>Y75</f>
        <v>7658395</v>
      </c>
      <c r="D75" s="793">
        <v>7658395</v>
      </c>
      <c r="E75" s="794">
        <v>7658395</v>
      </c>
      <c r="F75" s="14"/>
      <c r="G75" s="4">
        <v>7658395</v>
      </c>
      <c r="H75" s="4"/>
      <c r="I75" s="4"/>
      <c r="J75" s="4"/>
      <c r="K75" s="4"/>
      <c r="L75" s="4"/>
      <c r="M75" s="4"/>
      <c r="N75" s="4"/>
      <c r="O75" s="4"/>
      <c r="P75" s="3"/>
      <c r="Q75" s="4"/>
      <c r="R75" s="4"/>
      <c r="S75" s="4"/>
      <c r="T75" s="4"/>
      <c r="U75" s="4"/>
      <c r="V75" s="4"/>
      <c r="W75" s="4"/>
      <c r="X75" s="271"/>
      <c r="Y75" s="281">
        <f t="shared" si="16"/>
        <v>7658395</v>
      </c>
    </row>
    <row r="76" spans="1:25" ht="16.5" thickBot="1">
      <c r="A76" s="752" t="s">
        <v>77</v>
      </c>
      <c r="B76" s="753" t="s">
        <v>76</v>
      </c>
      <c r="C76" s="754">
        <v>292963693</v>
      </c>
      <c r="D76" s="781">
        <v>293110377</v>
      </c>
      <c r="E76" s="782">
        <v>137772607</v>
      </c>
      <c r="F76" s="15"/>
      <c r="G76" s="4"/>
      <c r="H76" s="4"/>
      <c r="I76" s="4">
        <v>0</v>
      </c>
      <c r="J76" s="4"/>
      <c r="K76" s="4"/>
      <c r="L76" s="4"/>
      <c r="M76" s="4"/>
      <c r="N76" s="4"/>
      <c r="O76" s="4"/>
      <c r="P76" s="3"/>
      <c r="Q76" s="4"/>
      <c r="R76" s="4"/>
      <c r="S76" s="4"/>
      <c r="T76" s="4"/>
      <c r="U76" s="4"/>
      <c r="V76" s="4"/>
      <c r="W76" s="4"/>
      <c r="X76" s="271"/>
      <c r="Y76" s="281">
        <f t="shared" si="16"/>
        <v>0</v>
      </c>
    </row>
    <row r="77" spans="1:25" s="185" customFormat="1" ht="19.5" thickBot="1">
      <c r="A77" s="1299" t="s">
        <v>430</v>
      </c>
      <c r="B77" s="1300"/>
      <c r="C77" s="304">
        <f>SUM(C73:C76)</f>
        <v>1158436249</v>
      </c>
      <c r="D77" s="297">
        <f>SUM(D75,D73,D76)</f>
        <v>1161196606</v>
      </c>
      <c r="E77" s="788">
        <f>SUM(E75,E73,E76)</f>
        <v>356376465</v>
      </c>
      <c r="F77" s="184"/>
      <c r="G77" s="268">
        <f t="shared" ref="G77:X77" si="20">SUM(G73:G76)</f>
        <v>229580301</v>
      </c>
      <c r="H77" s="268">
        <f t="shared" si="20"/>
        <v>5210590</v>
      </c>
      <c r="I77" s="268">
        <f t="shared" si="20"/>
        <v>429084336</v>
      </c>
      <c r="J77" s="268">
        <f t="shared" si="20"/>
        <v>281290</v>
      </c>
      <c r="K77" s="268">
        <f t="shared" si="20"/>
        <v>37906523</v>
      </c>
      <c r="L77" s="268">
        <f t="shared" si="20"/>
        <v>12951765</v>
      </c>
      <c r="M77" s="268">
        <f t="shared" si="20"/>
        <v>18483595</v>
      </c>
      <c r="N77" s="268">
        <f t="shared" si="20"/>
        <v>12000000</v>
      </c>
      <c r="O77" s="268">
        <f t="shared" si="20"/>
        <v>32090750</v>
      </c>
      <c r="P77" s="269">
        <f t="shared" si="20"/>
        <v>2626496</v>
      </c>
      <c r="Q77" s="268">
        <f t="shared" si="20"/>
        <v>14771925</v>
      </c>
      <c r="R77" s="268">
        <f t="shared" si="20"/>
        <v>100000</v>
      </c>
      <c r="S77" s="268">
        <f t="shared" si="20"/>
        <v>15657583</v>
      </c>
      <c r="T77" s="268">
        <f t="shared" si="20"/>
        <v>14071288</v>
      </c>
      <c r="U77" s="268">
        <f t="shared" si="20"/>
        <v>16600000</v>
      </c>
      <c r="V77" s="268">
        <f t="shared" si="20"/>
        <v>5143500</v>
      </c>
      <c r="W77" s="268">
        <f t="shared" si="20"/>
        <v>8737614</v>
      </c>
      <c r="X77" s="277">
        <f t="shared" si="20"/>
        <v>10175000</v>
      </c>
      <c r="Y77" s="283">
        <f t="shared" si="16"/>
        <v>865472556</v>
      </c>
    </row>
    <row r="78" spans="1:25" ht="16.5" thickBot="1">
      <c r="A78" s="193"/>
      <c r="B78" s="194"/>
      <c r="C78" s="298"/>
      <c r="D78" s="298"/>
      <c r="E78" s="298"/>
      <c r="F78" s="14"/>
    </row>
    <row r="79" spans="1:25">
      <c r="A79" s="171" t="s">
        <v>98</v>
      </c>
      <c r="B79" s="749" t="s">
        <v>99</v>
      </c>
      <c r="C79" s="306">
        <f>Állami!E13</f>
        <v>149445672</v>
      </c>
      <c r="D79" s="795">
        <f>Állami!F13-Állami!F33</f>
        <v>73334057</v>
      </c>
      <c r="E79" s="796">
        <f>Állami!G13</f>
        <v>38420172</v>
      </c>
      <c r="F79" s="14"/>
    </row>
    <row r="80" spans="1:25">
      <c r="A80" s="752" t="s">
        <v>100</v>
      </c>
      <c r="B80" s="797" t="s">
        <v>101</v>
      </c>
      <c r="C80" s="798">
        <f>Állami!E22</f>
        <v>79731470</v>
      </c>
      <c r="D80" s="487">
        <f>Állami!F22</f>
        <v>79731470</v>
      </c>
      <c r="E80" s="799">
        <f>Állami!G22</f>
        <v>41460367</v>
      </c>
      <c r="F80" s="14"/>
    </row>
    <row r="81" spans="1:6">
      <c r="A81" s="752" t="s">
        <v>102</v>
      </c>
      <c r="B81" s="797" t="s">
        <v>103</v>
      </c>
      <c r="C81" s="798">
        <f>Állami!E25</f>
        <v>33815692</v>
      </c>
      <c r="D81" s="487">
        <f>Állami!F25</f>
        <v>33815692</v>
      </c>
      <c r="E81" s="799">
        <f>Állami!G25</f>
        <v>17623827</v>
      </c>
      <c r="F81" s="14"/>
    </row>
    <row r="82" spans="1:6">
      <c r="A82" s="752" t="s">
        <v>104</v>
      </c>
      <c r="B82" s="797" t="s">
        <v>105</v>
      </c>
      <c r="C82" s="798">
        <f>Állami!E30</f>
        <v>4578660</v>
      </c>
      <c r="D82" s="487">
        <f>Állami!F30</f>
        <v>4578660</v>
      </c>
      <c r="E82" s="799">
        <f>Állami!G30</f>
        <v>2674155</v>
      </c>
      <c r="F82" s="14"/>
    </row>
    <row r="83" spans="1:6">
      <c r="A83" s="752" t="s">
        <v>106</v>
      </c>
      <c r="B83" s="797" t="s">
        <v>466</v>
      </c>
      <c r="C83" s="798">
        <f>Állami!E32</f>
        <v>0</v>
      </c>
      <c r="D83" s="487">
        <f>Állami!F32</f>
        <v>0</v>
      </c>
      <c r="E83" s="799">
        <f>Állami!G32</f>
        <v>0</v>
      </c>
    </row>
    <row r="84" spans="1:6">
      <c r="A84" s="752" t="s">
        <v>108</v>
      </c>
      <c r="B84" s="797" t="s">
        <v>467</v>
      </c>
      <c r="C84" s="798">
        <f>Állami!E31</f>
        <v>0</v>
      </c>
      <c r="D84" s="487">
        <f>Állami!F31</f>
        <v>202850</v>
      </c>
      <c r="E84" s="799">
        <f>Állami!G31</f>
        <v>202850</v>
      </c>
      <c r="F84" s="14"/>
    </row>
    <row r="85" spans="1:6">
      <c r="A85" s="752"/>
      <c r="B85" s="800" t="s">
        <v>166</v>
      </c>
      <c r="C85" s="798">
        <f>Állami!E33</f>
        <v>-76111615</v>
      </c>
      <c r="D85" s="487">
        <f>Állami!F33</f>
        <v>0</v>
      </c>
      <c r="E85" s="799">
        <f>Állami!G33</f>
        <v>0</v>
      </c>
      <c r="F85" s="14"/>
    </row>
    <row r="86" spans="1:6">
      <c r="A86" s="757" t="s">
        <v>3</v>
      </c>
      <c r="B86" s="801" t="s">
        <v>4</v>
      </c>
      <c r="C86" s="802">
        <f>SUM(C79:C85)</f>
        <v>191459879</v>
      </c>
      <c r="D86" s="803">
        <f>SUM(D79:D85)</f>
        <v>191662729</v>
      </c>
      <c r="E86" s="804">
        <f>SUM(E79:E85)</f>
        <v>100381371</v>
      </c>
      <c r="F86" s="14"/>
    </row>
    <row r="87" spans="1:6">
      <c r="A87" s="752"/>
      <c r="B87" s="797" t="s">
        <v>328</v>
      </c>
      <c r="C87" s="798"/>
      <c r="D87" s="487"/>
      <c r="E87" s="799"/>
      <c r="F87" s="14"/>
    </row>
    <row r="88" spans="1:6">
      <c r="A88" s="752"/>
      <c r="B88" s="797" t="s">
        <v>286</v>
      </c>
      <c r="C88" s="798"/>
      <c r="D88" s="487"/>
      <c r="E88" s="799">
        <v>783202</v>
      </c>
      <c r="F88" s="14"/>
    </row>
    <row r="89" spans="1:6">
      <c r="A89" s="752"/>
      <c r="B89" s="797" t="s">
        <v>323</v>
      </c>
      <c r="C89" s="798">
        <v>18192000</v>
      </c>
      <c r="D89" s="487">
        <v>20542000</v>
      </c>
      <c r="E89" s="799">
        <v>13421700</v>
      </c>
      <c r="F89" s="14"/>
    </row>
    <row r="90" spans="1:6">
      <c r="A90" s="752"/>
      <c r="B90" s="797" t="s">
        <v>287</v>
      </c>
      <c r="C90" s="798">
        <v>24235212</v>
      </c>
      <c r="D90" s="487">
        <v>24235212</v>
      </c>
      <c r="E90" s="799">
        <v>14306924</v>
      </c>
      <c r="F90" s="14"/>
    </row>
    <row r="91" spans="1:6">
      <c r="A91" s="757" t="s">
        <v>7</v>
      </c>
      <c r="B91" s="801" t="s">
        <v>112</v>
      </c>
      <c r="C91" s="802">
        <f>SUM(C87:C90)</f>
        <v>42427212</v>
      </c>
      <c r="D91" s="803">
        <f>SUM(D87:D90)</f>
        <v>44777212</v>
      </c>
      <c r="E91" s="804">
        <f>SUM(E87:E90)</f>
        <v>28511826</v>
      </c>
      <c r="F91" s="15"/>
    </row>
    <row r="92" spans="1:6">
      <c r="A92" s="762" t="s">
        <v>11</v>
      </c>
      <c r="B92" s="805" t="s">
        <v>113</v>
      </c>
      <c r="C92" s="806">
        <f>SUM(C86,C91)</f>
        <v>233887091</v>
      </c>
      <c r="D92" s="807">
        <f>SUM(D86,D91)</f>
        <v>236439941</v>
      </c>
      <c r="E92" s="779">
        <f>SUM(E86,E91)</f>
        <v>128893197</v>
      </c>
      <c r="F92" s="15"/>
    </row>
    <row r="93" spans="1:6">
      <c r="A93" s="752" t="s">
        <v>15</v>
      </c>
      <c r="B93" s="797" t="s">
        <v>114</v>
      </c>
      <c r="C93" s="798"/>
      <c r="D93" s="808"/>
      <c r="E93" s="809"/>
      <c r="F93" s="15"/>
    </row>
    <row r="94" spans="1:6" s="45" customFormat="1">
      <c r="A94" s="810" t="s">
        <v>15</v>
      </c>
      <c r="B94" s="811" t="s">
        <v>115</v>
      </c>
      <c r="C94" s="812">
        <f>SUM(C93)</f>
        <v>0</v>
      </c>
      <c r="D94" s="813">
        <f>SUM(D93)</f>
        <v>0</v>
      </c>
      <c r="E94" s="814">
        <f>SUM(E93)</f>
        <v>0</v>
      </c>
    </row>
    <row r="95" spans="1:6" s="45" customFormat="1">
      <c r="A95" s="815"/>
      <c r="B95" s="816" t="s">
        <v>116</v>
      </c>
      <c r="C95" s="817"/>
      <c r="D95" s="818"/>
      <c r="E95" s="819"/>
    </row>
    <row r="96" spans="1:6" s="45" customFormat="1">
      <c r="A96" s="815"/>
      <c r="B96" s="816"/>
      <c r="C96" s="820"/>
      <c r="D96" s="818"/>
      <c r="E96" s="819"/>
    </row>
    <row r="97" spans="1:6" s="45" customFormat="1">
      <c r="A97" s="810" t="s">
        <v>19</v>
      </c>
      <c r="B97" s="811" t="s">
        <v>117</v>
      </c>
      <c r="C97" s="812">
        <f>SUM(C95:C96)</f>
        <v>0</v>
      </c>
      <c r="D97" s="821">
        <v>0</v>
      </c>
      <c r="E97" s="822">
        <v>0</v>
      </c>
    </row>
    <row r="98" spans="1:6" s="45" customFormat="1">
      <c r="A98" s="823" t="s">
        <v>23</v>
      </c>
      <c r="B98" s="824" t="s">
        <v>118</v>
      </c>
      <c r="C98" s="825">
        <f>SUM(C94,C97)</f>
        <v>0</v>
      </c>
      <c r="D98" s="826">
        <f>SUM(D94,D97)</f>
        <v>0</v>
      </c>
      <c r="E98" s="827">
        <f>SUM(E94,E97)</f>
        <v>0</v>
      </c>
    </row>
    <row r="99" spans="1:6">
      <c r="A99" s="810" t="s">
        <v>27</v>
      </c>
      <c r="B99" s="811" t="s">
        <v>441</v>
      </c>
      <c r="C99" s="812"/>
      <c r="D99" s="821"/>
      <c r="E99" s="822"/>
      <c r="F99" s="14"/>
    </row>
    <row r="100" spans="1:6">
      <c r="A100" s="810" t="s">
        <v>29</v>
      </c>
      <c r="B100" s="811" t="s">
        <v>442</v>
      </c>
      <c r="C100" s="812">
        <v>93000000</v>
      </c>
      <c r="D100" s="821">
        <v>101000000</v>
      </c>
      <c r="E100" s="822">
        <v>65912831</v>
      </c>
      <c r="F100" s="14"/>
    </row>
    <row r="101" spans="1:6">
      <c r="A101" s="752" t="s">
        <v>32</v>
      </c>
      <c r="B101" s="797" t="s">
        <v>443</v>
      </c>
      <c r="C101" s="798">
        <v>280000000</v>
      </c>
      <c r="D101" s="487">
        <v>280000000</v>
      </c>
      <c r="E101" s="799">
        <v>125569788</v>
      </c>
      <c r="F101" s="14"/>
    </row>
    <row r="102" spans="1:6">
      <c r="A102" s="752" t="s">
        <v>35</v>
      </c>
      <c r="B102" s="797" t="s">
        <v>36</v>
      </c>
      <c r="C102" s="798">
        <v>8000000</v>
      </c>
      <c r="D102" s="487"/>
      <c r="E102" s="799"/>
      <c r="F102" s="14"/>
    </row>
    <row r="103" spans="1:6">
      <c r="A103" s="752" t="s">
        <v>39</v>
      </c>
      <c r="B103" s="797" t="s">
        <v>449</v>
      </c>
      <c r="C103" s="798">
        <v>30000000</v>
      </c>
      <c r="D103" s="487">
        <v>30000000</v>
      </c>
      <c r="E103" s="799">
        <v>7295600</v>
      </c>
      <c r="F103" s="14"/>
    </row>
    <row r="104" spans="1:6">
      <c r="A104" s="752"/>
      <c r="B104" s="797" t="s">
        <v>42</v>
      </c>
      <c r="C104" s="798"/>
      <c r="D104" s="828"/>
      <c r="E104" s="829">
        <v>391005</v>
      </c>
      <c r="F104" s="14"/>
    </row>
    <row r="105" spans="1:6" s="45" customFormat="1">
      <c r="A105" s="830" t="s">
        <v>439</v>
      </c>
      <c r="B105" s="831" t="s">
        <v>440</v>
      </c>
      <c r="C105" s="832">
        <f>SUM(C101:C104)</f>
        <v>318000000</v>
      </c>
      <c r="D105" s="813">
        <f>SUM(D101:D104)</f>
        <v>310000000</v>
      </c>
      <c r="E105" s="814">
        <f>SUM(E101:E104)</f>
        <v>133256393</v>
      </c>
    </row>
    <row r="106" spans="1:6">
      <c r="A106" s="762" t="s">
        <v>45</v>
      </c>
      <c r="B106" s="805" t="s">
        <v>119</v>
      </c>
      <c r="C106" s="806">
        <f>SUM(C99:C103)</f>
        <v>411000000</v>
      </c>
      <c r="D106" s="778">
        <f>SUM(D105,D100,D99)</f>
        <v>411000000</v>
      </c>
      <c r="E106" s="779">
        <f>SUM(E105,E100,E99)</f>
        <v>199169224</v>
      </c>
      <c r="F106" s="14"/>
    </row>
    <row r="107" spans="1:6">
      <c r="A107" s="752" t="s">
        <v>120</v>
      </c>
      <c r="B107" s="797" t="s">
        <v>451</v>
      </c>
      <c r="C107" s="798"/>
      <c r="D107" s="487"/>
      <c r="E107" s="799"/>
      <c r="F107" s="14"/>
    </row>
    <row r="108" spans="1:6">
      <c r="A108" s="752" t="s">
        <v>121</v>
      </c>
      <c r="B108" s="797" t="s">
        <v>450</v>
      </c>
      <c r="C108" s="798">
        <v>3071160</v>
      </c>
      <c r="D108" s="487">
        <v>3071160</v>
      </c>
      <c r="E108" s="799">
        <v>1897320</v>
      </c>
      <c r="F108" s="14"/>
    </row>
    <row r="109" spans="1:6">
      <c r="A109" s="752" t="s">
        <v>123</v>
      </c>
      <c r="B109" s="797" t="s">
        <v>452</v>
      </c>
      <c r="C109" s="798">
        <v>24800000</v>
      </c>
      <c r="D109" s="487">
        <v>24800000</v>
      </c>
      <c r="E109" s="799">
        <v>7088144</v>
      </c>
      <c r="F109" s="14"/>
    </row>
    <row r="110" spans="1:6">
      <c r="A110" s="752" t="s">
        <v>125</v>
      </c>
      <c r="B110" s="797" t="s">
        <v>126</v>
      </c>
      <c r="C110" s="798">
        <v>27097200</v>
      </c>
      <c r="D110" s="487">
        <v>27097200</v>
      </c>
      <c r="E110" s="799">
        <v>7519930</v>
      </c>
      <c r="F110" s="14"/>
    </row>
    <row r="111" spans="1:6">
      <c r="A111" s="752" t="s">
        <v>127</v>
      </c>
      <c r="B111" s="797" t="s">
        <v>459</v>
      </c>
      <c r="C111" s="798"/>
      <c r="D111" s="487"/>
      <c r="E111" s="799"/>
      <c r="F111" s="14"/>
    </row>
    <row r="112" spans="1:6">
      <c r="A112" s="752" t="s">
        <v>127</v>
      </c>
      <c r="B112" s="797" t="s">
        <v>460</v>
      </c>
      <c r="C112" s="798"/>
      <c r="D112" s="487"/>
      <c r="E112" s="799"/>
      <c r="F112" s="14"/>
    </row>
    <row r="113" spans="1:6">
      <c r="A113" s="752" t="s">
        <v>127</v>
      </c>
      <c r="B113" s="797" t="s">
        <v>461</v>
      </c>
      <c r="C113" s="798"/>
      <c r="D113" s="487"/>
      <c r="E113" s="799"/>
      <c r="F113" s="14"/>
    </row>
    <row r="114" spans="1:6">
      <c r="A114" s="752" t="s">
        <v>128</v>
      </c>
      <c r="B114" s="797" t="s">
        <v>454</v>
      </c>
      <c r="C114" s="798">
        <v>14769800</v>
      </c>
      <c r="D114" s="487">
        <v>14769800</v>
      </c>
      <c r="E114" s="799">
        <v>4308629</v>
      </c>
      <c r="F114" s="14"/>
    </row>
    <row r="115" spans="1:6">
      <c r="A115" s="752" t="s">
        <v>130</v>
      </c>
      <c r="B115" s="797" t="s">
        <v>453</v>
      </c>
      <c r="C115" s="798"/>
      <c r="D115" s="487"/>
      <c r="E115" s="799"/>
      <c r="F115" s="14"/>
    </row>
    <row r="116" spans="1:6">
      <c r="A116" s="752" t="s">
        <v>132</v>
      </c>
      <c r="B116" s="797" t="s">
        <v>455</v>
      </c>
      <c r="C116" s="798">
        <v>20000</v>
      </c>
      <c r="D116" s="487">
        <v>20000</v>
      </c>
      <c r="E116" s="799">
        <v>147</v>
      </c>
      <c r="F116" s="14"/>
    </row>
    <row r="117" spans="1:6">
      <c r="A117" s="752" t="s">
        <v>456</v>
      </c>
      <c r="B117" s="797" t="s">
        <v>133</v>
      </c>
      <c r="C117" s="798"/>
      <c r="D117" s="487"/>
      <c r="E117" s="799">
        <v>111339</v>
      </c>
      <c r="F117" s="14"/>
    </row>
    <row r="118" spans="1:6">
      <c r="A118" s="762" t="s">
        <v>49</v>
      </c>
      <c r="B118" s="805" t="s">
        <v>134</v>
      </c>
      <c r="C118" s="806">
        <f>SUM(C107:C117)</f>
        <v>69758160</v>
      </c>
      <c r="D118" s="778">
        <f>SUM(D107:D117)</f>
        <v>69758160</v>
      </c>
      <c r="E118" s="779">
        <f>SUM(E107:E117)</f>
        <v>20925509</v>
      </c>
      <c r="F118" s="14"/>
    </row>
    <row r="119" spans="1:6">
      <c r="A119" s="752" t="s">
        <v>135</v>
      </c>
      <c r="B119" s="797" t="s">
        <v>136</v>
      </c>
      <c r="C119" s="798">
        <v>100000000</v>
      </c>
      <c r="D119" s="487">
        <v>100000000</v>
      </c>
      <c r="E119" s="799"/>
      <c r="F119" s="14"/>
    </row>
    <row r="120" spans="1:6">
      <c r="A120" s="752" t="s">
        <v>137</v>
      </c>
      <c r="B120" s="797" t="s">
        <v>322</v>
      </c>
      <c r="C120" s="798"/>
      <c r="D120" s="487"/>
      <c r="E120" s="799"/>
      <c r="F120" s="14"/>
    </row>
    <row r="121" spans="1:6">
      <c r="A121" s="762" t="s">
        <v>139</v>
      </c>
      <c r="B121" s="805" t="s">
        <v>140</v>
      </c>
      <c r="C121" s="806">
        <f>SUM(C119:C120)</f>
        <v>100000000</v>
      </c>
      <c r="D121" s="778">
        <f>SUM(D119:D120)</f>
        <v>100000000</v>
      </c>
      <c r="E121" s="779">
        <f>SUM(E119:E120)</f>
        <v>0</v>
      </c>
      <c r="F121" s="15"/>
    </row>
    <row r="122" spans="1:6">
      <c r="A122" s="752" t="s">
        <v>57</v>
      </c>
      <c r="B122" s="797" t="s">
        <v>141</v>
      </c>
      <c r="C122" s="798"/>
      <c r="D122" s="487"/>
      <c r="E122" s="799">
        <v>340500</v>
      </c>
      <c r="F122" s="14"/>
    </row>
    <row r="123" spans="1:6">
      <c r="A123" s="752" t="s">
        <v>59</v>
      </c>
      <c r="B123" s="797" t="s">
        <v>142</v>
      </c>
      <c r="C123" s="798"/>
      <c r="D123" s="487"/>
      <c r="E123" s="799"/>
      <c r="F123" s="14"/>
    </row>
    <row r="124" spans="1:6">
      <c r="A124" s="762" t="s">
        <v>61</v>
      </c>
      <c r="B124" s="805" t="s">
        <v>143</v>
      </c>
      <c r="C124" s="806">
        <f>SUM(C122:C123)</f>
        <v>0</v>
      </c>
      <c r="D124" s="778">
        <f>SUM(D122:D123)</f>
        <v>0</v>
      </c>
      <c r="E124" s="779">
        <f>SUM(E122:E123)</f>
        <v>340500</v>
      </c>
      <c r="F124" s="15"/>
    </row>
    <row r="125" spans="1:6">
      <c r="A125" s="752" t="s">
        <v>63</v>
      </c>
      <c r="B125" s="797" t="s">
        <v>64</v>
      </c>
      <c r="C125" s="798"/>
      <c r="D125" s="487"/>
      <c r="E125" s="799">
        <v>921100</v>
      </c>
      <c r="F125" s="14"/>
    </row>
    <row r="126" spans="1:6">
      <c r="A126" s="752" t="s">
        <v>65</v>
      </c>
      <c r="B126" s="797" t="s">
        <v>144</v>
      </c>
      <c r="C126" s="798"/>
      <c r="D126" s="487"/>
      <c r="E126" s="799">
        <v>1358479</v>
      </c>
      <c r="F126" s="14"/>
    </row>
    <row r="127" spans="1:6" ht="16.5" thickBot="1">
      <c r="A127" s="783" t="s">
        <v>67</v>
      </c>
      <c r="B127" s="833" t="s">
        <v>145</v>
      </c>
      <c r="C127" s="834">
        <f>SUM(C125:C126)</f>
        <v>0</v>
      </c>
      <c r="D127" s="835">
        <f>SUM(D125:D126)</f>
        <v>0</v>
      </c>
      <c r="E127" s="787">
        <f>SUM(E125:E126)</f>
        <v>2279579</v>
      </c>
      <c r="F127" s="15"/>
    </row>
    <row r="128" spans="1:6" ht="19.5" thickBot="1">
      <c r="A128" s="1299" t="s">
        <v>336</v>
      </c>
      <c r="B128" s="1300"/>
      <c r="C128" s="307">
        <f>SUM(C127,C124,C121,C118,C106,C98,C92)</f>
        <v>814645251</v>
      </c>
      <c r="D128" s="297">
        <f>SUM(D127,D124,D121,D118,D106,D98,D92)</f>
        <v>817198101</v>
      </c>
      <c r="E128" s="788">
        <f>SUM(E127,E124,E121,E118,E106,E98,E92)</f>
        <v>351608009</v>
      </c>
      <c r="F128" s="14"/>
    </row>
    <row r="129" spans="1:6">
      <c r="A129" s="180" t="s">
        <v>332</v>
      </c>
      <c r="B129" s="836" t="s">
        <v>288</v>
      </c>
      <c r="C129" s="308"/>
      <c r="D129" s="299"/>
      <c r="E129" s="837"/>
      <c r="F129" s="14"/>
    </row>
    <row r="130" spans="1:6">
      <c r="A130" s="790" t="s">
        <v>475</v>
      </c>
      <c r="B130" s="838" t="s">
        <v>388</v>
      </c>
      <c r="C130" s="839">
        <v>60000000</v>
      </c>
      <c r="D130" s="300">
        <v>60000000</v>
      </c>
      <c r="E130" s="840"/>
      <c r="F130" s="14"/>
    </row>
    <row r="131" spans="1:6">
      <c r="A131" s="752" t="s">
        <v>476</v>
      </c>
      <c r="B131" s="797" t="s">
        <v>74</v>
      </c>
      <c r="C131" s="798">
        <v>283790998</v>
      </c>
      <c r="D131" s="487">
        <v>283998505</v>
      </c>
      <c r="E131" s="799">
        <v>283998505</v>
      </c>
      <c r="F131" s="14"/>
    </row>
    <row r="132" spans="1:6">
      <c r="A132" s="752" t="s">
        <v>481</v>
      </c>
      <c r="B132" s="797" t="s">
        <v>482</v>
      </c>
      <c r="C132" s="798"/>
      <c r="D132" s="487"/>
      <c r="E132" s="799"/>
      <c r="F132" s="14"/>
    </row>
    <row r="133" spans="1:6" ht="16.5" thickBot="1">
      <c r="A133" s="752" t="s">
        <v>75</v>
      </c>
      <c r="B133" s="797" t="s">
        <v>76</v>
      </c>
      <c r="C133" s="798"/>
      <c r="D133" s="487"/>
      <c r="E133" s="799"/>
      <c r="F133" s="14"/>
    </row>
    <row r="134" spans="1:6" ht="19.5" thickBot="1">
      <c r="A134" s="1299" t="s">
        <v>353</v>
      </c>
      <c r="B134" s="1300"/>
      <c r="C134" s="307">
        <f>C86+C91+C106+C118+C121+C131+C133+C129+C130</f>
        <v>1158436249</v>
      </c>
      <c r="D134" s="297">
        <f>SUM(D128:D133)</f>
        <v>1161196606</v>
      </c>
      <c r="E134" s="788">
        <f>SUM(E128:E133)</f>
        <v>635606514</v>
      </c>
      <c r="F134" s="14"/>
    </row>
    <row r="135" spans="1:6" ht="16.5" thickBot="1">
      <c r="A135" s="170"/>
      <c r="B135" s="170"/>
      <c r="C135" s="301"/>
      <c r="D135" s="301"/>
      <c r="E135" s="301"/>
    </row>
    <row r="136" spans="1:6" s="185" customFormat="1" ht="19.5" thickBot="1">
      <c r="A136" s="1297" t="s">
        <v>147</v>
      </c>
      <c r="B136" s="1298"/>
      <c r="C136" s="309">
        <f>Létszám!E8</f>
        <v>14</v>
      </c>
      <c r="D136" s="463">
        <v>14</v>
      </c>
      <c r="E136" s="464"/>
      <c r="F136" s="184"/>
    </row>
  </sheetData>
  <sheetProtection formatCells="0" formatColumns="0" formatRows="0" insertColumns="0" insertRows="0" insertHyperlinks="0" deleteColumns="0" deleteRows="0" sort="0" autoFilter="0" pivotTables="0"/>
  <mergeCells count="11">
    <mergeCell ref="G1:Y1"/>
    <mergeCell ref="B1:B3"/>
    <mergeCell ref="A1:A3"/>
    <mergeCell ref="A136:B136"/>
    <mergeCell ref="A73:B73"/>
    <mergeCell ref="A77:B77"/>
    <mergeCell ref="A128:B128"/>
    <mergeCell ref="A134:B134"/>
    <mergeCell ref="D1:D3"/>
    <mergeCell ref="C1:C3"/>
    <mergeCell ref="E1:E3"/>
  </mergeCells>
  <phoneticPr fontId="2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9" firstPageNumber="0" orientation="portrait" horizontalDpi="300" verticalDpi="300" r:id="rId1"/>
  <headerFooter alignWithMargins="0">
    <oddHeader>&amp;C&amp;"Times New Roman,Normál"&amp;14Hegyeshalom Nagyközségi Önkormányzat&amp;R&amp;"Times New Roman,Normál"&amp;12 9. melléklet Adatok: Ft-ban</oddHeader>
  </headerFooter>
  <rowBreaks count="2" manualBreakCount="2">
    <brk id="60" max="16383" man="1"/>
    <brk id="77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25</vt:i4>
      </vt:variant>
    </vt:vector>
  </HeadingPairs>
  <TitlesOfParts>
    <vt:vector size="44" baseType="lpstr">
      <vt:lpstr>Ktvetési mérleg</vt:lpstr>
      <vt:lpstr>Műk-felh.mérleg</vt:lpstr>
      <vt:lpstr>Bevétel össz.</vt:lpstr>
      <vt:lpstr>Kiadás ktgvszervenként</vt:lpstr>
      <vt:lpstr>Állami</vt:lpstr>
      <vt:lpstr>Ber.-felú.</vt:lpstr>
      <vt:lpstr>Pénze.átadás</vt:lpstr>
      <vt:lpstr>Szoc.jutt.</vt:lpstr>
      <vt:lpstr>Önkormányzat</vt:lpstr>
      <vt:lpstr>Óvoda</vt:lpstr>
      <vt:lpstr>Ei. felh.terv</vt:lpstr>
      <vt:lpstr>Élelm.</vt:lpstr>
      <vt:lpstr>Címrend</vt:lpstr>
      <vt:lpstr>Létszám</vt:lpstr>
      <vt:lpstr>gördülő</vt:lpstr>
      <vt:lpstr>Stab.Tv.</vt:lpstr>
      <vt:lpstr>KÖH</vt:lpstr>
      <vt:lpstr>Áth.köt.</vt:lpstr>
      <vt:lpstr>Könyvtár</vt:lpstr>
      <vt:lpstr>Állami!__xlnm.Print_Area</vt:lpstr>
      <vt:lpstr>'Ber.-felú.'!__xlnm.Print_Area</vt:lpstr>
      <vt:lpstr>'Bevétel össz.'!__xlnm.Print_Area</vt:lpstr>
      <vt:lpstr>'Ei. felh.terv'!__xlnm.Print_Area</vt:lpstr>
      <vt:lpstr>'Kiadás ktgvszervenként'!__xlnm.Print_Area</vt:lpstr>
      <vt:lpstr>KÖH!__xlnm.Print_Area</vt:lpstr>
      <vt:lpstr>Óvoda!__xlnm.Print_Area</vt:lpstr>
      <vt:lpstr>Pénze.átadás!__xlnm.Print_Area</vt:lpstr>
      <vt:lpstr>Szoc.jutt.!__xlnm.Print_Area</vt:lpstr>
      <vt:lpstr>Állami!Nyomtatási_terület</vt:lpstr>
      <vt:lpstr>'Ber.-felú.'!Nyomtatási_terület</vt:lpstr>
      <vt:lpstr>'Bevétel össz.'!Nyomtatási_terület</vt:lpstr>
      <vt:lpstr>Címrend!Nyomtatási_terület</vt:lpstr>
      <vt:lpstr>'Ei. felh.terv'!Nyomtatási_terület</vt:lpstr>
      <vt:lpstr>Élelm.!Nyomtatási_terület</vt:lpstr>
      <vt:lpstr>'Kiadás ktgvszervenként'!Nyomtatási_terület</vt:lpstr>
      <vt:lpstr>KÖH!Nyomtatási_terület</vt:lpstr>
      <vt:lpstr>Könyvtár!Nyomtatási_terület</vt:lpstr>
      <vt:lpstr>'Ktvetési mérleg'!Nyomtatási_terület</vt:lpstr>
      <vt:lpstr>Létszám!Nyomtatási_terület</vt:lpstr>
      <vt:lpstr>'Műk-felh.mérleg'!Nyomtatási_terület</vt:lpstr>
      <vt:lpstr>Óvoda!Nyomtatási_terület</vt:lpstr>
      <vt:lpstr>Önkormányzat!Nyomtatási_terület</vt:lpstr>
      <vt:lpstr>Pénze.átadás!Nyomtatási_terület</vt:lpstr>
      <vt:lpstr>Szoc.jutt.!Nyomtatási_terület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2020-10-22T09:20:17Z</cp:lastPrinted>
  <dcterms:created xsi:type="dcterms:W3CDTF">2016-02-15T08:20:58Z</dcterms:created>
  <dcterms:modified xsi:type="dcterms:W3CDTF">2020-10-26T08:16:50Z</dcterms:modified>
</cp:coreProperties>
</file>