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45" yWindow="15" windowWidth="15480" windowHeight="9600" firstSheet="6" activeTab="10"/>
  </bookViews>
  <sheets>
    <sheet name="1. Bevételek" sheetId="41" r:id="rId1"/>
    <sheet name="2. Kiadások" sheetId="5" r:id="rId2"/>
    <sheet name="3. Mérleg" sheetId="206" r:id="rId3"/>
    <sheet name="3a Műk.bev.kiad mérleg" sheetId="196" r:id="rId4"/>
    <sheet name="3b Felhalm.bev.kiad.mérleg" sheetId="195" r:id="rId5"/>
    <sheet name="4. Maradványkimutatás" sheetId="207" r:id="rId6"/>
    <sheet name="5. Pénzeszköz átadás" sheetId="190" r:id="rId7"/>
    <sheet name="6.Felhalmozási k." sheetId="194" r:id="rId8"/>
    <sheet name="7. létszám" sheetId="197" r:id="rId9"/>
    <sheet name="8. Adósságk." sheetId="198" r:id="rId10"/>
    <sheet name="9.VAGYONKIMUTATÁS" sheetId="203" r:id="rId11"/>
  </sheets>
  <externalReferences>
    <externalReference r:id="rId12"/>
    <externalReference r:id="rId13"/>
  </externalReferences>
  <definedNames>
    <definedName name="beruh">'[1]4.1. táj.'!#REF!</definedName>
    <definedName name="intézmények">'[2]4.1. táj.'!#REF!</definedName>
    <definedName name="_xlnm.Print_Titles" localSheetId="0">'1. Bevételek'!$1:$5</definedName>
    <definedName name="_xlnm.Print_Titles" localSheetId="1">'2. Kiadások'!$1:$3</definedName>
    <definedName name="_xlnm.Print_Area" localSheetId="0">'1. Bevételek'!$A$1:$H$57</definedName>
    <definedName name="_xlnm.Print_Area" localSheetId="1">'2. Kiadások'!$A$1:$H$32</definedName>
  </definedNames>
  <calcPr calcId="145621"/>
</workbook>
</file>

<file path=xl/calcChain.xml><?xml version="1.0" encoding="utf-8"?>
<calcChain xmlns="http://schemas.openxmlformats.org/spreadsheetml/2006/main">
  <c r="B52" i="203" l="1"/>
  <c r="H15" i="194"/>
  <c r="I15" i="194"/>
  <c r="G15" i="194"/>
  <c r="H11" i="194"/>
  <c r="I11" i="194"/>
  <c r="G11" i="194"/>
  <c r="E11" i="190"/>
  <c r="E9" i="190"/>
  <c r="D32" i="190" l="1"/>
  <c r="E32" i="190"/>
  <c r="F32" i="190"/>
  <c r="E12" i="196" l="1"/>
  <c r="G37" i="41"/>
  <c r="D83" i="203"/>
  <c r="C49" i="203"/>
  <c r="C55" i="203"/>
  <c r="D44" i="203"/>
  <c r="H12" i="5"/>
  <c r="H10" i="41"/>
  <c r="E12" i="198" l="1"/>
  <c r="F12" i="198"/>
  <c r="D12" i="198"/>
  <c r="E11" i="198"/>
  <c r="F11" i="198"/>
  <c r="D11" i="198"/>
  <c r="I32" i="195"/>
  <c r="H10" i="196"/>
  <c r="I10" i="196"/>
  <c r="G10" i="196"/>
  <c r="H11" i="195"/>
  <c r="I11" i="195"/>
  <c r="G11" i="195"/>
  <c r="H8" i="195"/>
  <c r="I8" i="195"/>
  <c r="G8" i="195"/>
  <c r="H6" i="195"/>
  <c r="I6" i="195"/>
  <c r="G6" i="195"/>
  <c r="D6" i="195"/>
  <c r="E6" i="195"/>
  <c r="C6" i="195"/>
  <c r="H26" i="196"/>
  <c r="I26" i="196"/>
  <c r="I27" i="196" s="1"/>
  <c r="G26" i="196"/>
  <c r="H11" i="196"/>
  <c r="I11" i="196"/>
  <c r="G11" i="196"/>
  <c r="H9" i="196"/>
  <c r="I9" i="196"/>
  <c r="G9" i="196"/>
  <c r="H7" i="196"/>
  <c r="I7" i="196"/>
  <c r="G7" i="196"/>
  <c r="D10" i="196"/>
  <c r="C10" i="196"/>
  <c r="G29" i="5"/>
  <c r="D48" i="41"/>
  <c r="C7" i="195" s="1"/>
  <c r="C19" i="195" s="1"/>
  <c r="G39" i="41"/>
  <c r="G24" i="41"/>
  <c r="G25" i="41"/>
  <c r="F17" i="41"/>
  <c r="G17" i="41" s="1"/>
  <c r="F5" i="41"/>
  <c r="F8" i="41"/>
  <c r="G8" i="41" s="1"/>
  <c r="F9" i="41"/>
  <c r="G9" i="41" s="1"/>
  <c r="G4" i="41"/>
  <c r="E10" i="41"/>
  <c r="D9" i="196" s="1"/>
  <c r="D10" i="41"/>
  <c r="C9" i="196" s="1"/>
  <c r="C108" i="203"/>
  <c r="C93" i="203"/>
  <c r="E89" i="203"/>
  <c r="E77" i="203"/>
  <c r="E70" i="203"/>
  <c r="C65" i="203"/>
  <c r="D66" i="203" s="1"/>
  <c r="C57" i="203"/>
  <c r="D59" i="203" s="1"/>
  <c r="C42" i="203"/>
  <c r="C38" i="203"/>
  <c r="C30" i="203"/>
  <c r="D12" i="203"/>
  <c r="D8" i="203"/>
  <c r="E27" i="5"/>
  <c r="E31" i="5" s="1"/>
  <c r="F27" i="5"/>
  <c r="F31" i="5" s="1"/>
  <c r="H27" i="5"/>
  <c r="H31" i="5" s="1"/>
  <c r="D27" i="5"/>
  <c r="D31" i="5" s="1"/>
  <c r="G24" i="5"/>
  <c r="G19" i="5"/>
  <c r="G21" i="5"/>
  <c r="G16" i="5"/>
  <c r="G17" i="5"/>
  <c r="G15" i="5"/>
  <c r="G14" i="5"/>
  <c r="G13" i="5"/>
  <c r="G9" i="5"/>
  <c r="G10" i="5"/>
  <c r="G11" i="5"/>
  <c r="G8" i="5"/>
  <c r="G7" i="5"/>
  <c r="G5" i="5"/>
  <c r="G4" i="5"/>
  <c r="H25" i="5"/>
  <c r="H18" i="5"/>
  <c r="H6" i="5"/>
  <c r="H21" i="41"/>
  <c r="E21" i="41"/>
  <c r="F21" i="41"/>
  <c r="D21" i="41"/>
  <c r="G54" i="41"/>
  <c r="G55" i="41" s="1"/>
  <c r="G52" i="41"/>
  <c r="G53" i="41" s="1"/>
  <c r="G47" i="41"/>
  <c r="G48" i="41" s="1"/>
  <c r="G45" i="41"/>
  <c r="G42" i="41"/>
  <c r="G33" i="41"/>
  <c r="G34" i="41"/>
  <c r="G35" i="41"/>
  <c r="G41" i="41"/>
  <c r="G30" i="41"/>
  <c r="G28" i="41"/>
  <c r="G29" i="41" s="1"/>
  <c r="G23" i="41"/>
  <c r="G6" i="41"/>
  <c r="G7" i="41"/>
  <c r="H55" i="41"/>
  <c r="H53" i="41"/>
  <c r="H51" i="41"/>
  <c r="H48" i="41"/>
  <c r="H45" i="41"/>
  <c r="H41" i="41"/>
  <c r="H27" i="41"/>
  <c r="H20" i="41"/>
  <c r="H17" i="41"/>
  <c r="G20" i="41"/>
  <c r="E18" i="5"/>
  <c r="F55" i="41"/>
  <c r="E55" i="41"/>
  <c r="D55" i="41"/>
  <c r="E45" i="41"/>
  <c r="F45" i="41"/>
  <c r="D45" i="41"/>
  <c r="E20" i="41"/>
  <c r="F20" i="41"/>
  <c r="D20" i="41"/>
  <c r="E48" i="41"/>
  <c r="D7" i="195" s="1"/>
  <c r="F48" i="41"/>
  <c r="E7" i="195" s="1"/>
  <c r="E33" i="195" s="1"/>
  <c r="E35" i="195" s="1"/>
  <c r="H27" i="196"/>
  <c r="E18" i="41"/>
  <c r="D18" i="41"/>
  <c r="F18" i="5"/>
  <c r="G18" i="5" s="1"/>
  <c r="D18" i="5"/>
  <c r="F11" i="190"/>
  <c r="D11" i="190"/>
  <c r="E45" i="190"/>
  <c r="E47" i="190" s="1"/>
  <c r="F45" i="190"/>
  <c r="F47" i="190" s="1"/>
  <c r="D45" i="190"/>
  <c r="D47" i="190" s="1"/>
  <c r="H32" i="195"/>
  <c r="D26" i="195"/>
  <c r="E26" i="195"/>
  <c r="D20" i="195"/>
  <c r="E20" i="195"/>
  <c r="G27" i="196"/>
  <c r="F35" i="190"/>
  <c r="F30" i="190"/>
  <c r="F24" i="190"/>
  <c r="F26" i="190" s="1"/>
  <c r="F19" i="190"/>
  <c r="F9" i="190"/>
  <c r="F7" i="190"/>
  <c r="E35" i="190"/>
  <c r="E30" i="190"/>
  <c r="E24" i="190"/>
  <c r="E26" i="190" s="1"/>
  <c r="E19" i="190"/>
  <c r="E7" i="190"/>
  <c r="E25" i="5"/>
  <c r="H9" i="195" s="1"/>
  <c r="F25" i="5"/>
  <c r="I9" i="195" s="1"/>
  <c r="E12" i="5"/>
  <c r="H8" i="196" s="1"/>
  <c r="F12" i="5"/>
  <c r="I8" i="196" s="1"/>
  <c r="E6" i="5"/>
  <c r="H6" i="196" s="1"/>
  <c r="F6" i="5"/>
  <c r="I6" i="196" s="1"/>
  <c r="D25" i="5"/>
  <c r="G9" i="195" s="1"/>
  <c r="D12" i="5"/>
  <c r="G8" i="196" s="1"/>
  <c r="D6" i="5"/>
  <c r="G6" i="196" s="1"/>
  <c r="E53" i="41"/>
  <c r="F53" i="41"/>
  <c r="E51" i="41"/>
  <c r="F51" i="41"/>
  <c r="E41" i="41"/>
  <c r="D7" i="196" s="1"/>
  <c r="F41" i="41"/>
  <c r="E7" i="196" s="1"/>
  <c r="E27" i="41"/>
  <c r="E29" i="41" s="1"/>
  <c r="E10" i="198" s="1"/>
  <c r="E14" i="198" s="1"/>
  <c r="E15" i="198" s="1"/>
  <c r="F27" i="41"/>
  <c r="D53" i="41"/>
  <c r="D51" i="41"/>
  <c r="C21" i="196" s="1"/>
  <c r="D41" i="41"/>
  <c r="C7" i="196" s="1"/>
  <c r="D27" i="41"/>
  <c r="D29" i="41" s="1"/>
  <c r="D10" i="198" s="1"/>
  <c r="C11" i="197"/>
  <c r="G32" i="195"/>
  <c r="C26" i="195"/>
  <c r="C20" i="195"/>
  <c r="C32" i="195" s="1"/>
  <c r="C24" i="196"/>
  <c r="D30" i="190"/>
  <c r="D35" i="190"/>
  <c r="D9" i="190"/>
  <c r="D19" i="190"/>
  <c r="D24" i="190"/>
  <c r="D26" i="190" s="1"/>
  <c r="D7" i="190"/>
  <c r="I19" i="195" l="1"/>
  <c r="I33" i="195" s="1"/>
  <c r="I35" i="195" s="1"/>
  <c r="E66" i="203"/>
  <c r="E56" i="41"/>
  <c r="D20" i="196" s="1"/>
  <c r="G16" i="194"/>
  <c r="D14" i="198"/>
  <c r="D15" i="198" s="1"/>
  <c r="H19" i="195"/>
  <c r="I18" i="196"/>
  <c r="H56" i="41"/>
  <c r="E112" i="203"/>
  <c r="F56" i="41"/>
  <c r="E20" i="196" s="1"/>
  <c r="H33" i="195"/>
  <c r="H35" i="195" s="1"/>
  <c r="E43" i="190"/>
  <c r="E48" i="190" s="1"/>
  <c r="D19" i="195"/>
  <c r="D36" i="195" s="1"/>
  <c r="E4" i="203"/>
  <c r="D33" i="195"/>
  <c r="D35" i="195" s="1"/>
  <c r="C33" i="195"/>
  <c r="C35" i="195" s="1"/>
  <c r="F10" i="41"/>
  <c r="E9" i="196" s="1"/>
  <c r="I37" i="195"/>
  <c r="E36" i="195"/>
  <c r="I36" i="195"/>
  <c r="D22" i="190"/>
  <c r="D27" i="190" s="1"/>
  <c r="D43" i="190"/>
  <c r="D48" i="190" s="1"/>
  <c r="F43" i="190"/>
  <c r="F48" i="190" s="1"/>
  <c r="H26" i="5"/>
  <c r="H32" i="5" s="1"/>
  <c r="C6" i="196"/>
  <c r="C18" i="196" s="1"/>
  <c r="D6" i="196"/>
  <c r="D18" i="196" s="1"/>
  <c r="E10" i="196"/>
  <c r="H18" i="196"/>
  <c r="E37" i="195"/>
  <c r="G19" i="195"/>
  <c r="G33" i="195" s="1"/>
  <c r="G18" i="196"/>
  <c r="E21" i="196"/>
  <c r="D21" i="196"/>
  <c r="D19" i="196" s="1"/>
  <c r="D27" i="196" s="1"/>
  <c r="D56" i="41"/>
  <c r="C20" i="196" s="1"/>
  <c r="C19" i="196" s="1"/>
  <c r="C27" i="196" s="1"/>
  <c r="G31" i="5"/>
  <c r="G25" i="5"/>
  <c r="E26" i="5"/>
  <c r="E32" i="5" s="1"/>
  <c r="D26" i="5"/>
  <c r="D32" i="5" s="1"/>
  <c r="G12" i="5"/>
  <c r="G6" i="5"/>
  <c r="G27" i="41"/>
  <c r="E49" i="41"/>
  <c r="E57" i="41" s="1"/>
  <c r="G10" i="41"/>
  <c r="E14" i="203"/>
  <c r="E22" i="190"/>
  <c r="E27" i="190" s="1"/>
  <c r="F22" i="190"/>
  <c r="F27" i="190" s="1"/>
  <c r="F26" i="5"/>
  <c r="G56" i="41"/>
  <c r="H29" i="41"/>
  <c r="F29" i="41"/>
  <c r="D49" i="41"/>
  <c r="H18" i="41"/>
  <c r="F18" i="41"/>
  <c r="D49" i="190" l="1"/>
  <c r="I28" i="196"/>
  <c r="I30" i="196" s="1"/>
  <c r="D28" i="196"/>
  <c r="D30" i="196" s="1"/>
  <c r="D31" i="196"/>
  <c r="C31" i="196"/>
  <c r="I16" i="194"/>
  <c r="H28" i="196"/>
  <c r="H30" i="196" s="1"/>
  <c r="H32" i="196" s="1"/>
  <c r="D37" i="195"/>
  <c r="E19" i="196"/>
  <c r="E27" i="196" s="1"/>
  <c r="E49" i="190"/>
  <c r="H16" i="194"/>
  <c r="C28" i="196"/>
  <c r="C30" i="196" s="1"/>
  <c r="E114" i="203"/>
  <c r="F10" i="198"/>
  <c r="F14" i="198" s="1"/>
  <c r="F15" i="198" s="1"/>
  <c r="E6" i="196"/>
  <c r="E18" i="196" s="1"/>
  <c r="E31" i="196" s="1"/>
  <c r="D57" i="41"/>
  <c r="C36" i="195"/>
  <c r="C37" i="195"/>
  <c r="G35" i="195"/>
  <c r="G28" i="196"/>
  <c r="G30" i="196" s="1"/>
  <c r="G32" i="196" s="1"/>
  <c r="F49" i="41"/>
  <c r="F57" i="41" s="1"/>
  <c r="G57" i="41" s="1"/>
  <c r="G18" i="41"/>
  <c r="E85" i="203"/>
  <c r="F49" i="190"/>
  <c r="G26" i="5"/>
  <c r="F32" i="5"/>
  <c r="G32" i="5" s="1"/>
  <c r="H49" i="41"/>
  <c r="H57" i="41" s="1"/>
  <c r="I31" i="196" l="1"/>
  <c r="D32" i="196"/>
  <c r="C32" i="196"/>
  <c r="E28" i="196"/>
  <c r="E30" i="196" s="1"/>
  <c r="E32" i="196" s="1"/>
  <c r="G49" i="41"/>
  <c r="I32" i="196" l="1"/>
</calcChain>
</file>

<file path=xl/sharedStrings.xml><?xml version="1.0" encoding="utf-8"?>
<sst xmlns="http://schemas.openxmlformats.org/spreadsheetml/2006/main" count="709" uniqueCount="543">
  <si>
    <t>Működési célú támogatásértékű kiadások</t>
  </si>
  <si>
    <t>Működési bevételek</t>
  </si>
  <si>
    <t>Személyi juttatások</t>
  </si>
  <si>
    <t>Felújítási kiadások</t>
  </si>
  <si>
    <t>Ingatlanok felújítása</t>
  </si>
  <si>
    <t>Háztartásoknak</t>
  </si>
  <si>
    <t>Működési célú pénzeszközátadások összesen</t>
  </si>
  <si>
    <t>Költségvetési kiadások összesen:</t>
  </si>
  <si>
    <t>Közhatalmi bevételek</t>
  </si>
  <si>
    <t>Kölcsön nyújtása</t>
  </si>
  <si>
    <t>Kölcsön törlesztése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</si>
  <si>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</si>
  <si>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</si>
  <si>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</si>
  <si>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</si>
  <si>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</si>
  <si>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Pénzeszközátadások államháztartáson kívülre összesen</t>
  </si>
  <si>
    <t>11.</t>
  </si>
  <si>
    <t>12.</t>
  </si>
  <si>
    <t>14.</t>
  </si>
  <si>
    <t>17.</t>
  </si>
  <si>
    <t>KIADÁSOK ÖSSZESEN</t>
  </si>
  <si>
    <t>Beruházási kiadások összesen</t>
  </si>
  <si>
    <t>13.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</si>
  <si>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</si>
  <si>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</si>
  <si>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</si>
  <si>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</si>
  <si>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</si>
  <si>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Fők.
szla</t>
  </si>
  <si>
    <t>Megnevezés</t>
  </si>
  <si>
    <t>1.</t>
  </si>
  <si>
    <t>2.</t>
  </si>
  <si>
    <t>3.</t>
  </si>
  <si>
    <t>4.</t>
  </si>
  <si>
    <t>5.</t>
  </si>
  <si>
    <t>Önkormányzat támogatásértékű kiadások, pénzeszközátadások</t>
  </si>
  <si>
    <t>Ingatlanok és kapcsolódó vagyoni értékű jogok vás.</t>
  </si>
  <si>
    <t>6.</t>
  </si>
  <si>
    <t>Felhalmozási kiadások</t>
  </si>
  <si>
    <t>7.</t>
  </si>
  <si>
    <t>8.</t>
  </si>
  <si>
    <t>9.</t>
  </si>
  <si>
    <t>10.</t>
  </si>
  <si>
    <t>19.</t>
  </si>
  <si>
    <t>I.+II. KIADÁSOK ÖSSZESEN</t>
  </si>
  <si>
    <t>15.</t>
  </si>
  <si>
    <t>16.</t>
  </si>
  <si>
    <t>18.</t>
  </si>
  <si>
    <t>Vállalkozásoknak</t>
  </si>
  <si>
    <t>Társulásnak és költségvetési szerveinek</t>
  </si>
  <si>
    <t>Irányítás (felügyelet) alá tartozó költségvetési szervnek folyósított támogatás</t>
  </si>
  <si>
    <t>5. Felhalmozási célú támogatásértékű kiadások</t>
  </si>
  <si>
    <t xml:space="preserve">2. </t>
  </si>
  <si>
    <t>Civil szervezeteknek</t>
  </si>
  <si>
    <t>20.</t>
  </si>
  <si>
    <t>K62</t>
  </si>
  <si>
    <t>K64</t>
  </si>
  <si>
    <t>K71</t>
  </si>
  <si>
    <t>I. Működési célú bevételek és kiadások mérlege
(Önkormányzati szinten)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</si>
  <si>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</si>
  <si>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</si>
  <si>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</si>
  <si>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</si>
  <si>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</si>
  <si>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</si>
  <si>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</si>
  <si>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</si>
  <si>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</si>
  <si>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</si>
  <si>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</si>
  <si>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</si>
  <si>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</si>
  <si>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Központi ,rányitó szervi támogatás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</si>
  <si>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</si>
  <si>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</si>
  <si>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</si>
  <si>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</si>
  <si>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</si>
  <si>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</si>
  <si>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>Rövid lejáratú hitelek törlesztése</t>
  </si>
  <si>
    <t xml:space="preserve">   Betét visszavonásából származó bevétel </t>
  </si>
  <si>
    <t>Hosszú lejáratú hitelek törlesztése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</si>
  <si>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</si>
  <si>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</si>
  <si>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</si>
  <si>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</si>
  <si>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</si>
  <si>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</si>
  <si>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</si>
  <si>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</si>
  <si>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</si>
  <si>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</si>
  <si>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</si>
  <si>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</si>
  <si>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</si>
  <si>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</si>
  <si>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</si>
  <si>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</si>
  <si>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</si>
  <si>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</si>
  <si>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</si>
  <si>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</si>
  <si>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27.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</si>
  <si>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</si>
  <si>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</si>
  <si>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</si>
  <si>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</si>
  <si>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</si>
  <si>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</si>
  <si>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</si>
  <si>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</si>
  <si>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</si>
  <si>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</si>
  <si>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</si>
  <si>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</si>
  <si>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</si>
  <si>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</si>
  <si>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</si>
  <si>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</si>
  <si>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</si>
  <si>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</si>
  <si>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</si>
  <si>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</si>
  <si>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</si>
  <si>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</si>
  <si>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</si>
  <si>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</si>
  <si>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</si>
  <si>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</si>
  <si>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</si>
  <si>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</si>
  <si>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</si>
  <si>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</si>
  <si>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</si>
  <si>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</si>
  <si>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</si>
  <si>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</si>
  <si>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</si>
  <si>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</si>
  <si>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</si>
  <si>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</si>
  <si>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</si>
  <si>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</si>
  <si>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</si>
  <si>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</si>
  <si>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</si>
  <si>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</si>
  <si>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</si>
  <si>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</si>
  <si>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</si>
  <si>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</si>
  <si>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</si>
  <si>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</si>
  <si>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Sor-szám</t>
  </si>
  <si>
    <t>Szakfeladat megnevezés</t>
  </si>
  <si>
    <t>Önkormányzat</t>
  </si>
  <si>
    <t>Önkormányzati jogalkotás</t>
  </si>
  <si>
    <t>Város és községgazdálkodási szolg.</t>
  </si>
  <si>
    <t>Foglalk.helyett.t.jog. hosszabb idejű közfoglalkoztatása</t>
  </si>
  <si>
    <t>Közsségi, társadalmi tevékenység</t>
  </si>
  <si>
    <t>Mindösszesen</t>
  </si>
  <si>
    <t>Adósságot keletkeztető kötelezettségvállalásának felső határa (hitelképesség)</t>
  </si>
  <si>
    <t>Illetékek</t>
  </si>
  <si>
    <t>Helyi adók</t>
  </si>
  <si>
    <t>Gépjárműadó</t>
  </si>
  <si>
    <t>Kamatbevételek</t>
  </si>
  <si>
    <t>Saját bevételek</t>
  </si>
  <si>
    <t>Adósságot keletkeztető éves kötelezetts. váll. felső határa 50%</t>
  </si>
  <si>
    <t>Támogatások ( Önkorm.mük.tám.), kiegészítések (működési célú)</t>
  </si>
  <si>
    <t xml:space="preserve">áht-n belüli megelőlegezések visszafízetése </t>
  </si>
  <si>
    <t>vagyonkezelésből származó bevétel</t>
  </si>
  <si>
    <t xml:space="preserve"> Ft-ban</t>
  </si>
  <si>
    <t xml:space="preserve">  forintban !</t>
  </si>
  <si>
    <t>Ft-ban</t>
  </si>
  <si>
    <t xml:space="preserve">   Forgatási célú belföldi értékpapír beváltása, értékesítése</t>
  </si>
  <si>
    <t>Eredeti előirányzat</t>
  </si>
  <si>
    <t>2017. évi előirányzat</t>
  </si>
  <si>
    <t>Közös Hivatalnak (munkaruha, szem.jutt.)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</si>
  <si>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</si>
  <si>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</si>
  <si>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</si>
  <si>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</si>
  <si>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Önkormányzatok működési támogatásai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</si>
  <si>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</si>
  <si>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</si>
  <si>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</si>
  <si>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</si>
  <si>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</si>
  <si>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Értékesítési és forgalmi adók (iparűzési)</t>
  </si>
  <si>
    <t>Gépjárműadók</t>
  </si>
  <si>
    <t>Egyéb áruhaszn. és szolg. adók (idegenforg. adó)</t>
  </si>
  <si>
    <t>Termékek és szolgáltatások adói (1:3)</t>
  </si>
  <si>
    <t>Egyéb közhatalmi bevételek (talajterh., bírság, pótlék)</t>
  </si>
  <si>
    <t>Közhatalmi bevételek összesen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</si>
  <si>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</si>
  <si>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</si>
  <si>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</si>
  <si>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</si>
  <si>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</si>
  <si>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</si>
  <si>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</si>
  <si>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Működési bevételek összesen:</t>
  </si>
  <si>
    <t>Ingatlanok értékesítése</t>
  </si>
  <si>
    <t>Felhalmozási bevételek</t>
  </si>
  <si>
    <t>Költségvetési bevételek</t>
  </si>
  <si>
    <t>Forgatási célú belföldi értékpapírok beváltása, értékesítése</t>
  </si>
  <si>
    <t>Belföldi értékpapírok bevételei</t>
  </si>
  <si>
    <t>Előző év költségvetési maradványának igénybevétele</t>
  </si>
  <si>
    <t>Maradvány igénybevétele</t>
  </si>
  <si>
    <t>Finanszírozási bevételek</t>
  </si>
  <si>
    <t>Bevételek összesen:</t>
  </si>
  <si>
    <t>Foglalkoztatottak személyi juttatásai</t>
  </si>
  <si>
    <t>Külső személyi juttatások</t>
  </si>
  <si>
    <t>Személyi juttatások összesen:</t>
  </si>
  <si>
    <t>Munkaadókat terhelő járulékok és szoc. ho</t>
  </si>
  <si>
    <t>Készletbeszerzés</t>
  </si>
  <si>
    <t xml:space="preserve">Kommunikációs szolgáltatások </t>
  </si>
  <si>
    <t>Szolgáltatási 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</si>
  <si>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</si>
  <si>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</si>
  <si>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</si>
  <si>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</si>
  <si>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</si>
  <si>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</si>
  <si>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</si>
  <si>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</si>
  <si>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</si>
  <si>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</si>
  <si>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</si>
  <si>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</si>
  <si>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Államháztartáson belüli megelőlegezések visszafizetése</t>
  </si>
  <si>
    <t>Központi, irányító szervi támogatások folyósítása</t>
  </si>
  <si>
    <t>Finanszírozási kiadások</t>
  </si>
  <si>
    <t>Kiadások összesen:</t>
  </si>
  <si>
    <t>Módosított ei.</t>
  </si>
  <si>
    <t>Teljesítés</t>
  </si>
  <si>
    <t>2. Felhalmozási i célú pénzeszközátadások</t>
  </si>
  <si>
    <t>Felhalmozási célú támogatáok áh-n  kívülre</t>
  </si>
  <si>
    <t>Működési célú költségvetési támogatások és kiegészítő támogatások</t>
  </si>
  <si>
    <t>Müködési c. támogatásértékű bevétel központi költségvetési szervek</t>
  </si>
  <si>
    <t>Befektetett pénzügyi eszközökből származó bevételek</t>
  </si>
  <si>
    <t>Müködési c. támogatásértékű bevétel központi kezelésű</t>
  </si>
  <si>
    <t>Felhalmozási  célú támogatások áht-n belülről összesen:</t>
  </si>
  <si>
    <t>Részesedések értékesítése</t>
  </si>
  <si>
    <t>1.a.</t>
  </si>
  <si>
    <t xml:space="preserve">Államháztartáson belüli megelőlegezések </t>
  </si>
  <si>
    <t>Államháztartáson belüli megelőlegezések</t>
  </si>
  <si>
    <t>Részesedések beszerzése</t>
  </si>
  <si>
    <t>Felhalmozási bevetétel Részesedések értékesítése</t>
  </si>
  <si>
    <t xml:space="preserve">   Egyéb belső finanszírozási bevételek Államháztartáson belüli megelőlegezés</t>
  </si>
  <si>
    <t>Támogatások,felhalmozásicélú önkormányzati támogatás</t>
  </si>
  <si>
    <t>Beruházás Részesedések értékesítése</t>
  </si>
  <si>
    <t>Központi költségvetési szervnek</t>
  </si>
  <si>
    <t>Felhalmozási célú önkormányzati támogatások</t>
  </si>
  <si>
    <t>Egyéb tárgyi eszköz értékesítése</t>
  </si>
  <si>
    <t>Magánszemélyek jövedelemadó</t>
  </si>
  <si>
    <t>Termőföld bérbeadásból származó jövedelem utáni szemlyi j.adó</t>
  </si>
  <si>
    <t>9/a</t>
  </si>
  <si>
    <t>Értékpapírok vásárlásának kiadása</t>
  </si>
  <si>
    <t>ESZKÖZÖK</t>
  </si>
  <si>
    <t>I. Immateriális javak összesen:</t>
  </si>
  <si>
    <t>Vagyon értékű jogok bruttó ért.</t>
  </si>
  <si>
    <t>Teljesen 0-ig leírt vagyonértékű jogok bruttó ért.</t>
  </si>
  <si>
    <t>Vagyon értékű jogok eddig elszám.écs</t>
  </si>
  <si>
    <t>Nettó vagyon értékű jogok</t>
  </si>
  <si>
    <t>Szellemi termékek bruttó ért.</t>
  </si>
  <si>
    <t>Teljesen 0-ig leírt szellemi termékek bruttó ért.</t>
  </si>
  <si>
    <t>Szellemi termékek eddig elsz. écs.</t>
  </si>
  <si>
    <t>Nettó szellemi termékek</t>
  </si>
  <si>
    <t>II. Tárgyi eszközök összesen:</t>
  </si>
  <si>
    <t>Földterületek forgalomképtelen</t>
  </si>
  <si>
    <t>Korlátozottan forgalom képes földterület</t>
  </si>
  <si>
    <t>Korlátozottan forgalom képes telkek</t>
  </si>
  <si>
    <t>Forgalom képes telkek bruttó értéke</t>
  </si>
  <si>
    <t>Erdő</t>
  </si>
  <si>
    <t>Korlátozottan forgalom képes épületek bruttó ért.</t>
  </si>
  <si>
    <t>Korlátozottan forgalom képes épületek elsz. écs.</t>
  </si>
  <si>
    <t>Forgalom képes épületek bruttó értéke</t>
  </si>
  <si>
    <r>
      <t>Teljesen 0-ig leírt épületek bruttó.ért.</t>
    </r>
    <r>
      <rPr>
        <sz val="8"/>
        <rFont val="Times New Roman"/>
        <family val="1"/>
        <charset val="238"/>
      </rPr>
      <t>(korlátozottan forgalom képes)</t>
    </r>
  </si>
  <si>
    <t>Teljesen 0-ig leírt épületek écs</t>
  </si>
  <si>
    <t>Nettó épületek</t>
  </si>
  <si>
    <t>Egyéb építmények bruttó ért forgalomképtelen</t>
  </si>
  <si>
    <t>Forgalomképtelen egyéb építmények elszámolt écs</t>
  </si>
  <si>
    <t>Teljesen 0-ig leírt egyéb építmények br.ért.</t>
  </si>
  <si>
    <t>Teljesen 0-ig leírt egyéb építmények écs.</t>
  </si>
  <si>
    <t>Nettó egyéb építmények</t>
  </si>
  <si>
    <t>Nettó vagyon értékű jog</t>
  </si>
  <si>
    <t>Ingatlanok és kapcsolódó vagyonértékű jogok összesen:</t>
  </si>
  <si>
    <t>Teljesen 0-ig leírt ügyviteli és számtech.eszk. br.ért.</t>
  </si>
  <si>
    <t>Teljesen 0-ig leírt ügyviteli és számtech.eszk. écs.</t>
  </si>
  <si>
    <t>Nettó ügyviteli és számtech. eszközök</t>
  </si>
  <si>
    <t>Egyéb gépek, berend. és felszerelések bruttó ért.</t>
  </si>
  <si>
    <t>Egyéb gépek, ber. és felsz. eddig elsz.écs.</t>
  </si>
  <si>
    <t>Teljesen 0-ig leírt e.gépek, ber. és felsz.br.ért.</t>
  </si>
  <si>
    <t>Teljesen 0-ig leírt e.gépek, ber. és felsz.écs.</t>
  </si>
  <si>
    <t>Nettó egyéb gépek; ber. és felszerelések</t>
  </si>
  <si>
    <t>Korl.forg.képes képzőműv.alkotások</t>
  </si>
  <si>
    <t>Gépek, berendezések felszerelések összesen:</t>
  </si>
  <si>
    <t>Járművek bruttó ért.</t>
  </si>
  <si>
    <t>Járművek eddig elsz.écs.</t>
  </si>
  <si>
    <t>Teljesen 0-ig leírt járművek br.ért.</t>
  </si>
  <si>
    <t>Teljesen 0-ig leírt járművek écs.</t>
  </si>
  <si>
    <t>Nettó járművek</t>
  </si>
  <si>
    <t>III. Befektetett pénzügyi eszközök összesen:</t>
  </si>
  <si>
    <t>Egyéb tartós részesedések (Pannon-Víz részvény)</t>
  </si>
  <si>
    <r>
      <t xml:space="preserve">Egyéb tartós részesedések </t>
    </r>
    <r>
      <rPr>
        <sz val="8"/>
        <rFont val="Times New Roman"/>
        <family val="1"/>
        <charset val="238"/>
      </rPr>
      <t>(Nyugat-Pannon Terület Gazdaságfejlesztési Szolgáltató Közhasznú Nonprofit Korlátolt felelősségű Társaság</t>
    </r>
    <r>
      <rPr>
        <sz val="12"/>
        <rFont val="Times New Roman"/>
        <family val="1"/>
        <charset val="238"/>
      </rPr>
      <t>)</t>
    </r>
  </si>
  <si>
    <t>Tartósan adott kölcsön</t>
  </si>
  <si>
    <t>Egyéb hosszú lejáratú követelés</t>
  </si>
  <si>
    <t>IV. Koncesszióba,vagyonkezelésbe adott eszközök:</t>
  </si>
  <si>
    <t>Koncessz.,vagyonk.adott ing. vagyonért. jog.</t>
  </si>
  <si>
    <t>eddig elsz.écs.</t>
  </si>
  <si>
    <t xml:space="preserve">Teljesen 0-ig leírt üz. átad. gépek, berend. </t>
  </si>
  <si>
    <t>Teljesen 0-ig leírt üz. átad. gépek, berend. Écs</t>
  </si>
  <si>
    <t>A / Nemzeti vagyonba tartozó befektetett  eszközök összesen:</t>
  </si>
  <si>
    <t>II. Értékpapírok összesen:</t>
  </si>
  <si>
    <t>-forgatási célú hitelviszonyt megtest. Értékpapír</t>
  </si>
  <si>
    <t>B / Nemzeti vagyonba tartozó forgóeszközök  összesen:</t>
  </si>
  <si>
    <t>III. Forintszámlák összesen:</t>
  </si>
  <si>
    <t>Pénztárak, csekkek, betétkönyv</t>
  </si>
  <si>
    <t>Költségvet. bankszámla</t>
  </si>
  <si>
    <t>Idegen pénzeszközök</t>
  </si>
  <si>
    <t>- letéti szla.</t>
  </si>
  <si>
    <t>- Idegen bevételek számla</t>
  </si>
  <si>
    <t>C / Pénzeszközök  összesen:</t>
  </si>
  <si>
    <t>ESZKÖZÖK összesen: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</si>
  <si>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</si>
  <si>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</si>
  <si>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</si>
  <si>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</si>
  <si>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</si>
  <si>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</si>
  <si>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</si>
  <si>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11</t>
  </si>
  <si>
    <t>A/III/1 Tartós részesedések (=A/III/1a+…+A/III/1e)</t>
  </si>
  <si>
    <t>13</t>
  </si>
  <si>
    <t>A/III/1b - ebből: tartós részesedések nem pénzügyi vállalkozásban</t>
  </si>
  <si>
    <t>15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</si>
  <si>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</si>
  <si>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</si>
  <si>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</si>
  <si>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</si>
  <si>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</si>
  <si>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</si>
  <si>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</si>
  <si>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</si>
  <si>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</si>
  <si>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</si>
  <si>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53</t>
  </si>
  <si>
    <t>C/III/1 Kincstáron kívüli forintszámlák</t>
  </si>
  <si>
    <t>C/III Forintszámlák (=C/III/1+C/III/2)</t>
  </si>
  <si>
    <t>C) PÉNZESZKÖZÖK (=C/I+…+C/IV)</t>
  </si>
  <si>
    <t>62</t>
  </si>
  <si>
    <t>D/I/3 Költségvetési évben esedékes követelések közhatalmi bevételre (=D/I/3a+…+D/I/3f)</t>
  </si>
  <si>
    <t>68</t>
  </si>
  <si>
    <t>D/I/3d - ebből: költségvetési évben esedékes követelések vagyoni típusú adókra</t>
  </si>
  <si>
    <t>69</t>
  </si>
  <si>
    <t>D/I/3e - ebből: költségvetési évben esedékes követelések termékek és szolgáltatások adóira</t>
  </si>
  <si>
    <t>70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</si>
  <si>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</si>
  <si>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</si>
  <si>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</si>
  <si>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</si>
  <si>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</si>
  <si>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</si>
  <si>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D/III/4 Forgótőke elszámolása</t>
  </si>
  <si>
    <t>D/III/5 Vagyonkezelésbe adott eszközökkel kapcsolatos visszapótlási követelés elszámolása</t>
  </si>
  <si>
    <t>D/III Követelés jellegű sajátos elszámolások (=D/III/1+…+D/III/9)</t>
  </si>
  <si>
    <t>161</t>
  </si>
  <si>
    <t>D) KÖVETELÉSEK  (=D/I+D/II+D/III)</t>
  </si>
  <si>
    <t>E/I/2 Más előzetesen felszámított levonható általános forgalmi adó</t>
  </si>
  <si>
    <t>166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</si>
  <si>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</si>
  <si>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</si>
  <si>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</si>
  <si>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171</t>
  </si>
  <si>
    <t>175</t>
  </si>
  <si>
    <t>176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</si>
  <si>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</si>
  <si>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</si>
  <si>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</si>
  <si>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</si>
  <si>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182</t>
  </si>
  <si>
    <t>G/II Nemzeti vagyon változásai</t>
  </si>
  <si>
    <t>G/IV Felhalmozott eredmény</t>
  </si>
  <si>
    <t>G/VI Mérleg szerinti eredmény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</si>
  <si>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</si>
  <si>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</si>
  <si>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</si>
  <si>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</si>
  <si>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</si>
  <si>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</si>
  <si>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</si>
  <si>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</si>
  <si>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07/A - Maradványkimutatás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</si>
  <si>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</si>
  <si>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</si>
  <si>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</si>
  <si>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</si>
  <si>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</si>
  <si>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</si>
  <si>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</si>
  <si>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</si>
  <si>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</si>
  <si>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</si>
  <si>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</si>
  <si>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</si>
  <si>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</si>
  <si>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</si>
  <si>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17</t>
  </si>
  <si>
    <t>E)        Alaptevékenység szabad maradványa (=A-D)</t>
  </si>
  <si>
    <t>12/A - Mérleg</t>
  </si>
  <si>
    <t>Előző időszak</t>
  </si>
  <si>
    <t>Módosítások (+/-)</t>
  </si>
  <si>
    <t>Tárgyi időszak</t>
  </si>
  <si>
    <t>A/II Tárgyi eszközök  (=A/II/1+...+A/II/5)</t>
  </si>
  <si>
    <t>51</t>
  </si>
  <si>
    <t>57</t>
  </si>
  <si>
    <t>66</t>
  </si>
  <si>
    <t>67</t>
  </si>
  <si>
    <t>101</t>
  </si>
  <si>
    <t>143</t>
  </si>
  <si>
    <t>148</t>
  </si>
  <si>
    <t>152</t>
  </si>
  <si>
    <t>153</t>
  </si>
  <si>
    <t>158</t>
  </si>
  <si>
    <t>159</t>
  </si>
  <si>
    <t>164</t>
  </si>
  <si>
    <t>167</t>
  </si>
  <si>
    <t>E) EGYÉB SAJÁTOS ELSZÁMOLÁSOK (=E/I+E/II+E/III)</t>
  </si>
  <si>
    <t>172</t>
  </si>
  <si>
    <t>177</t>
  </si>
  <si>
    <t>178</t>
  </si>
  <si>
    <t>183</t>
  </si>
  <si>
    <t>G/ SAJÁT TŐKE  (= G/I+…+G/VI)</t>
  </si>
  <si>
    <t>H/II/9 Költségvetési évet követően esedékes kötelezettségek finanszírozási kiadásokra (&gt;=H/II/9a+…+H/II/9j)</t>
  </si>
  <si>
    <t>236</t>
  </si>
  <si>
    <t>247</t>
  </si>
  <si>
    <t>A/I/2 Szellemi termékek</t>
  </si>
  <si>
    <t>A/I Immateriális javak (=A/I/1+A/I/2+A/I/3)</t>
  </si>
  <si>
    <t>47</t>
  </si>
  <si>
    <t>C/II/1 Forintpénztár</t>
  </si>
  <si>
    <t>50</t>
  </si>
  <si>
    <t>C/II Pénztárak, csekkek, betétkönyvek (=C/II/1+C/II/2+C/II/3)</t>
  </si>
  <si>
    <t>73</t>
  </si>
  <si>
    <t>D/I/4d - ebből: költségvetési évben esedékes követelések kiszámlázott általános forgalmi adóra</t>
  </si>
  <si>
    <t>147</t>
  </si>
  <si>
    <t>D/III/1d - ebből: igénybe vett szolgáltatásra adott előlegek</t>
  </si>
  <si>
    <t>H/III/3 Más szervezetet megillető bevételek elszámolása</t>
  </si>
  <si>
    <t>16</t>
  </si>
  <si>
    <t>D)        Alaptevékenység kötelezettségvállalással terhelt maradványa</t>
  </si>
  <si>
    <t>Vagyoni tipusú adók (építményadó, kommunális adó)</t>
  </si>
  <si>
    <t>Államháztartáson belüli megelőlegezések visszafieztése</t>
  </si>
  <si>
    <t>Földterületek aktivált bruttó értéke</t>
  </si>
  <si>
    <t>Épületek aktivált bruttó értéke</t>
  </si>
  <si>
    <t>Egyéb építmények aktivált bruttó ért</t>
  </si>
  <si>
    <t>Egyéb építmények aktivált bruttó értéke</t>
  </si>
  <si>
    <t>Épületek eddig elszámolt écs</t>
  </si>
  <si>
    <t>Egyéb építmények écs</t>
  </si>
  <si>
    <t>Ingatlan vagyoni ért. jog bruttó ért.</t>
  </si>
  <si>
    <t>Ingatlan vagyoni ért. jog elszámolt écs.</t>
  </si>
  <si>
    <t>Informatikai és ir.techn. Gépek, ber., felsz. Aktivált bruttó értéke</t>
  </si>
  <si>
    <t>Informatikai és ir.techn. Eszközök terv sz. écs-e</t>
  </si>
  <si>
    <t>Befejezetlen beruházások és felújítások</t>
  </si>
  <si>
    <t>- Szentistváni CS-né alszámla</t>
  </si>
  <si>
    <t>- Környezetvédelmi alszámla</t>
  </si>
  <si>
    <t xml:space="preserve">- Viziközmű alszámla </t>
  </si>
  <si>
    <t>- Állami hozzájárulások alszámla</t>
  </si>
  <si>
    <t>- Közfoglalkoztatottak alszámla</t>
  </si>
  <si>
    <t>- Költségvetési elszámolási számla</t>
  </si>
  <si>
    <t>- Bankhelyesbítő Ikrény</t>
  </si>
  <si>
    <t>- Kommunális adó beszedési alszámla</t>
  </si>
  <si>
    <t>- Építményadó beszedési alszámla</t>
  </si>
  <si>
    <t>- Iparűzési adó alszámla</t>
  </si>
  <si>
    <t>- Gépjármű adó besz. Alszámla</t>
  </si>
  <si>
    <t>- Késedelmi pótlék alszámla</t>
  </si>
  <si>
    <t>- Bírság besz. Alszámla</t>
  </si>
  <si>
    <t>- Egyéb bevételek beszedési alszámla</t>
  </si>
  <si>
    <t>Könyvtári állománygyarapítása, nyilvántartása</t>
  </si>
  <si>
    <t>% 2018.év telj./Mód</t>
  </si>
  <si>
    <t>Teljesítés 2017.év</t>
  </si>
  <si>
    <t>IKRÉNY KÖZSÉG ÖNKORMÁNYZATA   2018. évi beszámoló</t>
  </si>
  <si>
    <t>Elszámolásból származó bevételek</t>
  </si>
  <si>
    <t>Müködési c. támogatásértékű bevétel egyéb fejezeti kezelésű ei.</t>
  </si>
  <si>
    <t>Biztosító által fizetett kártérítés</t>
  </si>
  <si>
    <t>Egyéb pénzügyi műveletel bevételei</t>
  </si>
  <si>
    <t xml:space="preserve">Egyéb működési célú átvett pénzeszköz </t>
  </si>
  <si>
    <t>Működési célú átvett pénzeszközök</t>
  </si>
  <si>
    <t>IKRÉNY KÖZSÉG ÖNKORMÁNYZATA   2018. ÉVI BESZÁMOLÓ</t>
  </si>
  <si>
    <t>179</t>
  </si>
  <si>
    <t>G/III Egyéb eszközök induláskori értéke és változásai</t>
  </si>
  <si>
    <t>180</t>
  </si>
  <si>
    <t>222</t>
  </si>
  <si>
    <t>227</t>
  </si>
  <si>
    <t>233</t>
  </si>
  <si>
    <t>234</t>
  </si>
  <si>
    <t>243</t>
  </si>
  <si>
    <t>244</t>
  </si>
  <si>
    <t>249</t>
  </si>
  <si>
    <t>250</t>
  </si>
  <si>
    <t>2018. évi előirányzat</t>
  </si>
  <si>
    <t xml:space="preserve">IKRÉNY KÖZSÉG ÖNKORMÁNYZATA   2018. ÉVI BESZÁMOLÓ </t>
  </si>
  <si>
    <t>2018. évi eredeti előirányzat</t>
  </si>
  <si>
    <t>IKRÉNY KÖZSÉG ÖNKORMÁNYZATA 2018. .ÉVI BESZÁMOLÓ</t>
  </si>
  <si>
    <t>IKRÉNY KÖZSÉG ÖNKORMÁNYZAT   2018. évi BESZÁMOLÓ VAGYON KIMUTATÁSA</t>
  </si>
  <si>
    <t>Működési költségvetési hiány:</t>
  </si>
  <si>
    <t>Működési tárgyévi  hiány:</t>
  </si>
  <si>
    <t>Működési költségvetési többlet:</t>
  </si>
  <si>
    <t>Működési tárgyévi  többlet:</t>
  </si>
  <si>
    <t>Felhalmozási költségvetési hiány:</t>
  </si>
  <si>
    <t>Felhalmozási tárgyévi  hiány:</t>
  </si>
  <si>
    <t>Felhalmozási költségvetési többlet:</t>
  </si>
  <si>
    <t>Felhalmozási tárgyévi  többlet:</t>
  </si>
  <si>
    <t>Bursa Hungarica ösztöndíj</t>
  </si>
  <si>
    <t xml:space="preserve">Abda  Önkorm.-nak - óvoda </t>
  </si>
  <si>
    <t>Abda  Önkorm.-nak  Családseg.-Gyermj.</t>
  </si>
  <si>
    <t>Abda  Önkorm.-nak jegyzői hat.segélyek</t>
  </si>
  <si>
    <t>Abda Önkormányzatnak</t>
  </si>
  <si>
    <t>Arrabona EGTC</t>
  </si>
  <si>
    <t>Fogászati ügyeleti ellátás - Győr</t>
  </si>
  <si>
    <t>Pénzeszközátatás</t>
  </si>
  <si>
    <t>Fogorvosi alapellátás - Henzel-Dent Bt.</t>
  </si>
  <si>
    <t>Eü-i alapellátás Ikrény-Med Bt.</t>
  </si>
  <si>
    <t>Ikrény SE támogatás</t>
  </si>
  <si>
    <t>Polgárőr Egyesület támogatás</t>
  </si>
  <si>
    <t>Horgász Egyesület támogatás</t>
  </si>
  <si>
    <t>Templomért Alapítvány támogatás</t>
  </si>
  <si>
    <t>ISK-DSK támogatás</t>
  </si>
  <si>
    <t>IKIFE támogatás</t>
  </si>
  <si>
    <t>Abda Önkormányzatnak Óvodabővítéshez</t>
  </si>
  <si>
    <t>Felhalmozási célú támogatásértékű kiadások államháztartáson belülre</t>
  </si>
  <si>
    <t>Győr-Szol Zrt-nek</t>
  </si>
  <si>
    <t>IKRÉNY KÖZSÉG ÖNKORMÁNYZATA 2018. ÉVI KÖLTSÉGVETÉSE</t>
  </si>
  <si>
    <t>2018. évi engedélyezett létszám</t>
  </si>
  <si>
    <t>Beruházási célú áfa</t>
  </si>
  <si>
    <t>K61</t>
  </si>
  <si>
    <t>K63</t>
  </si>
  <si>
    <t>K67</t>
  </si>
  <si>
    <t>Informatikai eszközök</t>
  </si>
  <si>
    <t>Egyéb tárgyi eszközök</t>
  </si>
  <si>
    <t>Felújítások áfája</t>
  </si>
  <si>
    <t>K74</t>
  </si>
  <si>
    <t>Pannónia Kincse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</si>
</sst>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#,###"/>
  </numFmts>
  <fonts count="7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3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3"/>
      <name val="Times New Roman"/>
      <family val="1"/>
      <charset val="238"/>
    </font>
    <font>
      <b/>
      <i/>
      <u/>
      <sz val="13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3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3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3"/>
      <color rgb="FFFF0000"/>
      <name val="Arial"/>
      <family val="2"/>
      <charset val="238"/>
    </font>
    <font>
      <i/>
      <u/>
      <sz val="13"/>
      <color rgb="FFFF0000"/>
      <name val="Times New Roman"/>
      <family val="1"/>
      <charset val="238"/>
    </font>
    <font>
      <i/>
      <sz val="13"/>
      <color rgb="FFFF0000"/>
      <name val="Arial"/>
      <family val="2"/>
      <charset val="238"/>
    </font>
    <font>
      <sz val="10"/>
      <name val="MS Sans Serif"/>
      <family val="2"/>
      <charset val="238"/>
    </font>
    <font>
      <sz val="1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indexed="49"/>
        <bgColor indexed="64"/>
      </patternFill>
    </fill>
    <fill>
      <patternFill patternType="solid">
        <fgColor indexed="65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18" fillId="4" borderId="0" applyNumberFormat="0" applyBorder="0" applyAlignment="0" applyProtection="0"/>
    <xf numFmtId="0" fontId="19" fillId="18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19" borderId="0" applyNumberFormat="0" applyBorder="0" applyAlignment="0" applyProtection="0"/>
    <xf numFmtId="0" fontId="24" fillId="18" borderId="1" applyNumberFormat="0" applyAlignment="0" applyProtection="0"/>
    <xf numFmtId="0" fontId="73" fillId="0" borderId="0"/>
  </cellStyleXfs>
  <cellXfs count="41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12" xfId="0" applyNumberFormat="1" applyFont="1" applyFill="1" applyBorder="1" applyAlignment="1">
      <alignment vertical="center"/>
    </xf>
    <xf numFmtId="3" fontId="2" fillId="20" borderId="13" xfId="0" applyNumberFormat="1" applyFont="1" applyFill="1" applyBorder="1" applyAlignment="1">
      <alignment vertical="center"/>
    </xf>
    <xf numFmtId="3" fontId="2" fillId="20" borderId="14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left" vertical="center" wrapText="1"/>
    </xf>
    <xf numFmtId="3" fontId="2" fillId="20" borderId="15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left" vertical="center"/>
    </xf>
    <xf numFmtId="3" fontId="3" fillId="0" borderId="16" xfId="0" applyNumberFormat="1" applyFont="1" applyFill="1" applyBorder="1" applyAlignment="1">
      <alignment vertical="center"/>
    </xf>
    <xf numFmtId="3" fontId="2" fillId="20" borderId="12" xfId="0" applyNumberFormat="1" applyFont="1" applyFill="1" applyBorder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20" borderId="17" xfId="0" applyFont="1" applyFill="1" applyBorder="1" applyAlignment="1">
      <alignment vertical="center"/>
    </xf>
    <xf numFmtId="0" fontId="2" fillId="20" borderId="18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1" borderId="11" xfId="0" applyFont="1" applyFill="1" applyBorder="1" applyAlignment="1">
      <alignment horizontal="center" vertical="center"/>
    </xf>
    <xf numFmtId="0" fontId="2" fillId="20" borderId="20" xfId="0" applyFont="1" applyFill="1" applyBorder="1" applyAlignment="1">
      <alignment horizontal="center" vertical="center"/>
    </xf>
    <xf numFmtId="0" fontId="2" fillId="20" borderId="21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0" fontId="2" fillId="20" borderId="11" xfId="0" applyFont="1" applyFill="1" applyBorder="1" applyAlignment="1">
      <alignment horizontal="center" vertical="center"/>
    </xf>
    <xf numFmtId="0" fontId="2" fillId="20" borderId="22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0" fontId="2" fillId="0" borderId="23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2" fillId="21" borderId="10" xfId="0" applyFont="1" applyFill="1" applyBorder="1" applyAlignment="1">
      <alignment vertical="center" wrapText="1"/>
    </xf>
    <xf numFmtId="0" fontId="2" fillId="21" borderId="11" xfId="0" applyFont="1" applyFill="1" applyBorder="1" applyAlignment="1">
      <alignment horizontal="left" vertical="center" wrapText="1"/>
    </xf>
    <xf numFmtId="0" fontId="2" fillId="21" borderId="11" xfId="0" applyFont="1" applyFill="1" applyBorder="1" applyAlignment="1">
      <alignment horizontal="center" vertical="center"/>
    </xf>
    <xf numFmtId="3" fontId="2" fillId="21" borderId="12" xfId="0" applyNumberFormat="1" applyFont="1" applyFill="1" applyBorder="1" applyAlignment="1">
      <alignment horizontal="right" vertical="center"/>
    </xf>
    <xf numFmtId="0" fontId="2" fillId="20" borderId="26" xfId="0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5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0" fillId="0" borderId="0" xfId="0" applyNumberFormat="1" applyFill="1" applyAlignment="1" applyProtection="1">
      <alignment horizontal="center" vertical="center" wrapText="1"/>
    </xf>
    <xf numFmtId="165" fontId="26" fillId="0" borderId="0" xfId="0" applyNumberFormat="1" applyFont="1" applyFill="1" applyAlignment="1" applyProtection="1">
      <alignment horizontal="right" vertical="center"/>
    </xf>
    <xf numFmtId="165" fontId="28" fillId="0" borderId="27" xfId="0" applyNumberFormat="1" applyFont="1" applyFill="1" applyBorder="1" applyAlignment="1" applyProtection="1">
      <alignment horizontal="centerContinuous" vertical="center" wrapText="1"/>
    </xf>
    <xf numFmtId="165" fontId="28" fillId="0" borderId="22" xfId="0" applyNumberFormat="1" applyFont="1" applyFill="1" applyBorder="1" applyAlignment="1" applyProtection="1">
      <alignment horizontal="centerContinuous" vertical="center" wrapText="1"/>
    </xf>
    <xf numFmtId="165" fontId="28" fillId="0" borderId="15" xfId="0" applyNumberFormat="1" applyFont="1" applyFill="1" applyBorder="1" applyAlignment="1" applyProtection="1">
      <alignment horizontal="centerContinuous" vertical="center" wrapText="1"/>
    </xf>
    <xf numFmtId="165" fontId="28" fillId="0" borderId="27" xfId="0" applyNumberFormat="1" applyFont="1" applyFill="1" applyBorder="1" applyAlignment="1" applyProtection="1">
      <alignment horizontal="center" vertical="center" wrapText="1"/>
    </xf>
    <xf numFmtId="165" fontId="28" fillId="0" borderId="22" xfId="0" applyNumberFormat="1" applyFont="1" applyFill="1" applyBorder="1" applyAlignment="1" applyProtection="1">
      <alignment horizontal="center" vertical="center" wrapText="1"/>
    </xf>
    <xf numFmtId="165" fontId="28" fillId="0" borderId="15" xfId="0" applyNumberFormat="1" applyFont="1" applyFill="1" applyBorder="1" applyAlignment="1" applyProtection="1">
      <alignment horizontal="center" vertical="center" wrapText="1"/>
    </xf>
    <xf numFmtId="165" fontId="29" fillId="0" borderId="0" xfId="0" applyNumberFormat="1" applyFont="1" applyFill="1" applyAlignment="1" applyProtection="1">
      <alignment horizontal="center" vertical="center" wrapText="1"/>
    </xf>
    <xf numFmtId="165" fontId="30" fillId="0" borderId="28" xfId="0" applyNumberFormat="1" applyFont="1" applyFill="1" applyBorder="1" applyAlignment="1" applyProtection="1">
      <alignment horizontal="center" vertical="center" wrapText="1"/>
    </xf>
    <xf numFmtId="165" fontId="30" fillId="0" borderId="27" xfId="0" applyNumberFormat="1" applyFont="1" applyFill="1" applyBorder="1" applyAlignment="1" applyProtection="1">
      <alignment horizontal="center" vertical="center" wrapText="1"/>
    </xf>
    <xf numFmtId="165" fontId="30" fillId="0" borderId="22" xfId="0" applyNumberFormat="1" applyFont="1" applyFill="1" applyBorder="1" applyAlignment="1" applyProtection="1">
      <alignment horizontal="center" vertical="center" wrapText="1"/>
    </xf>
    <xf numFmtId="165" fontId="30" fillId="0" borderId="15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Alignment="1" applyProtection="1">
      <alignment horizontal="center" vertical="center" wrapText="1"/>
    </xf>
    <xf numFmtId="165" fontId="0" fillId="0" borderId="29" xfId="0" applyNumberFormat="1" applyFill="1" applyBorder="1" applyAlignment="1" applyProtection="1">
      <alignment horizontal="left" vertical="center" wrapText="1" indent="1"/>
    </xf>
    <xf numFmtId="165" fontId="31" fillId="0" borderId="30" xfId="0" applyNumberFormat="1" applyFont="1" applyFill="1" applyBorder="1" applyAlignment="1" applyProtection="1">
      <alignment horizontal="left" vertical="center" wrapText="1" indent="1"/>
    </xf>
    <xf numFmtId="165" fontId="3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3" xfId="0" applyNumberFormat="1" applyFill="1" applyBorder="1" applyAlignment="1" applyProtection="1">
      <alignment horizontal="left" vertical="center" wrapText="1" indent="1"/>
    </xf>
    <xf numFmtId="165" fontId="31" fillId="0" borderId="10" xfId="0" applyNumberFormat="1" applyFont="1" applyFill="1" applyBorder="1" applyAlignment="1" applyProtection="1">
      <alignment horizontal="left" vertical="center" wrapText="1" indent="1"/>
    </xf>
    <xf numFmtId="165" fontId="3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4" xfId="0" applyNumberFormat="1" applyFont="1" applyFill="1" applyBorder="1" applyAlignment="1" applyProtection="1">
      <alignment horizontal="left" vertical="center" wrapText="1" indent="1"/>
    </xf>
    <xf numFmtId="165" fontId="3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32" fillId="0" borderId="0" xfId="0" applyNumberFormat="1" applyFont="1" applyFill="1" applyBorder="1" applyAlignment="1" applyProtection="1">
      <alignment horizontal="left" vertical="center" wrapText="1" indent="1"/>
    </xf>
    <xf numFmtId="165" fontId="31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8" xfId="0" applyNumberFormat="1" applyFont="1" applyFill="1" applyBorder="1" applyAlignment="1" applyProtection="1">
      <alignment horizontal="left" vertical="center" wrapText="1" indent="1"/>
    </xf>
    <xf numFmtId="165" fontId="30" fillId="0" borderId="27" xfId="0" applyNumberFormat="1" applyFont="1" applyFill="1" applyBorder="1" applyAlignment="1" applyProtection="1">
      <alignment horizontal="left" vertical="center" wrapText="1" indent="1"/>
    </xf>
    <xf numFmtId="165" fontId="30" fillId="0" borderId="22" xfId="0" applyNumberFormat="1" applyFont="1" applyFill="1" applyBorder="1" applyAlignment="1" applyProtection="1">
      <alignment horizontal="right" vertical="center" wrapText="1" indent="1"/>
    </xf>
    <xf numFmtId="165" fontId="30" fillId="0" borderId="15" xfId="0" applyNumberFormat="1" applyFont="1" applyFill="1" applyBorder="1" applyAlignment="1" applyProtection="1">
      <alignment horizontal="right" vertical="center" wrapText="1" indent="1"/>
    </xf>
    <xf numFmtId="165" fontId="34" fillId="0" borderId="38" xfId="0" applyNumberFormat="1" applyFont="1" applyFill="1" applyBorder="1" applyAlignment="1" applyProtection="1">
      <alignment horizontal="left" vertical="center" wrapText="1" indent="1"/>
    </xf>
    <xf numFmtId="165" fontId="32" fillId="0" borderId="39" xfId="0" applyNumberFormat="1" applyFont="1" applyFill="1" applyBorder="1" applyAlignment="1" applyProtection="1">
      <alignment horizontal="left" vertical="center" wrapText="1" indent="1"/>
    </xf>
    <xf numFmtId="165" fontId="35" fillId="0" borderId="40" xfId="0" applyNumberFormat="1" applyFont="1" applyFill="1" applyBorder="1" applyAlignment="1" applyProtection="1">
      <alignment horizontal="right" vertical="center" wrapText="1" indent="1"/>
    </xf>
    <xf numFmtId="165" fontId="32" fillId="0" borderId="10" xfId="0" applyNumberFormat="1" applyFont="1" applyFill="1" applyBorder="1" applyAlignment="1" applyProtection="1">
      <alignment horizontal="left" vertical="center" wrapText="1" indent="1"/>
    </xf>
    <xf numFmtId="165" fontId="34" fillId="0" borderId="33" xfId="0" applyNumberFormat="1" applyFont="1" applyFill="1" applyBorder="1" applyAlignment="1" applyProtection="1">
      <alignment horizontal="left" vertical="center" wrapText="1" indent="1"/>
    </xf>
    <xf numFmtId="165" fontId="3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35" fillId="0" borderId="11" xfId="0" applyNumberFormat="1" applyFont="1" applyFill="1" applyBorder="1" applyAlignment="1" applyProtection="1">
      <alignment horizontal="right" vertical="center" wrapText="1" indent="1"/>
    </xf>
    <xf numFmtId="165" fontId="3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7" xfId="0" applyNumberFormat="1" applyFont="1" applyFill="1" applyBorder="1" applyAlignment="1" applyProtection="1">
      <alignment horizontal="left" vertical="center" wrapText="1" indent="1"/>
    </xf>
    <xf numFmtId="165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27" xfId="0" applyNumberFormat="1" applyFont="1" applyFill="1" applyBorder="1" applyAlignment="1" applyProtection="1">
      <alignment horizontal="left" vertical="center" wrapText="1" indent="1"/>
    </xf>
    <xf numFmtId="165" fontId="33" fillId="0" borderId="41" xfId="0" applyNumberFormat="1" applyFont="1" applyFill="1" applyBorder="1" applyAlignment="1" applyProtection="1">
      <alignment horizontal="right" vertical="center" wrapText="1" indent="1"/>
    </xf>
    <xf numFmtId="0" fontId="3" fillId="0" borderId="24" xfId="0" applyFont="1" applyFill="1" applyBorder="1" applyAlignment="1">
      <alignment vertical="center"/>
    </xf>
    <xf numFmtId="165" fontId="31" fillId="0" borderId="10" xfId="0" quotePrefix="1" applyNumberFormat="1" applyFont="1" applyFill="1" applyBorder="1" applyAlignment="1" applyProtection="1">
      <alignment horizontal="left" vertical="center" wrapText="1" indent="3"/>
    </xf>
    <xf numFmtId="165" fontId="3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29" xfId="0" applyNumberFormat="1" applyFont="1" applyFill="1" applyBorder="1" applyAlignment="1" applyProtection="1">
      <alignment horizontal="left" vertical="center" wrapText="1" indent="1"/>
    </xf>
    <xf numFmtId="165" fontId="35" fillId="0" borderId="39" xfId="0" applyNumberFormat="1" applyFont="1" applyFill="1" applyBorder="1" applyAlignment="1" applyProtection="1">
      <alignment horizontal="left" vertical="center" wrapText="1" indent="1"/>
    </xf>
    <xf numFmtId="165" fontId="35" fillId="0" borderId="31" xfId="0" applyNumberFormat="1" applyFont="1" applyFill="1" applyBorder="1" applyAlignment="1" applyProtection="1">
      <alignment horizontal="right" vertical="center" wrapText="1" indent="1"/>
    </xf>
    <xf numFmtId="165" fontId="32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0" xfId="0" applyNumberFormat="1" applyFont="1" applyFill="1" applyBorder="1" applyAlignment="1" applyProtection="1">
      <alignment horizontal="left" vertical="center" wrapText="1" indent="2"/>
    </xf>
    <xf numFmtId="165" fontId="32" fillId="0" borderId="11" xfId="0" applyNumberFormat="1" applyFont="1" applyFill="1" applyBorder="1" applyAlignment="1" applyProtection="1">
      <alignment horizontal="left" vertical="center" wrapText="1" indent="2"/>
    </xf>
    <xf numFmtId="165" fontId="35" fillId="0" borderId="11" xfId="0" applyNumberFormat="1" applyFont="1" applyFill="1" applyBorder="1" applyAlignment="1" applyProtection="1">
      <alignment horizontal="left" vertical="center" wrapText="1" indent="1"/>
    </xf>
    <xf numFmtId="165" fontId="32" fillId="0" borderId="30" xfId="0" applyNumberFormat="1" applyFont="1" applyFill="1" applyBorder="1" applyAlignment="1" applyProtection="1">
      <alignment horizontal="left" vertical="center" wrapText="1" indent="1"/>
    </xf>
    <xf numFmtId="165" fontId="32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30" xfId="0" applyNumberFormat="1" applyFont="1" applyFill="1" applyBorder="1" applyAlignment="1" applyProtection="1">
      <alignment horizontal="left" vertical="center" wrapText="1" indent="2"/>
    </xf>
    <xf numFmtId="165" fontId="31" fillId="0" borderId="36" xfId="0" applyNumberFormat="1" applyFont="1" applyFill="1" applyBorder="1" applyAlignment="1" applyProtection="1">
      <alignment horizontal="left" vertical="center" wrapText="1" indent="2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43" fontId="2" fillId="20" borderId="44" xfId="0" applyNumberFormat="1" applyFont="1" applyFill="1" applyBorder="1" applyAlignment="1">
      <alignment horizontal="center" vertical="center" wrapText="1"/>
    </xf>
    <xf numFmtId="43" fontId="2" fillId="20" borderId="45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30" xfId="0" applyNumberFormat="1" applyFont="1" applyFill="1" applyBorder="1" applyAlignment="1">
      <alignment horizontal="right" vertical="center" wrapText="1"/>
    </xf>
    <xf numFmtId="0" fontId="2" fillId="0" borderId="35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43" fontId="2" fillId="20" borderId="27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3" fontId="2" fillId="20" borderId="47" xfId="0" applyNumberFormat="1" applyFont="1" applyFill="1" applyBorder="1" applyAlignment="1">
      <alignment horizontal="center" vertical="center"/>
    </xf>
    <xf numFmtId="3" fontId="2" fillId="20" borderId="16" xfId="0" applyNumberFormat="1" applyFont="1" applyFill="1" applyBorder="1" applyAlignment="1">
      <alignment horizontal="center" vertical="center" wrapText="1"/>
    </xf>
    <xf numFmtId="3" fontId="2" fillId="0" borderId="28" xfId="0" applyNumberFormat="1" applyFont="1" applyFill="1" applyBorder="1" applyAlignment="1">
      <alignment vertical="center" wrapText="1"/>
    </xf>
    <xf numFmtId="3" fontId="3" fillId="0" borderId="28" xfId="0" applyNumberFormat="1" applyFont="1" applyFill="1" applyBorder="1" applyAlignment="1">
      <alignment vertical="center"/>
    </xf>
    <xf numFmtId="3" fontId="3" fillId="0" borderId="48" xfId="0" applyNumberFormat="1" applyFont="1" applyFill="1" applyBorder="1" applyAlignment="1">
      <alignment vertical="center"/>
    </xf>
    <xf numFmtId="165" fontId="0" fillId="0" borderId="0" xfId="0" applyNumberFormat="1" applyFont="1" applyFill="1" applyAlignment="1" applyProtection="1">
      <alignment horizontal="centerContinuous" vertical="center"/>
    </xf>
    <xf numFmtId="165" fontId="0" fillId="0" borderId="0" xfId="0" applyNumberFormat="1" applyFont="1" applyFill="1" applyAlignment="1" applyProtection="1">
      <alignment vertical="center" wrapText="1"/>
    </xf>
    <xf numFmtId="3" fontId="2" fillId="20" borderId="15" xfId="0" applyNumberFormat="1" applyFont="1" applyFill="1" applyBorder="1" applyAlignment="1">
      <alignment horizontal="center" vertical="center" wrapText="1"/>
    </xf>
    <xf numFmtId="3" fontId="2" fillId="0" borderId="49" xfId="0" applyNumberFormat="1" applyFont="1" applyFill="1" applyBorder="1" applyAlignment="1">
      <alignment vertical="center"/>
    </xf>
    <xf numFmtId="3" fontId="7" fillId="0" borderId="5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0" fillId="0" borderId="0" xfId="0" applyNumberFormat="1"/>
    <xf numFmtId="0" fontId="36" fillId="20" borderId="11" xfId="0" applyFont="1" applyFill="1" applyBorder="1" applyAlignment="1">
      <alignment horizontal="center" vertical="center" wrapText="1"/>
    </xf>
    <xf numFmtId="3" fontId="36" fillId="20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top"/>
    </xf>
    <xf numFmtId="0" fontId="37" fillId="0" borderId="11" xfId="0" applyFont="1" applyBorder="1" applyAlignment="1">
      <alignment horizontal="left" vertical="top" wrapText="1"/>
    </xf>
    <xf numFmtId="3" fontId="37" fillId="0" borderId="11" xfId="0" applyNumberFormat="1" applyFont="1" applyBorder="1" applyAlignment="1">
      <alignment horizontal="right" vertical="top" wrapText="1"/>
    </xf>
    <xf numFmtId="3" fontId="38" fillId="22" borderId="11" xfId="0" applyNumberFormat="1" applyFont="1" applyFill="1" applyBorder="1" applyAlignment="1">
      <alignment horizontal="right" vertical="top" wrapText="1"/>
    </xf>
    <xf numFmtId="0" fontId="40" fillId="0" borderId="11" xfId="0" applyFont="1" applyBorder="1" applyAlignment="1">
      <alignment horizontal="center" vertical="top" wrapText="1"/>
    </xf>
    <xf numFmtId="0" fontId="40" fillId="0" borderId="11" xfId="0" applyFont="1" applyFill="1" applyBorder="1" applyAlignment="1">
      <alignment horizontal="left" vertical="center"/>
    </xf>
    <xf numFmtId="3" fontId="40" fillId="0" borderId="11" xfId="0" applyNumberFormat="1" applyFont="1" applyBorder="1" applyAlignment="1">
      <alignment horizontal="right" vertical="top" wrapText="1"/>
    </xf>
    <xf numFmtId="0" fontId="41" fillId="0" borderId="0" xfId="0" applyFont="1"/>
    <xf numFmtId="3" fontId="38" fillId="20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11" xfId="0" applyBorder="1"/>
    <xf numFmtId="0" fontId="1" fillId="0" borderId="11" xfId="0" applyFont="1" applyBorder="1"/>
    <xf numFmtId="0" fontId="1" fillId="0" borderId="0" xfId="0" applyFont="1"/>
    <xf numFmtId="3" fontId="38" fillId="20" borderId="11" xfId="0" applyNumberFormat="1" applyFont="1" applyFill="1" applyBorder="1" applyAlignment="1">
      <alignment horizontal="right" vertical="top" wrapText="1"/>
    </xf>
    <xf numFmtId="3" fontId="38" fillId="23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3" fontId="42" fillId="24" borderId="11" xfId="0" applyNumberFormat="1" applyFont="1" applyFill="1" applyBorder="1" applyAlignment="1">
      <alignment horizontal="right"/>
    </xf>
    <xf numFmtId="0" fontId="42" fillId="0" borderId="0" xfId="0" applyFont="1"/>
    <xf numFmtId="0" fontId="37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1" fillId="0" borderId="0" xfId="0" applyFont="1" applyAlignment="1">
      <alignment vertical="center"/>
    </xf>
    <xf numFmtId="3" fontId="41" fillId="24" borderId="11" xfId="0" applyNumberFormat="1" applyFont="1" applyFill="1" applyBorder="1" applyAlignment="1">
      <alignment horizontal="right"/>
    </xf>
    <xf numFmtId="3" fontId="40" fillId="20" borderId="11" xfId="0" applyNumberFormat="1" applyFont="1" applyFill="1" applyBorder="1" applyAlignment="1">
      <alignment horizontal="center" vertical="center" wrapText="1"/>
    </xf>
    <xf numFmtId="165" fontId="28" fillId="0" borderId="51" xfId="0" applyNumberFormat="1" applyFont="1" applyFill="1" applyBorder="1" applyAlignment="1" applyProtection="1">
      <alignment horizontal="centerContinuous" vertical="center" wrapText="1"/>
    </xf>
    <xf numFmtId="165" fontId="30" fillId="0" borderId="51" xfId="0" applyNumberFormat="1" applyFont="1" applyFill="1" applyBorder="1" applyAlignment="1" applyProtection="1">
      <alignment horizontal="center" vertical="center" wrapText="1"/>
    </xf>
    <xf numFmtId="165" fontId="3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51" xfId="0" applyNumberFormat="1" applyFont="1" applyFill="1" applyBorder="1" applyAlignment="1" applyProtection="1">
      <alignment horizontal="right" vertical="center" wrapText="1" indent="1"/>
    </xf>
    <xf numFmtId="165" fontId="3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35" fillId="0" borderId="53" xfId="0" applyNumberFormat="1" applyFont="1" applyFill="1" applyBorder="1" applyAlignment="1" applyProtection="1">
      <alignment horizontal="right" vertical="center" wrapText="1" indent="1"/>
    </xf>
    <xf numFmtId="165" fontId="3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11" xfId="0" applyNumberFormat="1" applyFont="1" applyFill="1" applyBorder="1" applyAlignment="1">
      <alignment horizontal="center" vertical="center" wrapText="1"/>
    </xf>
    <xf numFmtId="165" fontId="28" fillId="0" borderId="56" xfId="0" applyNumberFormat="1" applyFont="1" applyFill="1" applyBorder="1" applyAlignment="1" applyProtection="1">
      <alignment horizontal="centerContinuous" vertical="center" wrapText="1"/>
    </xf>
    <xf numFmtId="165" fontId="31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1" xfId="0" applyNumberFormat="1" applyFont="1" applyFill="1" applyBorder="1" applyAlignment="1" applyProtection="1">
      <alignment horizontal="right" vertical="center" wrapText="1" indent="1"/>
    </xf>
    <xf numFmtId="165" fontId="32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28" xfId="0" applyNumberFormat="1" applyFont="1" applyFill="1" applyBorder="1" applyAlignment="1" applyProtection="1">
      <alignment horizontal="left" vertical="center" wrapText="1" indent="1"/>
    </xf>
    <xf numFmtId="165" fontId="3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30" fillId="0" borderId="48" xfId="0" applyNumberFormat="1" applyFont="1" applyFill="1" applyBorder="1" applyAlignment="1" applyProtection="1">
      <alignment horizontal="center" vertical="center" wrapText="1"/>
    </xf>
    <xf numFmtId="165" fontId="31" fillId="0" borderId="60" xfId="0" applyNumberFormat="1" applyFont="1" applyFill="1" applyBorder="1" applyAlignment="1" applyProtection="1">
      <alignment horizontal="left" vertical="center" wrapText="1" indent="1"/>
      <protection locked="0"/>
    </xf>
    <xf numFmtId="165" fontId="31" fillId="0" borderId="11" xfId="0" applyNumberFormat="1" applyFont="1" applyFill="1" applyBorder="1" applyAlignment="1" applyProtection="1">
      <alignment horizontal="left" vertical="center" wrapText="1" indent="1"/>
    </xf>
    <xf numFmtId="165" fontId="3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5" fontId="32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11" xfId="0" applyNumberFormat="1" applyFont="1" applyFill="1" applyBorder="1" applyAlignment="1" applyProtection="1">
      <alignment horizontal="left" vertical="center" wrapText="1" indent="1"/>
    </xf>
    <xf numFmtId="165" fontId="3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1" xfId="0" applyFont="1" applyBorder="1" applyAlignment="1">
      <alignment horizontal="left" vertical="top" wrapText="1"/>
    </xf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45" fillId="0" borderId="0" xfId="0" applyFont="1" applyFill="1" applyAlignment="1">
      <alignment horizontal="center" vertical="center"/>
    </xf>
    <xf numFmtId="3" fontId="43" fillId="0" borderId="0" xfId="0" applyNumberFormat="1" applyFont="1" applyFill="1" applyAlignment="1">
      <alignment horizontal="right" vertical="center"/>
    </xf>
    <xf numFmtId="0" fontId="43" fillId="20" borderId="26" xfId="0" applyFont="1" applyFill="1" applyBorder="1" applyAlignment="1">
      <alignment horizontal="center" vertical="center" wrapText="1"/>
    </xf>
    <xf numFmtId="0" fontId="44" fillId="20" borderId="61" xfId="0" applyFont="1" applyFill="1" applyBorder="1" applyAlignment="1">
      <alignment horizontal="center" vertical="center"/>
    </xf>
    <xf numFmtId="3" fontId="43" fillId="20" borderId="14" xfId="0" applyNumberFormat="1" applyFont="1" applyFill="1" applyBorder="1" applyAlignment="1">
      <alignment vertical="center"/>
    </xf>
    <xf numFmtId="0" fontId="43" fillId="20" borderId="16" xfId="0" applyFont="1" applyFill="1" applyBorder="1" applyAlignment="1">
      <alignment horizontal="center" vertical="center"/>
    </xf>
    <xf numFmtId="3" fontId="43" fillId="20" borderId="37" xfId="0" applyNumberFormat="1" applyFont="1" applyFill="1" applyBorder="1" applyAlignment="1">
      <alignment horizontal="right" vertical="center"/>
    </xf>
    <xf numFmtId="0" fontId="43" fillId="0" borderId="27" xfId="0" applyFont="1" applyFill="1" applyBorder="1" applyAlignment="1">
      <alignment horizontal="center" vertical="center"/>
    </xf>
    <xf numFmtId="0" fontId="43" fillId="20" borderId="22" xfId="0" applyFont="1" applyFill="1" applyBorder="1" applyAlignment="1">
      <alignment horizontal="center" vertical="center"/>
    </xf>
    <xf numFmtId="3" fontId="43" fillId="20" borderId="15" xfId="0" applyNumberFormat="1" applyFont="1" applyFill="1" applyBorder="1" applyAlignment="1">
      <alignment horizontal="right" vertical="center"/>
    </xf>
    <xf numFmtId="0" fontId="43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37" fillId="0" borderId="11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3" fontId="3" fillId="0" borderId="59" xfId="0" applyNumberFormat="1" applyFont="1" applyFill="1" applyBorder="1" applyAlignment="1">
      <alignment vertical="center"/>
    </xf>
    <xf numFmtId="0" fontId="44" fillId="0" borderId="59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8" fillId="0" borderId="16" xfId="0" applyFont="1" applyFill="1" applyBorder="1" applyAlignment="1">
      <alignment horizontal="left" vertical="center" wrapText="1"/>
    </xf>
    <xf numFmtId="165" fontId="31" fillId="0" borderId="53" xfId="0" applyNumberFormat="1" applyFont="1" applyFill="1" applyBorder="1" applyAlignment="1" applyProtection="1">
      <alignment horizontal="left" vertical="center" wrapText="1" indent="1"/>
    </xf>
    <xf numFmtId="165" fontId="31" fillId="0" borderId="53" xfId="0" quotePrefix="1" applyNumberFormat="1" applyFont="1" applyFill="1" applyBorder="1" applyAlignment="1" applyProtection="1">
      <alignment horizontal="left" vertical="center" wrapText="1" indent="6"/>
    </xf>
    <xf numFmtId="165" fontId="32" fillId="0" borderId="53" xfId="0" quotePrefix="1" applyNumberFormat="1" applyFont="1" applyFill="1" applyBorder="1" applyAlignment="1" applyProtection="1">
      <alignment horizontal="left" vertical="center" wrapText="1" indent="6"/>
    </xf>
    <xf numFmtId="165" fontId="31" fillId="0" borderId="55" xfId="0" applyNumberFormat="1" applyFont="1" applyFill="1" applyBorder="1" applyAlignment="1" applyProtection="1">
      <alignment horizontal="left" vertical="center" wrapText="1" indent="1"/>
    </xf>
    <xf numFmtId="165" fontId="30" fillId="0" borderId="21" xfId="0" applyNumberFormat="1" applyFont="1" applyFill="1" applyBorder="1" applyAlignment="1" applyProtection="1">
      <alignment horizontal="right" vertical="center" wrapText="1" indent="1"/>
    </xf>
    <xf numFmtId="165" fontId="3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38" fillId="0" borderId="11" xfId="0" applyNumberFormat="1" applyFont="1" applyFill="1" applyBorder="1" applyAlignment="1">
      <alignment horizontal="right" vertical="top" wrapText="1"/>
    </xf>
    <xf numFmtId="3" fontId="38" fillId="0" borderId="11" xfId="0" applyNumberFormat="1" applyFont="1" applyFill="1" applyBorder="1" applyAlignment="1">
      <alignment horizontal="right" vertical="center" wrapText="1"/>
    </xf>
    <xf numFmtId="3" fontId="38" fillId="0" borderId="11" xfId="0" applyNumberFormat="1" applyFont="1" applyFill="1" applyBorder="1"/>
    <xf numFmtId="3" fontId="65" fillId="0" borderId="11" xfId="0" applyNumberFormat="1" applyFont="1" applyBorder="1" applyAlignment="1">
      <alignment horizontal="right" vertical="top" wrapText="1"/>
    </xf>
    <xf numFmtId="3" fontId="74" fillId="20" borderId="11" xfId="0" applyNumberFormat="1" applyFont="1" applyFill="1" applyBorder="1" applyAlignment="1">
      <alignment horizontal="center" vertical="center" wrapText="1"/>
    </xf>
    <xf numFmtId="0" fontId="36" fillId="25" borderId="11" xfId="0" applyFont="1" applyFill="1" applyBorder="1" applyAlignment="1">
      <alignment horizontal="center" vertical="top" wrapText="1"/>
    </xf>
    <xf numFmtId="0" fontId="38" fillId="0" borderId="11" xfId="0" applyFont="1" applyBorder="1" applyAlignment="1">
      <alignment horizontal="center" vertical="top" wrapText="1"/>
    </xf>
    <xf numFmtId="0" fontId="38" fillId="0" borderId="11" xfId="0" applyFont="1" applyBorder="1" applyAlignment="1">
      <alignment horizontal="left" vertical="top" wrapText="1"/>
    </xf>
    <xf numFmtId="3" fontId="38" fillId="0" borderId="11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165" fontId="3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2" fillId="1" borderId="11" xfId="0" applyFont="1" applyFill="1" applyBorder="1" applyAlignment="1">
      <alignment horizontal="left" vertical="center"/>
    </xf>
    <xf numFmtId="0" fontId="43" fillId="0" borderId="16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center"/>
    </xf>
    <xf numFmtId="3" fontId="2" fillId="20" borderId="79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0" fontId="2" fillId="26" borderId="11" xfId="0" applyFont="1" applyFill="1" applyBorder="1" applyAlignment="1">
      <alignment horizontal="left" vertical="center"/>
    </xf>
    <xf numFmtId="0" fontId="3" fillId="26" borderId="11" xfId="0" applyFont="1" applyFill="1" applyBorder="1" applyAlignment="1">
      <alignment horizontal="center" vertical="center"/>
    </xf>
    <xf numFmtId="3" fontId="3" fillId="26" borderId="12" xfId="0" applyNumberFormat="1" applyFont="1" applyFill="1" applyBorder="1" applyAlignment="1">
      <alignment vertical="center"/>
    </xf>
    <xf numFmtId="0" fontId="3" fillId="26" borderId="10" xfId="0" applyFont="1" applyFill="1" applyBorder="1" applyAlignment="1">
      <alignment horizontal="right" vertical="top"/>
    </xf>
    <xf numFmtId="3" fontId="43" fillId="26" borderId="12" xfId="0" applyNumberFormat="1" applyFont="1" applyFill="1" applyBorder="1" applyAlignment="1">
      <alignment vertical="center"/>
    </xf>
    <xf numFmtId="3" fontId="43" fillId="26" borderId="32" xfId="0" applyNumberFormat="1" applyFont="1" applyFill="1" applyBorder="1" applyAlignment="1">
      <alignment vertical="center"/>
    </xf>
    <xf numFmtId="0" fontId="2" fillId="26" borderId="35" xfId="0" applyFont="1" applyFill="1" applyBorder="1" applyAlignment="1">
      <alignment horizontal="center" vertical="center"/>
    </xf>
    <xf numFmtId="0" fontId="2" fillId="26" borderId="46" xfId="0" applyFont="1" applyFill="1" applyBorder="1" applyAlignment="1">
      <alignment horizontal="center" vertical="center"/>
    </xf>
    <xf numFmtId="0" fontId="43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2" fillId="0" borderId="31" xfId="0" applyFont="1" applyFill="1" applyBorder="1" applyAlignment="1">
      <alignment horizontal="center" vertical="top"/>
    </xf>
    <xf numFmtId="0" fontId="43" fillId="26" borderId="11" xfId="0" applyFont="1" applyFill="1" applyBorder="1" applyAlignment="1">
      <alignment horizontal="center" vertical="center"/>
    </xf>
    <xf numFmtId="3" fontId="43" fillId="26" borderId="12" xfId="0" applyNumberFormat="1" applyFont="1" applyFill="1" applyBorder="1" applyAlignment="1">
      <alignment horizontal="right" vertical="center"/>
    </xf>
    <xf numFmtId="0" fontId="43" fillId="26" borderId="11" xfId="0" applyFont="1" applyFill="1" applyBorder="1" applyAlignment="1">
      <alignment vertical="top"/>
    </xf>
    <xf numFmtId="0" fontId="43" fillId="26" borderId="11" xfId="0" applyFont="1" applyFill="1" applyBorder="1" applyAlignment="1">
      <alignment vertical="center"/>
    </xf>
    <xf numFmtId="0" fontId="2" fillId="26" borderId="11" xfId="0" applyFont="1" applyFill="1" applyBorder="1" applyAlignment="1">
      <alignment horizontal="center" vertical="top"/>
    </xf>
    <xf numFmtId="0" fontId="2" fillId="26" borderId="11" xfId="0" applyFont="1" applyFill="1" applyBorder="1" applyAlignment="1">
      <alignment horizontal="center" vertical="center"/>
    </xf>
    <xf numFmtId="3" fontId="46" fillId="20" borderId="27" xfId="0" applyNumberFormat="1" applyFont="1" applyFill="1" applyBorder="1" applyAlignment="1">
      <alignment horizontal="center" vertical="center" wrapText="1"/>
    </xf>
    <xf numFmtId="3" fontId="46" fillId="20" borderId="15" xfId="0" applyNumberFormat="1" applyFont="1" applyFill="1" applyBorder="1" applyAlignment="1">
      <alignment horizontal="center"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165" fontId="31" fillId="0" borderId="52" xfId="0" applyNumberFormat="1" applyFont="1" applyFill="1" applyBorder="1" applyAlignment="1" applyProtection="1">
      <alignment horizontal="left" vertical="center" wrapText="1" indent="1"/>
    </xf>
    <xf numFmtId="165" fontId="31" fillId="0" borderId="44" xfId="0" applyNumberFormat="1" applyFont="1" applyFill="1" applyBorder="1" applyAlignment="1" applyProtection="1">
      <alignment horizontal="left" vertical="center" wrapText="1" indent="1"/>
    </xf>
    <xf numFmtId="165" fontId="31" fillId="0" borderId="80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72" xfId="0" applyNumberFormat="1" applyFont="1" applyFill="1" applyBorder="1" applyAlignment="1" applyProtection="1">
      <alignment horizontal="left" vertical="center" wrapText="1" indent="1"/>
    </xf>
    <xf numFmtId="165" fontId="3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40" fillId="20" borderId="47" xfId="0" applyNumberFormat="1" applyFont="1" applyFill="1" applyBorder="1" applyAlignment="1">
      <alignment horizontal="center" vertical="center" wrapText="1"/>
    </xf>
    <xf numFmtId="3" fontId="40" fillId="20" borderId="80" xfId="0" applyNumberFormat="1" applyFont="1" applyFill="1" applyBorder="1" applyAlignment="1">
      <alignment horizontal="center" vertical="center" wrapText="1"/>
    </xf>
    <xf numFmtId="0" fontId="37" fillId="0" borderId="0" xfId="0" applyFont="1" applyFill="1"/>
    <xf numFmtId="49" fontId="50" fillId="0" borderId="0" xfId="0" applyNumberFormat="1" applyFont="1" applyFill="1"/>
    <xf numFmtId="3" fontId="65" fillId="0" borderId="0" xfId="0" applyNumberFormat="1" applyFont="1" applyFill="1"/>
    <xf numFmtId="3" fontId="38" fillId="0" borderId="0" xfId="0" applyNumberFormat="1" applyFont="1" applyFill="1"/>
    <xf numFmtId="0" fontId="51" fillId="0" borderId="0" xfId="0" applyFont="1" applyFill="1"/>
    <xf numFmtId="49" fontId="52" fillId="0" borderId="11" xfId="0" applyNumberFormat="1" applyFont="1" applyFill="1" applyBorder="1"/>
    <xf numFmtId="3" fontId="65" fillId="0" borderId="11" xfId="0" applyNumberFormat="1" applyFont="1" applyFill="1" applyBorder="1"/>
    <xf numFmtId="0" fontId="51" fillId="0" borderId="11" xfId="0" applyFont="1" applyFill="1" applyBorder="1"/>
    <xf numFmtId="49" fontId="49" fillId="0" borderId="11" xfId="0" applyNumberFormat="1" applyFont="1" applyFill="1" applyBorder="1"/>
    <xf numFmtId="3" fontId="66" fillId="0" borderId="11" xfId="0" applyNumberFormat="1" applyFont="1" applyFill="1" applyBorder="1"/>
    <xf numFmtId="0" fontId="53" fillId="0" borderId="11" xfId="0" applyFont="1" applyFill="1" applyBorder="1"/>
    <xf numFmtId="3" fontId="5" fillId="0" borderId="11" xfId="0" applyNumberFormat="1" applyFont="1" applyFill="1" applyBorder="1"/>
    <xf numFmtId="49" fontId="50" fillId="0" borderId="11" xfId="0" applyNumberFormat="1" applyFont="1" applyFill="1" applyBorder="1"/>
    <xf numFmtId="3" fontId="37" fillId="0" borderId="11" xfId="0" applyNumberFormat="1" applyFont="1" applyFill="1" applyBorder="1"/>
    <xf numFmtId="49" fontId="54" fillId="0" borderId="11" xfId="0" applyNumberFormat="1" applyFont="1" applyFill="1" applyBorder="1"/>
    <xf numFmtId="3" fontId="55" fillId="0" borderId="11" xfId="0" applyNumberFormat="1" applyFont="1" applyFill="1" applyBorder="1"/>
    <xf numFmtId="3" fontId="67" fillId="0" borderId="11" xfId="0" applyNumberFormat="1" applyFont="1" applyFill="1" applyBorder="1"/>
    <xf numFmtId="3" fontId="68" fillId="0" borderId="11" xfId="0" applyNumberFormat="1" applyFont="1" applyFill="1" applyBorder="1"/>
    <xf numFmtId="3" fontId="36" fillId="0" borderId="11" xfId="0" applyNumberFormat="1" applyFont="1" applyFill="1" applyBorder="1"/>
    <xf numFmtId="3" fontId="56" fillId="0" borderId="11" xfId="0" applyNumberFormat="1" applyFont="1" applyFill="1" applyBorder="1"/>
    <xf numFmtId="49" fontId="47" fillId="0" borderId="11" xfId="0" applyNumberFormat="1" applyFont="1" applyFill="1" applyBorder="1"/>
    <xf numFmtId="4" fontId="37" fillId="0" borderId="0" xfId="0" applyNumberFormat="1" applyFont="1" applyFill="1"/>
    <xf numFmtId="49" fontId="50" fillId="0" borderId="11" xfId="0" applyNumberFormat="1" applyFont="1" applyFill="1" applyBorder="1" applyAlignment="1">
      <alignment wrapText="1"/>
    </xf>
    <xf numFmtId="3" fontId="37" fillId="0" borderId="0" xfId="0" applyNumberFormat="1" applyFont="1" applyFill="1"/>
    <xf numFmtId="0" fontId="65" fillId="0" borderId="11" xfId="0" applyFont="1" applyFill="1" applyBorder="1"/>
    <xf numFmtId="0" fontId="37" fillId="0" borderId="11" xfId="0" applyFont="1" applyFill="1" applyBorder="1"/>
    <xf numFmtId="49" fontId="54" fillId="0" borderId="11" xfId="0" applyNumberFormat="1" applyFont="1" applyFill="1" applyBorder="1" applyAlignment="1">
      <alignment wrapText="1"/>
    </xf>
    <xf numFmtId="3" fontId="69" fillId="0" borderId="11" xfId="0" applyNumberFormat="1" applyFont="1" applyFill="1" applyBorder="1"/>
    <xf numFmtId="0" fontId="57" fillId="0" borderId="11" xfId="0" applyFont="1" applyFill="1" applyBorder="1"/>
    <xf numFmtId="0" fontId="58" fillId="0" borderId="11" xfId="0" applyFont="1" applyFill="1" applyBorder="1"/>
    <xf numFmtId="0" fontId="38" fillId="0" borderId="11" xfId="0" applyFont="1" applyFill="1" applyBorder="1"/>
    <xf numFmtId="0" fontId="59" fillId="0" borderId="11" xfId="0" applyFont="1" applyFill="1" applyBorder="1"/>
    <xf numFmtId="0" fontId="67" fillId="0" borderId="11" xfId="0" applyFont="1" applyFill="1" applyBorder="1"/>
    <xf numFmtId="3" fontId="70" fillId="0" borderId="11" xfId="0" applyNumberFormat="1" applyFont="1" applyFill="1" applyBorder="1"/>
    <xf numFmtId="3" fontId="53" fillId="0" borderId="11" xfId="0" applyNumberFormat="1" applyFont="1" applyFill="1" applyBorder="1"/>
    <xf numFmtId="3" fontId="59" fillId="0" borderId="11" xfId="0" applyNumberFormat="1" applyFont="1" applyFill="1" applyBorder="1"/>
    <xf numFmtId="3" fontId="60" fillId="0" borderId="11" xfId="0" applyNumberFormat="1" applyFont="1" applyFill="1" applyBorder="1"/>
    <xf numFmtId="49" fontId="61" fillId="0" borderId="11" xfId="0" applyNumberFormat="1" applyFont="1" applyFill="1" applyBorder="1"/>
    <xf numFmtId="3" fontId="71" fillId="0" borderId="11" xfId="0" applyNumberFormat="1" applyFont="1" applyFill="1" applyBorder="1"/>
    <xf numFmtId="3" fontId="62" fillId="0" borderId="11" xfId="0" applyNumberFormat="1" applyFont="1" applyFill="1" applyBorder="1"/>
    <xf numFmtId="3" fontId="63" fillId="0" borderId="11" xfId="0" applyNumberFormat="1" applyFont="1" applyFill="1" applyBorder="1"/>
    <xf numFmtId="49" fontId="49" fillId="0" borderId="0" xfId="0" applyNumberFormat="1" applyFont="1" applyFill="1"/>
    <xf numFmtId="49" fontId="52" fillId="0" borderId="0" xfId="0" applyNumberFormat="1" applyFont="1" applyFill="1"/>
    <xf numFmtId="3" fontId="59" fillId="0" borderId="0" xfId="0" applyNumberFormat="1" applyFont="1" applyFill="1"/>
    <xf numFmtId="3" fontId="67" fillId="0" borderId="0" xfId="0" applyNumberFormat="1" applyFont="1" applyFill="1"/>
    <xf numFmtId="49" fontId="61" fillId="0" borderId="0" xfId="0" applyNumberFormat="1" applyFont="1" applyFill="1" applyBorder="1"/>
    <xf numFmtId="3" fontId="72" fillId="0" borderId="0" xfId="0" applyNumberFormat="1" applyFont="1" applyFill="1" applyBorder="1"/>
    <xf numFmtId="3" fontId="64" fillId="0" borderId="0" xfId="0" applyNumberFormat="1" applyFont="1" applyFill="1" applyBorder="1"/>
    <xf numFmtId="3" fontId="63" fillId="0" borderId="0" xfId="0" applyNumberFormat="1" applyFont="1" applyFill="1" applyBorder="1"/>
    <xf numFmtId="0" fontId="49" fillId="0" borderId="0" xfId="0" applyFont="1" applyFill="1"/>
    <xf numFmtId="0" fontId="65" fillId="0" borderId="0" xfId="0" applyFont="1" applyFill="1"/>
    <xf numFmtId="0" fontId="42" fillId="24" borderId="11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38" fillId="20" borderId="11" xfId="0" applyFont="1" applyFill="1" applyBorder="1" applyAlignment="1">
      <alignment horizontal="left" vertical="top" wrapText="1"/>
    </xf>
    <xf numFmtId="0" fontId="38" fillId="23" borderId="11" xfId="0" applyFont="1" applyFill="1" applyBorder="1" applyAlignment="1">
      <alignment horizontal="left" vertical="center" wrapText="1"/>
    </xf>
    <xf numFmtId="0" fontId="39" fillId="0" borderId="63" xfId="0" applyFont="1" applyBorder="1" applyAlignment="1">
      <alignment horizontal="center" vertical="center"/>
    </xf>
    <xf numFmtId="0" fontId="36" fillId="20" borderId="11" xfId="0" applyFont="1" applyFill="1" applyBorder="1" applyAlignment="1">
      <alignment horizontal="center" vertical="center" wrapText="1"/>
    </xf>
    <xf numFmtId="0" fontId="38" fillId="22" borderId="11" xfId="0" applyFont="1" applyFill="1" applyBorder="1" applyAlignment="1">
      <alignment horizontal="left" vertical="top" wrapText="1"/>
    </xf>
    <xf numFmtId="0" fontId="38" fillId="20" borderId="1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1" borderId="11" xfId="0" applyFont="1" applyFill="1" applyBorder="1" applyAlignment="1">
      <alignment horizontal="left" vertical="center"/>
    </xf>
    <xf numFmtId="0" fontId="39" fillId="0" borderId="6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38" fillId="23" borderId="46" xfId="0" applyFont="1" applyFill="1" applyBorder="1" applyAlignment="1">
      <alignment horizontal="left" vertical="center" wrapText="1"/>
    </xf>
    <xf numFmtId="0" fontId="38" fillId="23" borderId="63" xfId="0" applyFont="1" applyFill="1" applyBorder="1" applyAlignment="1">
      <alignment horizontal="left" vertical="center" wrapText="1"/>
    </xf>
    <xf numFmtId="0" fontId="38" fillId="23" borderId="52" xfId="0" applyFont="1" applyFill="1" applyBorder="1" applyAlignment="1">
      <alignment horizontal="left" vertical="center" wrapText="1"/>
    </xf>
    <xf numFmtId="0" fontId="41" fillId="24" borderId="11" xfId="0" applyFont="1" applyFill="1" applyBorder="1" applyAlignment="1">
      <alignment horizontal="left"/>
    </xf>
    <xf numFmtId="0" fontId="36" fillId="25" borderId="11" xfId="0" applyFont="1" applyFill="1" applyBorder="1" applyAlignment="1">
      <alignment horizontal="center" vertical="top" wrapText="1"/>
    </xf>
    <xf numFmtId="0" fontId="0" fillId="0" borderId="11" xfId="0" applyBorder="1"/>
    <xf numFmtId="165" fontId="27" fillId="0" borderId="64" xfId="0" applyNumberFormat="1" applyFont="1" applyFill="1" applyBorder="1" applyAlignment="1" applyProtection="1">
      <alignment horizontal="center" vertical="center" wrapText="1"/>
    </xf>
    <xf numFmtId="165" fontId="27" fillId="0" borderId="60" xfId="0" applyNumberFormat="1" applyFont="1" applyFill="1" applyBorder="1" applyAlignment="1" applyProtection="1">
      <alignment horizontal="center" vertical="center" wrapText="1"/>
    </xf>
    <xf numFmtId="165" fontId="27" fillId="0" borderId="65" xfId="0" applyNumberFormat="1" applyFont="1" applyFill="1" applyBorder="1" applyAlignment="1" applyProtection="1">
      <alignment horizontal="center" vertical="center" wrapText="1"/>
    </xf>
    <xf numFmtId="165" fontId="27" fillId="0" borderId="66" xfId="0" applyNumberFormat="1" applyFont="1" applyFill="1" applyBorder="1" applyAlignment="1" applyProtection="1">
      <alignment horizontal="center" vertical="center" wrapText="1"/>
    </xf>
    <xf numFmtId="0" fontId="2" fillId="20" borderId="24" xfId="0" applyFont="1" applyFill="1" applyBorder="1" applyAlignment="1">
      <alignment horizontal="left" vertical="center"/>
    </xf>
    <xf numFmtId="0" fontId="2" fillId="20" borderId="53" xfId="0" applyFont="1" applyFill="1" applyBorder="1" applyAlignment="1">
      <alignment horizontal="left" vertical="center"/>
    </xf>
    <xf numFmtId="0" fontId="2" fillId="20" borderId="62" xfId="0" applyFont="1" applyFill="1" applyBorder="1" applyAlignment="1">
      <alignment horizontal="center" vertical="center" wrapText="1"/>
    </xf>
    <xf numFmtId="0" fontId="2" fillId="20" borderId="56" xfId="0" applyFont="1" applyFill="1" applyBorder="1" applyAlignment="1">
      <alignment horizontal="center" vertical="center" wrapText="1"/>
    </xf>
    <xf numFmtId="0" fontId="7" fillId="1" borderId="69" xfId="0" applyFont="1" applyFill="1" applyBorder="1" applyAlignment="1">
      <alignment horizontal="left" vertical="center"/>
    </xf>
    <xf numFmtId="0" fontId="7" fillId="1" borderId="70" xfId="0" applyFont="1" applyFill="1" applyBorder="1" applyAlignment="1">
      <alignment horizontal="left" vertical="center"/>
    </xf>
    <xf numFmtId="0" fontId="7" fillId="1" borderId="58" xfId="0" applyFont="1" applyFill="1" applyBorder="1" applyAlignment="1">
      <alignment horizontal="left" vertical="center"/>
    </xf>
    <xf numFmtId="0" fontId="2" fillId="20" borderId="67" xfId="0" applyFont="1" applyFill="1" applyBorder="1" applyAlignment="1">
      <alignment horizontal="left" vertical="center"/>
    </xf>
    <xf numFmtId="0" fontId="2" fillId="20" borderId="68" xfId="0" applyFont="1" applyFill="1" applyBorder="1" applyAlignment="1">
      <alignment horizontal="left" vertical="center"/>
    </xf>
    <xf numFmtId="0" fontId="2" fillId="20" borderId="62" xfId="0" applyFont="1" applyFill="1" applyBorder="1" applyAlignment="1">
      <alignment horizontal="left" vertical="center"/>
    </xf>
    <xf numFmtId="0" fontId="2" fillId="20" borderId="51" xfId="0" applyFont="1" applyFill="1" applyBorder="1" applyAlignment="1">
      <alignment horizontal="lef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43" fillId="26" borderId="35" xfId="0" applyFont="1" applyFill="1" applyBorder="1" applyAlignment="1">
      <alignment horizontal="left" vertical="center"/>
    </xf>
    <xf numFmtId="0" fontId="43" fillId="26" borderId="25" xfId="0" applyFont="1" applyFill="1" applyBorder="1" applyAlignment="1">
      <alignment horizontal="left" vertical="center"/>
    </xf>
    <xf numFmtId="0" fontId="43" fillId="26" borderId="53" xfId="0" applyFont="1" applyFill="1" applyBorder="1" applyAlignment="1">
      <alignment horizontal="left" vertical="center"/>
    </xf>
    <xf numFmtId="0" fontId="43" fillId="0" borderId="71" xfId="0" applyFont="1" applyFill="1" applyBorder="1" applyAlignment="1">
      <alignment horizontal="center" vertical="top"/>
    </xf>
    <xf numFmtId="0" fontId="43" fillId="0" borderId="39" xfId="0" applyFont="1" applyFill="1" applyBorder="1" applyAlignment="1">
      <alignment horizontal="center" vertical="top"/>
    </xf>
    <xf numFmtId="0" fontId="43" fillId="0" borderId="46" xfId="0" applyFont="1" applyFill="1" applyBorder="1" applyAlignment="1">
      <alignment horizontal="left" vertical="center"/>
    </xf>
    <xf numFmtId="0" fontId="43" fillId="0" borderId="63" xfId="0" applyFont="1" applyFill="1" applyBorder="1" applyAlignment="1">
      <alignment horizontal="left" vertical="center"/>
    </xf>
    <xf numFmtId="0" fontId="43" fillId="0" borderId="57" xfId="0" applyFont="1" applyFill="1" applyBorder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0" fontId="43" fillId="20" borderId="62" xfId="0" applyFont="1" applyFill="1" applyBorder="1" applyAlignment="1">
      <alignment horizontal="center" vertical="center" wrapText="1"/>
    </xf>
    <xf numFmtId="0" fontId="43" fillId="20" borderId="56" xfId="0" applyFont="1" applyFill="1" applyBorder="1" applyAlignment="1">
      <alignment horizontal="center" vertical="center" wrapText="1"/>
    </xf>
    <xf numFmtId="0" fontId="2" fillId="26" borderId="35" xfId="0" applyFont="1" applyFill="1" applyBorder="1" applyAlignment="1">
      <alignment horizontal="left" vertical="center"/>
    </xf>
    <xf numFmtId="0" fontId="43" fillId="0" borderId="75" xfId="0" applyFont="1" applyFill="1" applyBorder="1" applyAlignment="1">
      <alignment horizontal="left" vertical="center"/>
    </xf>
    <xf numFmtId="0" fontId="43" fillId="0" borderId="48" xfId="0" applyFont="1" applyFill="1" applyBorder="1" applyAlignment="1">
      <alignment horizontal="left" vertical="center"/>
    </xf>
    <xf numFmtId="0" fontId="43" fillId="0" borderId="76" xfId="0" applyFont="1" applyFill="1" applyBorder="1" applyAlignment="1">
      <alignment horizontal="left" vertical="center"/>
    </xf>
    <xf numFmtId="0" fontId="43" fillId="0" borderId="72" xfId="0" applyFont="1" applyFill="1" applyBorder="1" applyAlignment="1">
      <alignment horizontal="center" vertical="top"/>
    </xf>
    <xf numFmtId="0" fontId="43" fillId="20" borderId="22" xfId="0" applyFont="1" applyFill="1" applyBorder="1" applyAlignment="1">
      <alignment horizontal="left" vertical="center"/>
    </xf>
    <xf numFmtId="0" fontId="43" fillId="20" borderId="16" xfId="0" applyFont="1" applyFill="1" applyBorder="1" applyAlignment="1">
      <alignment horizontal="left" vertical="center"/>
    </xf>
    <xf numFmtId="0" fontId="43" fillId="20" borderId="73" xfId="0" applyFont="1" applyFill="1" applyBorder="1" applyAlignment="1">
      <alignment horizontal="left" vertical="center"/>
    </xf>
    <xf numFmtId="0" fontId="43" fillId="20" borderId="74" xfId="0" applyFont="1" applyFill="1" applyBorder="1" applyAlignment="1">
      <alignment horizontal="left" vertical="center"/>
    </xf>
    <xf numFmtId="0" fontId="43" fillId="20" borderId="68" xfId="0" applyFont="1" applyFill="1" applyBorder="1" applyAlignment="1">
      <alignment horizontal="left" vertical="center"/>
    </xf>
    <xf numFmtId="49" fontId="2" fillId="20" borderId="71" xfId="0" applyNumberFormat="1" applyFont="1" applyFill="1" applyBorder="1" applyAlignment="1">
      <alignment horizontal="center" vertical="center" wrapText="1"/>
    </xf>
    <xf numFmtId="49" fontId="2" fillId="20" borderId="72" xfId="0" applyNumberFormat="1" applyFont="1" applyFill="1" applyBorder="1" applyAlignment="1">
      <alignment horizontal="center" vertical="center" wrapText="1"/>
    </xf>
    <xf numFmtId="0" fontId="2" fillId="20" borderId="75" xfId="0" applyFont="1" applyFill="1" applyBorder="1" applyAlignment="1">
      <alignment horizontal="center" vertical="center" wrapText="1"/>
    </xf>
    <xf numFmtId="0" fontId="2" fillId="20" borderId="61" xfId="0" applyFont="1" applyFill="1" applyBorder="1" applyAlignment="1">
      <alignment horizontal="center" vertical="center" wrapText="1"/>
    </xf>
    <xf numFmtId="0" fontId="2" fillId="20" borderId="27" xfId="0" applyFont="1" applyFill="1" applyBorder="1" applyAlignment="1">
      <alignment horizontal="center" vertical="center" wrapText="1"/>
    </xf>
    <xf numFmtId="0" fontId="2" fillId="20" borderId="7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horizontal="left" vertical="center" wrapText="1"/>
    </xf>
    <xf numFmtId="0" fontId="0" fillId="0" borderId="28" xfId="0" applyBorder="1"/>
    <xf numFmtId="0" fontId="3" fillId="0" borderId="62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center" vertical="center"/>
    </xf>
    <xf numFmtId="0" fontId="2" fillId="20" borderId="44" xfId="0" applyFont="1" applyFill="1" applyBorder="1" applyAlignment="1">
      <alignment horizontal="center" vertical="center" wrapText="1"/>
    </xf>
    <xf numFmtId="0" fontId="2" fillId="20" borderId="78" xfId="0" applyFont="1" applyFill="1" applyBorder="1" applyAlignment="1">
      <alignment horizontal="center" vertical="center" wrapText="1"/>
    </xf>
    <xf numFmtId="0" fontId="2" fillId="20" borderId="47" xfId="0" applyFont="1" applyFill="1" applyBorder="1" applyAlignment="1">
      <alignment horizontal="center" vertical="center" wrapText="1"/>
    </xf>
    <xf numFmtId="0" fontId="2" fillId="20" borderId="36" xfId="0" applyFont="1" applyFill="1" applyBorder="1" applyAlignment="1">
      <alignment horizontal="center" vertical="center" wrapText="1"/>
    </xf>
    <xf numFmtId="0" fontId="2" fillId="20" borderId="54" xfId="0" applyFont="1" applyFill="1" applyBorder="1" applyAlignment="1">
      <alignment horizontal="center" vertical="center" wrapText="1"/>
    </xf>
    <xf numFmtId="0" fontId="2" fillId="20" borderId="16" xfId="0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center"/>
    </xf>
    <xf numFmtId="0" fontId="37" fillId="0" borderId="0" xfId="0" applyFont="1" applyFill="1" applyAlignment="1"/>
    <xf numFmtId="0" fontId="49" fillId="0" borderId="11" xfId="0" applyFont="1" applyFill="1" applyBorder="1" applyAlignment="1"/>
    <xf numFmtId="0" fontId="37" fillId="0" borderId="11" xfId="0" applyFont="1" applyFill="1" applyBorder="1" applyAlignment="1"/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 2" xfId="36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7"/>
  </sheetPr>
  <dimension ref="A1:H57"/>
  <sheetViews>
    <sheetView workbookViewId="0">
      <selection activeCell="B55" sqref="B55:C55"/>
    </sheetView>
  </sheetViews>
  <sheetFormatPr defaultRowHeight="12.75" x14ac:dyDescent="0.2"/>
  <cols>
    <col min="1" max="1" width="3.7109375" customWidth="1"/>
    <col min="2" max="2" width="3.140625" customWidth="1"/>
    <col min="3" max="3" width="54.5703125" bestFit="1" customWidth="1"/>
    <col min="4" max="4" width="18.5703125" customWidth="1"/>
    <col min="5" max="5" width="16.85546875" customWidth="1"/>
    <col min="6" max="8" width="14.28515625" style="146" customWidth="1"/>
  </cols>
  <sheetData>
    <row r="1" spans="1:8" ht="21.75" customHeight="1" x14ac:dyDescent="0.2">
      <c r="A1" s="338" t="s">
        <v>481</v>
      </c>
      <c r="B1" s="338"/>
      <c r="C1" s="338"/>
      <c r="D1" s="338"/>
      <c r="E1" s="338"/>
      <c r="F1" s="338"/>
      <c r="G1" s="338"/>
      <c r="H1" s="338"/>
    </row>
    <row r="2" spans="1:8" ht="28.5" customHeight="1" x14ac:dyDescent="0.2">
      <c r="A2" s="334" t="s">
        <v>61</v>
      </c>
      <c r="B2" s="334"/>
      <c r="C2" s="334"/>
      <c r="D2" s="334"/>
      <c r="E2" s="334"/>
      <c r="F2" s="334"/>
      <c r="G2"/>
      <c r="H2"/>
    </row>
    <row r="3" spans="1:8" ht="36.75" customHeight="1" x14ac:dyDescent="0.2">
      <c r="A3" s="335" t="s">
        <v>30</v>
      </c>
      <c r="B3" s="335"/>
      <c r="C3" s="335"/>
      <c r="D3" s="148" t="s">
        <v>176</v>
      </c>
      <c r="E3" s="148" t="s">
        <v>235</v>
      </c>
      <c r="F3" s="148" t="s">
        <v>236</v>
      </c>
      <c r="G3" s="148" t="s">
        <v>479</v>
      </c>
      <c r="H3" s="148" t="s">
        <v>480</v>
      </c>
    </row>
    <row r="4" spans="1:8" ht="17.25" customHeight="1" x14ac:dyDescent="0.2">
      <c r="A4" s="331" t="s">
        <v>31</v>
      </c>
      <c r="B4" s="149"/>
      <c r="C4" s="150" t="s">
        <v>179</v>
      </c>
      <c r="D4" s="151">
        <v>13331229</v>
      </c>
      <c r="E4" s="151">
        <v>13399183</v>
      </c>
      <c r="F4" s="151">
        <v>13399183</v>
      </c>
      <c r="G4" s="151">
        <f>F4/E4*100</f>
        <v>100</v>
      </c>
      <c r="H4" s="151">
        <v>3402652</v>
      </c>
    </row>
    <row r="5" spans="1:8" ht="25.5" x14ac:dyDescent="0.2">
      <c r="A5" s="331"/>
      <c r="B5" s="149"/>
      <c r="C5" s="150" t="s">
        <v>180</v>
      </c>
      <c r="D5" s="151">
        <v>0</v>
      </c>
      <c r="E5" s="151">
        <v>0</v>
      </c>
      <c r="F5" s="151">
        <f t="shared" ref="F5:F9" si="0">+E5</f>
        <v>0</v>
      </c>
      <c r="G5" s="151">
        <v>0</v>
      </c>
      <c r="H5" s="151">
        <v>0</v>
      </c>
    </row>
    <row r="6" spans="1:8" ht="25.5" x14ac:dyDescent="0.2">
      <c r="A6" s="331"/>
      <c r="B6" s="149"/>
      <c r="C6" s="150" t="s">
        <v>181</v>
      </c>
      <c r="D6" s="151">
        <v>15833185</v>
      </c>
      <c r="E6" s="151">
        <v>16110871</v>
      </c>
      <c r="F6" s="151">
        <v>16110871</v>
      </c>
      <c r="G6" s="151">
        <f t="shared" ref="G6:G9" si="1">F6/E6*100</f>
        <v>100</v>
      </c>
      <c r="H6" s="151">
        <v>9495754</v>
      </c>
    </row>
    <row r="7" spans="1:8" ht="14.25" customHeight="1" x14ac:dyDescent="0.2">
      <c r="A7" s="331"/>
      <c r="B7" s="149"/>
      <c r="C7" s="150" t="s">
        <v>182</v>
      </c>
      <c r="D7" s="151">
        <v>2323200</v>
      </c>
      <c r="E7" s="151">
        <v>2323200</v>
      </c>
      <c r="F7" s="151">
        <v>2323200</v>
      </c>
      <c r="G7" s="151">
        <f t="shared" si="1"/>
        <v>100</v>
      </c>
      <c r="H7" s="151">
        <v>2144340</v>
      </c>
    </row>
    <row r="8" spans="1:8" ht="26.25" customHeight="1" x14ac:dyDescent="0.2">
      <c r="A8" s="331"/>
      <c r="B8" s="149"/>
      <c r="C8" s="201" t="s">
        <v>239</v>
      </c>
      <c r="D8" s="151">
        <v>0</v>
      </c>
      <c r="E8" s="151">
        <v>3523226</v>
      </c>
      <c r="F8" s="151">
        <f t="shared" si="0"/>
        <v>3523226</v>
      </c>
      <c r="G8" s="151">
        <f t="shared" si="1"/>
        <v>100</v>
      </c>
      <c r="H8" s="151">
        <v>3316239</v>
      </c>
    </row>
    <row r="9" spans="1:8" ht="26.25" customHeight="1" x14ac:dyDescent="0.2">
      <c r="A9" s="331"/>
      <c r="B9" s="149"/>
      <c r="C9" s="150" t="s">
        <v>482</v>
      </c>
      <c r="D9" s="151">
        <v>0</v>
      </c>
      <c r="E9" s="151">
        <v>74101</v>
      </c>
      <c r="F9" s="151">
        <f t="shared" si="0"/>
        <v>74101</v>
      </c>
      <c r="G9" s="151">
        <f t="shared" si="1"/>
        <v>100</v>
      </c>
      <c r="H9" s="151">
        <v>1440810</v>
      </c>
    </row>
    <row r="10" spans="1:8" ht="18" customHeight="1" x14ac:dyDescent="0.2">
      <c r="A10" s="331"/>
      <c r="B10" s="336" t="s">
        <v>183</v>
      </c>
      <c r="C10" s="336"/>
      <c r="D10" s="152">
        <f>SUM(D4:D9)</f>
        <v>31487614</v>
      </c>
      <c r="E10" s="152">
        <f>SUM(E4:E9)</f>
        <v>35430581</v>
      </c>
      <c r="F10" s="152">
        <f>SUM(F4:F9)</f>
        <v>35430581</v>
      </c>
      <c r="G10" s="152">
        <f>F10/E10*100</f>
        <v>100</v>
      </c>
      <c r="H10" s="152">
        <f>SUM(H4:H9)</f>
        <v>19799795</v>
      </c>
    </row>
    <row r="11" spans="1:8" x14ac:dyDescent="0.2">
      <c r="A11" s="331"/>
      <c r="B11" s="153"/>
      <c r="C11" s="154" t="s">
        <v>240</v>
      </c>
      <c r="D11" s="236"/>
      <c r="E11" s="236"/>
      <c r="F11" s="236"/>
      <c r="G11" s="151">
        <v>0</v>
      </c>
      <c r="H11" s="155"/>
    </row>
    <row r="12" spans="1:8" x14ac:dyDescent="0.2">
      <c r="A12" s="331"/>
      <c r="B12" s="153"/>
      <c r="C12" s="220" t="s">
        <v>242</v>
      </c>
      <c r="D12" s="236"/>
      <c r="E12" s="236"/>
      <c r="F12" s="151">
        <v>181100</v>
      </c>
      <c r="G12" s="151">
        <v>0</v>
      </c>
      <c r="H12" s="155">
        <v>453000</v>
      </c>
    </row>
    <row r="13" spans="1:8" x14ac:dyDescent="0.2">
      <c r="A13" s="331"/>
      <c r="B13" s="153"/>
      <c r="C13" s="220" t="s">
        <v>483</v>
      </c>
      <c r="D13" s="236"/>
      <c r="E13" s="236"/>
      <c r="F13" s="151">
        <v>350000</v>
      </c>
      <c r="G13" s="151">
        <v>0</v>
      </c>
      <c r="H13" s="155">
        <v>0</v>
      </c>
    </row>
    <row r="14" spans="1:8" x14ac:dyDescent="0.2">
      <c r="A14" s="331"/>
      <c r="B14" s="153"/>
      <c r="C14" s="154" t="s">
        <v>184</v>
      </c>
      <c r="D14" s="236"/>
      <c r="E14" s="236"/>
      <c r="F14" s="151">
        <v>83600</v>
      </c>
      <c r="G14" s="151">
        <v>0</v>
      </c>
      <c r="H14" s="155">
        <v>80687</v>
      </c>
    </row>
    <row r="15" spans="1:8" x14ac:dyDescent="0.2">
      <c r="A15" s="331"/>
      <c r="B15" s="153"/>
      <c r="C15" s="154" t="s">
        <v>185</v>
      </c>
      <c r="D15" s="236"/>
      <c r="E15" s="236"/>
      <c r="F15" s="151">
        <v>3657827</v>
      </c>
      <c r="G15" s="151">
        <v>0</v>
      </c>
      <c r="H15" s="155">
        <v>4022397</v>
      </c>
    </row>
    <row r="16" spans="1:8" x14ac:dyDescent="0.2">
      <c r="A16" s="331"/>
      <c r="B16" s="153"/>
      <c r="C16" s="154" t="s">
        <v>186</v>
      </c>
      <c r="D16" s="236"/>
      <c r="E16" s="236"/>
      <c r="F16" s="151">
        <v>81532</v>
      </c>
      <c r="G16" s="151">
        <v>0</v>
      </c>
      <c r="H16" s="155">
        <v>1636284</v>
      </c>
    </row>
    <row r="17" spans="1:8" s="156" customFormat="1" ht="18.75" customHeight="1" x14ac:dyDescent="0.2">
      <c r="A17" s="331"/>
      <c r="B17" s="336" t="s">
        <v>187</v>
      </c>
      <c r="C17" s="336"/>
      <c r="D17" s="152">
        <v>76800</v>
      </c>
      <c r="E17" s="152">
        <v>3518427</v>
      </c>
      <c r="F17" s="152">
        <f>SUM(F11:F16)</f>
        <v>4354059</v>
      </c>
      <c r="G17" s="152">
        <f>F17/E17*100</f>
        <v>123.75015880676223</v>
      </c>
      <c r="H17" s="152">
        <f>SUM(H11:H16)</f>
        <v>6192368</v>
      </c>
    </row>
    <row r="18" spans="1:8" s="158" customFormat="1" ht="22.5" customHeight="1" x14ac:dyDescent="0.2">
      <c r="A18" s="331"/>
      <c r="B18" s="337" t="s">
        <v>188</v>
      </c>
      <c r="C18" s="337"/>
      <c r="D18" s="157">
        <f>D10+D17</f>
        <v>31564414</v>
      </c>
      <c r="E18" s="157">
        <f>E10+E17</f>
        <v>38949008</v>
      </c>
      <c r="F18" s="157">
        <f>F10+F17</f>
        <v>39784640</v>
      </c>
      <c r="G18" s="157">
        <f>F18/E18*100</f>
        <v>102.14545130392025</v>
      </c>
      <c r="H18" s="157">
        <f>H10+H17</f>
        <v>25992163</v>
      </c>
    </row>
    <row r="19" spans="1:8" x14ac:dyDescent="0.2">
      <c r="A19" s="221"/>
      <c r="B19" s="153"/>
      <c r="C19" s="220" t="s">
        <v>254</v>
      </c>
      <c r="D19" s="155">
        <v>0</v>
      </c>
      <c r="E19" s="155"/>
      <c r="F19" s="155"/>
      <c r="G19" s="151"/>
      <c r="H19" s="155">
        <v>0</v>
      </c>
    </row>
    <row r="20" spans="1:8" s="158" customFormat="1" ht="22.5" customHeight="1" x14ac:dyDescent="0.2">
      <c r="A20" s="221" t="s">
        <v>245</v>
      </c>
      <c r="B20" s="337" t="s">
        <v>243</v>
      </c>
      <c r="C20" s="337"/>
      <c r="D20" s="157">
        <f>D19</f>
        <v>0</v>
      </c>
      <c r="E20" s="157">
        <f>E19</f>
        <v>0</v>
      </c>
      <c r="F20" s="157">
        <f>F19</f>
        <v>0</v>
      </c>
      <c r="G20" s="157">
        <f>G19</f>
        <v>0</v>
      </c>
      <c r="H20" s="157">
        <f>H19</f>
        <v>0</v>
      </c>
    </row>
    <row r="21" spans="1:8" s="156" customFormat="1" ht="12.75" customHeight="1" x14ac:dyDescent="0.2">
      <c r="A21" s="221"/>
      <c r="B21" s="339" t="s">
        <v>256</v>
      </c>
      <c r="C21" s="339"/>
      <c r="D21" s="152">
        <f>SUM(D22)</f>
        <v>0</v>
      </c>
      <c r="E21" s="152">
        <f>SUM(E22)</f>
        <v>0</v>
      </c>
      <c r="F21" s="152">
        <f>SUM(F22)</f>
        <v>0</v>
      </c>
      <c r="G21" s="152">
        <v>0</v>
      </c>
      <c r="H21" s="152">
        <f>SUM(H22)</f>
        <v>0</v>
      </c>
    </row>
    <row r="22" spans="1:8" x14ac:dyDescent="0.2">
      <c r="A22" s="221"/>
      <c r="B22" s="224" t="s">
        <v>31</v>
      </c>
      <c r="C22" s="7" t="s">
        <v>257</v>
      </c>
      <c r="D22" s="151">
        <v>0</v>
      </c>
      <c r="E22" s="151">
        <v>0</v>
      </c>
      <c r="F22" s="151">
        <v>0</v>
      </c>
      <c r="G22" s="151">
        <v>0</v>
      </c>
      <c r="H22" s="151"/>
    </row>
    <row r="23" spans="1:8" s="156" customFormat="1" x14ac:dyDescent="0.2">
      <c r="A23" s="331" t="s">
        <v>32</v>
      </c>
      <c r="B23" s="336" t="s">
        <v>451</v>
      </c>
      <c r="C23" s="336"/>
      <c r="D23" s="152">
        <v>5400000</v>
      </c>
      <c r="E23" s="152">
        <v>6551363</v>
      </c>
      <c r="F23" s="152">
        <v>6084691</v>
      </c>
      <c r="G23" s="152">
        <f>F23/E23*100</f>
        <v>92.876718936196951</v>
      </c>
      <c r="H23" s="152">
        <v>6282705</v>
      </c>
    </row>
    <row r="24" spans="1:8" x14ac:dyDescent="0.2">
      <c r="A24" s="331"/>
      <c r="B24" s="149" t="s">
        <v>31</v>
      </c>
      <c r="C24" s="150" t="s">
        <v>189</v>
      </c>
      <c r="D24" s="151">
        <v>21000000</v>
      </c>
      <c r="E24" s="151">
        <v>32677381</v>
      </c>
      <c r="F24" s="151">
        <v>29485084</v>
      </c>
      <c r="G24" s="233">
        <f t="shared" ref="G24:G25" si="2">F24/E24*100</f>
        <v>90.230866421026818</v>
      </c>
      <c r="H24" s="151">
        <v>23691192</v>
      </c>
    </row>
    <row r="25" spans="1:8" x14ac:dyDescent="0.2">
      <c r="A25" s="331"/>
      <c r="B25" s="149" t="s">
        <v>32</v>
      </c>
      <c r="C25" s="150" t="s">
        <v>190</v>
      </c>
      <c r="D25" s="151">
        <v>6000000</v>
      </c>
      <c r="E25" s="151">
        <v>8331642</v>
      </c>
      <c r="F25" s="151">
        <v>7528551</v>
      </c>
      <c r="G25" s="233">
        <f t="shared" si="2"/>
        <v>90.360951658748661</v>
      </c>
      <c r="H25" s="151">
        <v>7472916</v>
      </c>
    </row>
    <row r="26" spans="1:8" x14ac:dyDescent="0.2">
      <c r="A26" s="331"/>
      <c r="B26" s="149" t="s">
        <v>33</v>
      </c>
      <c r="C26" s="150" t="s">
        <v>191</v>
      </c>
      <c r="D26" s="151">
        <v>0</v>
      </c>
      <c r="E26" s="151">
        <v>0</v>
      </c>
      <c r="F26" s="151">
        <v>0</v>
      </c>
      <c r="G26" s="233"/>
      <c r="H26" s="151">
        <v>0</v>
      </c>
    </row>
    <row r="27" spans="1:8" ht="17.25" customHeight="1" x14ac:dyDescent="0.2">
      <c r="A27" s="331"/>
      <c r="B27" s="336" t="s">
        <v>192</v>
      </c>
      <c r="C27" s="336"/>
      <c r="D27" s="152">
        <f>SUM(D24:D26)</f>
        <v>27000000</v>
      </c>
      <c r="E27" s="152">
        <f>SUM(E24:E26)</f>
        <v>41009023</v>
      </c>
      <c r="F27" s="152">
        <f>SUM(F24:F26)</f>
        <v>37013635</v>
      </c>
      <c r="G27" s="152">
        <f>F27/E27*100</f>
        <v>90.257295327420991</v>
      </c>
      <c r="H27" s="152">
        <f>SUM(H24:H26)</f>
        <v>31164108</v>
      </c>
    </row>
    <row r="28" spans="1:8" s="156" customFormat="1" ht="18.75" customHeight="1" x14ac:dyDescent="0.2">
      <c r="A28" s="331"/>
      <c r="B28" s="336" t="s">
        <v>193</v>
      </c>
      <c r="C28" s="336"/>
      <c r="D28" s="152">
        <v>200000</v>
      </c>
      <c r="E28" s="152">
        <v>6187737</v>
      </c>
      <c r="F28" s="152">
        <v>1567661</v>
      </c>
      <c r="G28" s="152">
        <f>F28/E28*100</f>
        <v>25.334964947605236</v>
      </c>
      <c r="H28" s="152">
        <v>429675</v>
      </c>
    </row>
    <row r="29" spans="1:8" s="158" customFormat="1" ht="18" customHeight="1" x14ac:dyDescent="0.2">
      <c r="A29" s="331"/>
      <c r="B29" s="337" t="s">
        <v>194</v>
      </c>
      <c r="C29" s="337"/>
      <c r="D29" s="157">
        <f>D23+D27+D28</f>
        <v>32600000</v>
      </c>
      <c r="E29" s="157">
        <f>E23+E27+E28</f>
        <v>53748123</v>
      </c>
      <c r="F29" s="157">
        <f>F23+F27+F28</f>
        <v>44665987</v>
      </c>
      <c r="G29" s="157">
        <f>G28</f>
        <v>25.334964947605236</v>
      </c>
      <c r="H29" s="157">
        <f>H23+H27+H28+H21</f>
        <v>37876488</v>
      </c>
    </row>
    <row r="30" spans="1:8" x14ac:dyDescent="0.2">
      <c r="A30" s="331" t="s">
        <v>33</v>
      </c>
      <c r="B30" s="159"/>
      <c r="C30" s="150" t="s">
        <v>195</v>
      </c>
      <c r="D30" s="151">
        <v>7876000</v>
      </c>
      <c r="E30" s="151">
        <v>14750636</v>
      </c>
      <c r="F30" s="151">
        <v>11932941</v>
      </c>
      <c r="G30" s="151">
        <f t="shared" ref="G30:G47" si="3">F30/E30*100</f>
        <v>80.897806711520786</v>
      </c>
      <c r="H30" s="151">
        <v>30893768</v>
      </c>
    </row>
    <row r="31" spans="1:8" x14ac:dyDescent="0.2">
      <c r="A31" s="331"/>
      <c r="B31" s="159"/>
      <c r="C31" s="150" t="s">
        <v>196</v>
      </c>
      <c r="D31" s="151">
        <v>7400000</v>
      </c>
      <c r="E31" s="151">
        <v>7400000</v>
      </c>
      <c r="F31" s="151">
        <v>4952824</v>
      </c>
      <c r="G31" s="151">
        <v>0</v>
      </c>
      <c r="H31" s="151">
        <v>5268518</v>
      </c>
    </row>
    <row r="32" spans="1:8" x14ac:dyDescent="0.2">
      <c r="A32" s="331"/>
      <c r="B32" s="159"/>
      <c r="C32" s="150" t="s">
        <v>197</v>
      </c>
      <c r="D32" s="236"/>
      <c r="E32" s="236"/>
      <c r="F32" s="236"/>
      <c r="G32" s="151">
        <v>0</v>
      </c>
      <c r="H32" s="151">
        <v>166330</v>
      </c>
    </row>
    <row r="33" spans="1:8" x14ac:dyDescent="0.2">
      <c r="A33" s="331"/>
      <c r="B33" s="159"/>
      <c r="C33" s="150" t="s">
        <v>198</v>
      </c>
      <c r="D33" s="151">
        <v>1968504</v>
      </c>
      <c r="E33" s="151">
        <v>2080075</v>
      </c>
      <c r="F33" s="151">
        <v>2080075</v>
      </c>
      <c r="G33" s="151">
        <f t="shared" si="3"/>
        <v>100</v>
      </c>
      <c r="H33" s="151">
        <v>1398867</v>
      </c>
    </row>
    <row r="34" spans="1:8" x14ac:dyDescent="0.2">
      <c r="A34" s="331"/>
      <c r="B34" s="159"/>
      <c r="C34" s="150" t="s">
        <v>199</v>
      </c>
      <c r="D34" s="151">
        <v>531496</v>
      </c>
      <c r="E34" s="151">
        <v>772239</v>
      </c>
      <c r="F34" s="151">
        <v>761962</v>
      </c>
      <c r="G34" s="151">
        <f t="shared" si="3"/>
        <v>98.669194381532151</v>
      </c>
      <c r="H34" s="151">
        <v>16721140</v>
      </c>
    </row>
    <row r="35" spans="1:8" x14ac:dyDescent="0.2">
      <c r="A35" s="331"/>
      <c r="B35" s="159"/>
      <c r="C35" s="150" t="s">
        <v>200</v>
      </c>
      <c r="D35" s="151">
        <v>0</v>
      </c>
      <c r="E35" s="151">
        <v>36000</v>
      </c>
      <c r="F35" s="151">
        <v>36000</v>
      </c>
      <c r="G35" s="151">
        <f t="shared" si="3"/>
        <v>100</v>
      </c>
      <c r="H35" s="151">
        <v>9805728</v>
      </c>
    </row>
    <row r="36" spans="1:8" s="161" customFormat="1" x14ac:dyDescent="0.2">
      <c r="A36" s="331"/>
      <c r="B36" s="160"/>
      <c r="C36" s="201" t="s">
        <v>241</v>
      </c>
      <c r="D36" s="236"/>
      <c r="E36" s="236"/>
      <c r="F36" s="236"/>
      <c r="G36" s="151">
        <v>0</v>
      </c>
      <c r="H36" s="151">
        <v>0</v>
      </c>
    </row>
    <row r="37" spans="1:8" s="161" customFormat="1" x14ac:dyDescent="0.2">
      <c r="A37" s="331"/>
      <c r="B37" s="160"/>
      <c r="C37" s="150" t="s">
        <v>484</v>
      </c>
      <c r="D37" s="151">
        <v>0</v>
      </c>
      <c r="E37" s="151">
        <v>78629</v>
      </c>
      <c r="F37" s="151">
        <v>78629</v>
      </c>
      <c r="G37" s="151">
        <f t="shared" si="3"/>
        <v>100</v>
      </c>
      <c r="H37" s="151">
        <v>2164</v>
      </c>
    </row>
    <row r="38" spans="1:8" s="161" customFormat="1" x14ac:dyDescent="0.2">
      <c r="A38" s="331"/>
      <c r="B38" s="160"/>
      <c r="C38" s="150" t="s">
        <v>485</v>
      </c>
      <c r="D38" s="236"/>
      <c r="E38" s="236"/>
      <c r="F38" s="236"/>
      <c r="G38" s="151">
        <v>0</v>
      </c>
      <c r="H38" s="151">
        <v>0</v>
      </c>
    </row>
    <row r="39" spans="1:8" x14ac:dyDescent="0.2">
      <c r="A39" s="331"/>
      <c r="B39" s="159"/>
      <c r="C39" s="150" t="s">
        <v>201</v>
      </c>
      <c r="D39" s="151">
        <v>0</v>
      </c>
      <c r="E39" s="151">
        <v>125939</v>
      </c>
      <c r="F39" s="151">
        <v>125939</v>
      </c>
      <c r="G39" s="151">
        <f t="shared" si="3"/>
        <v>100</v>
      </c>
      <c r="H39" s="151">
        <v>54900</v>
      </c>
    </row>
    <row r="40" spans="1:8" x14ac:dyDescent="0.2">
      <c r="A40" s="331"/>
      <c r="B40" s="159"/>
      <c r="C40" s="150" t="s">
        <v>201</v>
      </c>
      <c r="D40" s="151">
        <v>0</v>
      </c>
      <c r="E40" s="151">
        <v>0</v>
      </c>
      <c r="F40" s="151">
        <v>0</v>
      </c>
      <c r="G40" s="151">
        <v>0</v>
      </c>
      <c r="H40" s="151">
        <v>58132</v>
      </c>
    </row>
    <row r="41" spans="1:8" x14ac:dyDescent="0.2">
      <c r="A41" s="331"/>
      <c r="B41" s="332" t="s">
        <v>202</v>
      </c>
      <c r="C41" s="332"/>
      <c r="D41" s="162">
        <f>SUM(D30:D40)</f>
        <v>17776000</v>
      </c>
      <c r="E41" s="162">
        <f>SUM(E30:E40)</f>
        <v>25243518</v>
      </c>
      <c r="F41" s="162">
        <f>SUM(F30:F40)</f>
        <v>19968370</v>
      </c>
      <c r="G41" s="157">
        <f>G40</f>
        <v>0</v>
      </c>
      <c r="H41" s="162">
        <f>SUM(H30:H40)</f>
        <v>64369547</v>
      </c>
    </row>
    <row r="42" spans="1:8" ht="20.25" customHeight="1" x14ac:dyDescent="0.2">
      <c r="A42" s="331" t="s">
        <v>34</v>
      </c>
      <c r="B42" s="159"/>
      <c r="C42" s="150" t="s">
        <v>203</v>
      </c>
      <c r="D42" s="151">
        <v>10000000</v>
      </c>
      <c r="E42" s="151">
        <v>10000000</v>
      </c>
      <c r="F42" s="151">
        <v>0</v>
      </c>
      <c r="G42" s="151">
        <f t="shared" si="3"/>
        <v>0</v>
      </c>
      <c r="H42" s="151">
        <v>59755239</v>
      </c>
    </row>
    <row r="43" spans="1:8" ht="20.25" customHeight="1" x14ac:dyDescent="0.2">
      <c r="A43" s="331"/>
      <c r="B43" s="159"/>
      <c r="C43" s="150" t="s">
        <v>255</v>
      </c>
      <c r="D43" s="151">
        <v>0</v>
      </c>
      <c r="E43" s="151">
        <v>0</v>
      </c>
      <c r="F43" s="151">
        <v>0</v>
      </c>
      <c r="G43" s="151">
        <v>0</v>
      </c>
      <c r="H43" s="151">
        <v>450000</v>
      </c>
    </row>
    <row r="44" spans="1:8" ht="20.25" customHeight="1" x14ac:dyDescent="0.2">
      <c r="A44" s="331"/>
      <c r="B44" s="159"/>
      <c r="C44" s="150" t="s">
        <v>244</v>
      </c>
      <c r="D44" s="151">
        <v>0</v>
      </c>
      <c r="E44" s="151">
        <v>0</v>
      </c>
      <c r="F44" s="151">
        <v>0</v>
      </c>
      <c r="G44" s="151">
        <v>0</v>
      </c>
      <c r="H44" s="151"/>
    </row>
    <row r="45" spans="1:8" ht="16.5" customHeight="1" x14ac:dyDescent="0.2">
      <c r="A45" s="331"/>
      <c r="B45" s="332" t="s">
        <v>204</v>
      </c>
      <c r="C45" s="332"/>
      <c r="D45" s="162">
        <f>SUM(D42:D44)</f>
        <v>10000000</v>
      </c>
      <c r="E45" s="162">
        <f>SUM(E42:E44)</f>
        <v>10000000</v>
      </c>
      <c r="F45" s="162">
        <f>SUM(F42:F44)</f>
        <v>0</v>
      </c>
      <c r="G45" s="157">
        <f>G44</f>
        <v>0</v>
      </c>
      <c r="H45" s="162">
        <f>SUM(H42:H44)</f>
        <v>60205239</v>
      </c>
    </row>
    <row r="46" spans="1:8" x14ac:dyDescent="0.2">
      <c r="A46" s="331" t="s">
        <v>35</v>
      </c>
      <c r="B46" s="159"/>
      <c r="C46" s="150"/>
      <c r="D46" s="151"/>
      <c r="E46" s="151"/>
      <c r="F46" s="151"/>
      <c r="G46" s="151">
        <v>0</v>
      </c>
      <c r="H46" s="151"/>
    </row>
    <row r="47" spans="1:8" x14ac:dyDescent="0.2">
      <c r="A47" s="331"/>
      <c r="B47" s="159"/>
      <c r="C47" s="150" t="s">
        <v>486</v>
      </c>
      <c r="D47" s="151">
        <v>33000000</v>
      </c>
      <c r="E47" s="151">
        <v>33000000</v>
      </c>
      <c r="F47" s="151">
        <v>0</v>
      </c>
      <c r="G47" s="151">
        <f t="shared" si="3"/>
        <v>0</v>
      </c>
      <c r="H47" s="151">
        <v>0</v>
      </c>
    </row>
    <row r="48" spans="1:8" x14ac:dyDescent="0.2">
      <c r="A48" s="331"/>
      <c r="B48" s="332" t="s">
        <v>487</v>
      </c>
      <c r="C48" s="332"/>
      <c r="D48" s="162">
        <f>SUM(D46:D47)</f>
        <v>33000000</v>
      </c>
      <c r="E48" s="162">
        <f>SUM(E46:E47)</f>
        <v>33000000</v>
      </c>
      <c r="F48" s="162">
        <f>SUM(F46:F47)</f>
        <v>0</v>
      </c>
      <c r="G48" s="157">
        <f>G47</f>
        <v>0</v>
      </c>
      <c r="H48" s="162">
        <f>SUM(H46:H47)</f>
        <v>0</v>
      </c>
    </row>
    <row r="49" spans="1:8" s="164" customFormat="1" ht="24.75" customHeight="1" x14ac:dyDescent="0.2">
      <c r="A49" s="333" t="s">
        <v>205</v>
      </c>
      <c r="B49" s="333"/>
      <c r="C49" s="333"/>
      <c r="D49" s="163">
        <f>D18+D29+D41+D45+D48+D20</f>
        <v>124940414</v>
      </c>
      <c r="E49" s="163">
        <f>E18+E29+E41+E45+E48+E20</f>
        <v>160940649</v>
      </c>
      <c r="F49" s="163">
        <f>F18+F29+F41+F45+F48+F20</f>
        <v>104418997</v>
      </c>
      <c r="G49" s="163">
        <f>F49/E49*100</f>
        <v>64.880437384094307</v>
      </c>
      <c r="H49" s="163">
        <f>H18+H29+H41+H45+H48+H20</f>
        <v>188443437</v>
      </c>
    </row>
    <row r="50" spans="1:8" ht="17.25" customHeight="1" x14ac:dyDescent="0.2">
      <c r="A50" s="331" t="s">
        <v>38</v>
      </c>
      <c r="B50" s="159"/>
      <c r="C50" s="150" t="s">
        <v>206</v>
      </c>
      <c r="D50" s="151">
        <v>0</v>
      </c>
      <c r="E50" s="151">
        <v>0</v>
      </c>
      <c r="F50" s="151">
        <v>0</v>
      </c>
      <c r="G50" s="151">
        <v>0</v>
      </c>
      <c r="H50" s="151">
        <v>0</v>
      </c>
    </row>
    <row r="51" spans="1:8" ht="18.75" customHeight="1" x14ac:dyDescent="0.2">
      <c r="A51" s="331"/>
      <c r="B51" s="332" t="s">
        <v>207</v>
      </c>
      <c r="C51" s="332"/>
      <c r="D51" s="162">
        <f>SUM(D50)</f>
        <v>0</v>
      </c>
      <c r="E51" s="162">
        <f>SUM(E50)</f>
        <v>0</v>
      </c>
      <c r="F51" s="162">
        <f>SUM(F50)</f>
        <v>0</v>
      </c>
      <c r="G51" s="157">
        <v>0</v>
      </c>
      <c r="H51" s="162">
        <f>SUM(H50)</f>
        <v>0</v>
      </c>
    </row>
    <row r="52" spans="1:8" ht="15" customHeight="1" x14ac:dyDescent="0.2">
      <c r="A52" s="331" t="s">
        <v>40</v>
      </c>
      <c r="B52" s="159"/>
      <c r="C52" s="150" t="s">
        <v>208</v>
      </c>
      <c r="D52" s="151">
        <v>84118422</v>
      </c>
      <c r="E52" s="151">
        <v>84118422</v>
      </c>
      <c r="F52" s="151">
        <v>84118422</v>
      </c>
      <c r="G52" s="151">
        <f>F52/E52*100</f>
        <v>100</v>
      </c>
      <c r="H52" s="151">
        <v>66242260</v>
      </c>
    </row>
    <row r="53" spans="1:8" ht="17.25" customHeight="1" x14ac:dyDescent="0.2">
      <c r="A53" s="331"/>
      <c r="B53" s="332" t="s">
        <v>209</v>
      </c>
      <c r="C53" s="332"/>
      <c r="D53" s="162">
        <f>SUM(D52)</f>
        <v>84118422</v>
      </c>
      <c r="E53" s="162">
        <f>SUM(E52)</f>
        <v>84118422</v>
      </c>
      <c r="F53" s="162">
        <f>SUM(F52)</f>
        <v>84118422</v>
      </c>
      <c r="G53" s="157">
        <f>G52</f>
        <v>100</v>
      </c>
      <c r="H53" s="162">
        <f>SUM(H52)</f>
        <v>66242260</v>
      </c>
    </row>
    <row r="54" spans="1:8" ht="15" customHeight="1" x14ac:dyDescent="0.2">
      <c r="A54" s="221"/>
      <c r="B54" s="159"/>
      <c r="C54" s="150" t="s">
        <v>246</v>
      </c>
      <c r="D54" s="151">
        <v>0</v>
      </c>
      <c r="E54" s="151">
        <v>1173636</v>
      </c>
      <c r="F54" s="151">
        <v>1173636</v>
      </c>
      <c r="G54" s="151">
        <f>F54/E54*100</f>
        <v>100</v>
      </c>
      <c r="H54" s="151">
        <v>1680577</v>
      </c>
    </row>
    <row r="55" spans="1:8" ht="17.25" customHeight="1" x14ac:dyDescent="0.2">
      <c r="A55" s="221" t="s">
        <v>41</v>
      </c>
      <c r="B55" s="332" t="s">
        <v>247</v>
      </c>
      <c r="C55" s="332"/>
      <c r="D55" s="162">
        <f>SUM(D54)</f>
        <v>0</v>
      </c>
      <c r="E55" s="162">
        <f>SUM(E54)</f>
        <v>1173636</v>
      </c>
      <c r="F55" s="162">
        <f>SUM(F54)</f>
        <v>1173636</v>
      </c>
      <c r="G55" s="157">
        <f>G54</f>
        <v>100</v>
      </c>
      <c r="H55" s="162">
        <f>SUM(H54)</f>
        <v>1680577</v>
      </c>
    </row>
    <row r="56" spans="1:8" s="158" customFormat="1" ht="21.75" customHeight="1" x14ac:dyDescent="0.2">
      <c r="A56" s="333" t="s">
        <v>210</v>
      </c>
      <c r="B56" s="333"/>
      <c r="C56" s="333"/>
      <c r="D56" s="163">
        <f>D51+D53+D55</f>
        <v>84118422</v>
      </c>
      <c r="E56" s="163">
        <f>E51+E53+E55</f>
        <v>85292058</v>
      </c>
      <c r="F56" s="163">
        <f>F51+F53+F55</f>
        <v>85292058</v>
      </c>
      <c r="G56" s="163">
        <f>F56/E56*100</f>
        <v>100</v>
      </c>
      <c r="H56" s="163">
        <f>H51+H53+H55</f>
        <v>67922837</v>
      </c>
    </row>
    <row r="57" spans="1:8" s="166" customFormat="1" ht="22.5" customHeight="1" x14ac:dyDescent="0.25">
      <c r="A57" s="330" t="s">
        <v>211</v>
      </c>
      <c r="B57" s="330"/>
      <c r="C57" s="330"/>
      <c r="D57" s="165">
        <f>D49+D56</f>
        <v>209058836</v>
      </c>
      <c r="E57" s="165">
        <f>E49+E56</f>
        <v>246232707</v>
      </c>
      <c r="F57" s="165">
        <f>F49+F56</f>
        <v>189711055</v>
      </c>
      <c r="G57" s="165">
        <f>F57/E57*100</f>
        <v>77.045432879881389</v>
      </c>
      <c r="H57" s="165">
        <f>H49+H56</f>
        <v>256366274</v>
      </c>
    </row>
  </sheetData>
  <mergeCells count="28">
    <mergeCell ref="A1:H1"/>
    <mergeCell ref="B21:C21"/>
    <mergeCell ref="B20:C20"/>
    <mergeCell ref="B55:C55"/>
    <mergeCell ref="A52:A53"/>
    <mergeCell ref="B53:C53"/>
    <mergeCell ref="A23:A29"/>
    <mergeCell ref="B23:C23"/>
    <mergeCell ref="B27:C27"/>
    <mergeCell ref="B28:C28"/>
    <mergeCell ref="B29:C29"/>
    <mergeCell ref="A30:A41"/>
    <mergeCell ref="B41:C41"/>
    <mergeCell ref="A42:A45"/>
    <mergeCell ref="B45:C45"/>
    <mergeCell ref="B51:C51"/>
    <mergeCell ref="A2:F2"/>
    <mergeCell ref="A3:C3"/>
    <mergeCell ref="A4:A18"/>
    <mergeCell ref="B10:C10"/>
    <mergeCell ref="B17:C17"/>
    <mergeCell ref="B18:C18"/>
    <mergeCell ref="A57:C57"/>
    <mergeCell ref="A46:A48"/>
    <mergeCell ref="B48:C48"/>
    <mergeCell ref="A49:C49"/>
    <mergeCell ref="A50:A51"/>
    <mergeCell ref="A56:C56"/>
  </mergeCells>
  <phoneticPr fontId="0" type="noConversion"/>
  <printOptions horizontalCentered="1"/>
  <pageMargins left="0.4" right="0.28000000000000003" top="0.37" bottom="0.41" header="0.17" footer="0.19685039370078741"/>
  <pageSetup paperSize="9" scale="70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F19"/>
  <sheetViews>
    <sheetView workbookViewId="0">
      <selection activeCell="E44" sqref="E44"/>
    </sheetView>
  </sheetViews>
  <sheetFormatPr defaultRowHeight="12.75" x14ac:dyDescent="0.2"/>
  <cols>
    <col min="3" max="3" width="36.140625" customWidth="1"/>
    <col min="4" max="6" width="23.42578125" bestFit="1" customWidth="1"/>
  </cols>
  <sheetData>
    <row r="1" spans="1:6" x14ac:dyDescent="0.2">
      <c r="A1" s="338" t="s">
        <v>503</v>
      </c>
      <c r="B1" s="338"/>
      <c r="C1" s="338"/>
      <c r="D1" s="338"/>
      <c r="E1" s="338"/>
      <c r="F1" s="338"/>
    </row>
    <row r="2" spans="1:6" x14ac:dyDescent="0.2">
      <c r="A2" s="338" t="s">
        <v>162</v>
      </c>
      <c r="B2" s="338"/>
      <c r="C2" s="338"/>
      <c r="D2" s="338"/>
      <c r="E2" s="338"/>
      <c r="F2" s="338"/>
    </row>
    <row r="3" spans="1:6" x14ac:dyDescent="0.2">
      <c r="A3" s="3"/>
      <c r="B3" s="3"/>
      <c r="C3" s="3"/>
      <c r="D3" s="133"/>
      <c r="E3" s="133"/>
      <c r="F3" s="133"/>
    </row>
    <row r="4" spans="1:6" x14ac:dyDescent="0.2">
      <c r="A4" s="3"/>
      <c r="B4" s="3"/>
      <c r="C4" s="3"/>
      <c r="D4" s="133"/>
      <c r="E4" s="133"/>
      <c r="F4" s="133"/>
    </row>
    <row r="5" spans="1:6" x14ac:dyDescent="0.2">
      <c r="A5" s="3"/>
      <c r="B5" s="3"/>
      <c r="C5" s="3"/>
      <c r="D5" s="15"/>
      <c r="E5" s="15"/>
      <c r="F5" s="15" t="s">
        <v>172</v>
      </c>
    </row>
    <row r="6" spans="1:6" ht="13.5" thickBot="1" x14ac:dyDescent="0.25">
      <c r="A6" s="1"/>
      <c r="B6" s="1"/>
      <c r="C6" s="2"/>
      <c r="D6" s="15"/>
      <c r="E6" s="15"/>
      <c r="F6" s="15"/>
    </row>
    <row r="7" spans="1:6" ht="12.75" customHeight="1" x14ac:dyDescent="0.2">
      <c r="A7" s="407" t="s">
        <v>30</v>
      </c>
      <c r="B7" s="408"/>
      <c r="C7" s="409"/>
      <c r="D7" s="134" t="s">
        <v>502</v>
      </c>
      <c r="E7" s="172" t="s">
        <v>235</v>
      </c>
      <c r="F7" s="172" t="s">
        <v>236</v>
      </c>
    </row>
    <row r="8" spans="1:6" x14ac:dyDescent="0.2">
      <c r="A8" s="410"/>
      <c r="B8" s="411"/>
      <c r="C8" s="412"/>
      <c r="D8" s="135" t="s">
        <v>156</v>
      </c>
      <c r="E8" s="135" t="s">
        <v>156</v>
      </c>
      <c r="F8" s="135" t="s">
        <v>156</v>
      </c>
    </row>
    <row r="9" spans="1:6" x14ac:dyDescent="0.2">
      <c r="A9" s="4" t="s">
        <v>31</v>
      </c>
      <c r="B9" s="399" t="s">
        <v>163</v>
      </c>
      <c r="C9" s="399"/>
      <c r="D9" s="5"/>
      <c r="E9" s="5"/>
      <c r="F9" s="5"/>
    </row>
    <row r="10" spans="1:6" x14ac:dyDescent="0.2">
      <c r="A10" s="4" t="s">
        <v>32</v>
      </c>
      <c r="B10" s="399" t="s">
        <v>164</v>
      </c>
      <c r="C10" s="399"/>
      <c r="D10" s="5">
        <f>+'1. Bevételek'!D29-'1. Bevételek'!D25</f>
        <v>26600000</v>
      </c>
      <c r="E10" s="5">
        <f>+'1. Bevételek'!E29-'1. Bevételek'!E25</f>
        <v>45416481</v>
      </c>
      <c r="F10" s="5">
        <f>+'1. Bevételek'!F29-'1. Bevételek'!F25</f>
        <v>37137436</v>
      </c>
    </row>
    <row r="11" spans="1:6" x14ac:dyDescent="0.2">
      <c r="A11" s="4" t="s">
        <v>33</v>
      </c>
      <c r="B11" s="399" t="s">
        <v>165</v>
      </c>
      <c r="C11" s="399"/>
      <c r="D11" s="5">
        <f>+'1. Bevételek'!D25</f>
        <v>6000000</v>
      </c>
      <c r="E11" s="5">
        <f>+'1. Bevételek'!E25</f>
        <v>8331642</v>
      </c>
      <c r="F11" s="5">
        <f>+'1. Bevételek'!F25</f>
        <v>7528551</v>
      </c>
    </row>
    <row r="12" spans="1:6" x14ac:dyDescent="0.2">
      <c r="A12" s="4" t="s">
        <v>34</v>
      </c>
      <c r="B12" s="399" t="s">
        <v>166</v>
      </c>
      <c r="C12" s="399"/>
      <c r="D12" s="5">
        <f>+'1. Bevételek'!D37</f>
        <v>0</v>
      </c>
      <c r="E12" s="5">
        <f>+'1. Bevételek'!E37</f>
        <v>78629</v>
      </c>
      <c r="F12" s="5">
        <f>+'1. Bevételek'!F37</f>
        <v>78629</v>
      </c>
    </row>
    <row r="13" spans="1:6" ht="13.5" thickBot="1" x14ac:dyDescent="0.25">
      <c r="A13" s="4" t="s">
        <v>35</v>
      </c>
      <c r="B13" s="400" t="s">
        <v>171</v>
      </c>
      <c r="C13" s="400"/>
      <c r="D13" s="21"/>
      <c r="E13" s="21"/>
      <c r="F13" s="21"/>
    </row>
    <row r="14" spans="1:6" ht="13.5" thickBot="1" x14ac:dyDescent="0.25">
      <c r="A14" s="401" t="s">
        <v>167</v>
      </c>
      <c r="B14" s="402"/>
      <c r="C14" s="402"/>
      <c r="D14" s="136">
        <f>SUM(D9:D13)</f>
        <v>32600000</v>
      </c>
      <c r="E14" s="136">
        <f>SUM(E9:E13)</f>
        <v>53826752</v>
      </c>
      <c r="F14" s="136">
        <f>SUM(F9:F13)</f>
        <v>44744616</v>
      </c>
    </row>
    <row r="15" spans="1:6" ht="13.5" thickBot="1" x14ac:dyDescent="0.25">
      <c r="A15" s="403" t="s">
        <v>168</v>
      </c>
      <c r="B15" s="404"/>
      <c r="C15" s="405"/>
      <c r="D15" s="137">
        <f>D14*0.5</f>
        <v>16300000</v>
      </c>
      <c r="E15" s="137">
        <f>E14*0.5</f>
        <v>26913376</v>
      </c>
      <c r="F15" s="137">
        <f>F14*0.5</f>
        <v>22372308</v>
      </c>
    </row>
    <row r="16" spans="1:6" x14ac:dyDescent="0.2">
      <c r="A16" s="406"/>
      <c r="B16" s="406"/>
      <c r="C16" s="406"/>
      <c r="D16" s="138"/>
      <c r="E16" s="138"/>
      <c r="F16" s="138"/>
    </row>
    <row r="17" spans="1:6" x14ac:dyDescent="0.2">
      <c r="A17" s="33"/>
      <c r="B17" s="398"/>
      <c r="C17" s="398"/>
      <c r="D17" s="16"/>
      <c r="E17" s="16"/>
      <c r="F17" s="16"/>
    </row>
    <row r="19" spans="1:6" x14ac:dyDescent="0.2">
      <c r="E19" s="146"/>
      <c r="F19" s="146"/>
    </row>
  </sheetData>
  <mergeCells count="12">
    <mergeCell ref="A1:F1"/>
    <mergeCell ref="A2:F2"/>
    <mergeCell ref="A7:C8"/>
    <mergeCell ref="B9:C9"/>
    <mergeCell ref="B10:C10"/>
    <mergeCell ref="B17:C17"/>
    <mergeCell ref="B11:C11"/>
    <mergeCell ref="B12:C12"/>
    <mergeCell ref="B13:C13"/>
    <mergeCell ref="A14:C14"/>
    <mergeCell ref="A15:C15"/>
    <mergeCell ref="A16:C16"/>
  </mergeCells>
  <phoneticPr fontId="6" type="noConversion"/>
  <pageMargins left="0.91" right="0.7" top="0.75" bottom="0.75" header="0.3" footer="0.3"/>
  <pageSetup paperSize="9" orientation="landscape" r:id="rId1"/>
  <headerFooter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144"/>
  <sheetViews>
    <sheetView tabSelected="1" view="pageLayout" zoomScaleNormal="100" workbookViewId="0">
      <selection activeCell="F3" sqref="F3"/>
    </sheetView>
  </sheetViews>
  <sheetFormatPr defaultRowHeight="12.75" x14ac:dyDescent="0.2"/>
  <cols>
    <col min="1" max="1" width="47.28515625" style="279" customWidth="1"/>
    <col min="2" max="2" width="11.28515625" style="329" bestFit="1" customWidth="1"/>
    <col min="3" max="3" width="11.7109375" style="329" bestFit="1" customWidth="1"/>
    <col min="4" max="4" width="16.7109375" style="279" customWidth="1"/>
    <col min="5" max="5" width="11.42578125" style="283" bestFit="1" customWidth="1"/>
    <col min="6" max="7" width="9.140625" style="279"/>
    <col min="8" max="8" width="16.28515625" style="279" customWidth="1"/>
    <col min="9" max="9" width="10.140625" style="279" bestFit="1" customWidth="1"/>
    <col min="10" max="10" width="9.7109375" style="279" bestFit="1" customWidth="1"/>
    <col min="11" max="12" width="9.140625" style="279"/>
    <col min="13" max="14" width="10.140625" style="279" bestFit="1" customWidth="1"/>
    <col min="15" max="15" width="10.7109375" style="279" bestFit="1" customWidth="1"/>
    <col min="16" max="16384" width="9.140625" style="279"/>
  </cols>
  <sheetData>
    <row r="1" spans="1:8" ht="15.75" x14ac:dyDescent="0.25">
      <c r="A1" s="413" t="s">
        <v>504</v>
      </c>
      <c r="B1" s="414"/>
      <c r="C1" s="414"/>
      <c r="D1" s="414"/>
      <c r="E1" s="414"/>
    </row>
    <row r="2" spans="1:8" ht="10.5" customHeight="1" x14ac:dyDescent="0.25">
      <c r="A2" s="280"/>
      <c r="B2" s="281"/>
      <c r="C2" s="281"/>
      <c r="D2" s="282"/>
    </row>
    <row r="3" spans="1:8" ht="15.75" x14ac:dyDescent="0.25">
      <c r="A3" s="284" t="s">
        <v>260</v>
      </c>
      <c r="B3" s="285"/>
      <c r="C3" s="285"/>
      <c r="D3" s="235"/>
      <c r="E3" s="286"/>
    </row>
    <row r="4" spans="1:8" ht="16.5" x14ac:dyDescent="0.25">
      <c r="A4" s="287" t="s">
        <v>261</v>
      </c>
      <c r="B4" s="288"/>
      <c r="C4" s="288"/>
      <c r="D4" s="289"/>
      <c r="E4" s="290">
        <f>SUM(D8+D12)</f>
        <v>850034</v>
      </c>
    </row>
    <row r="5" spans="1:8" ht="15.75" hidden="1" x14ac:dyDescent="0.25">
      <c r="A5" s="291" t="s">
        <v>262</v>
      </c>
      <c r="B5" s="292"/>
      <c r="C5" s="285"/>
      <c r="D5" s="235"/>
      <c r="E5" s="286"/>
    </row>
    <row r="6" spans="1:8" ht="15.75" hidden="1" x14ac:dyDescent="0.25">
      <c r="A6" s="291" t="s">
        <v>263</v>
      </c>
      <c r="B6" s="292"/>
      <c r="C6" s="285"/>
      <c r="D6" s="235"/>
      <c r="E6" s="286"/>
    </row>
    <row r="7" spans="1:8" ht="15.75" hidden="1" x14ac:dyDescent="0.25">
      <c r="A7" s="291" t="s">
        <v>264</v>
      </c>
      <c r="B7" s="292"/>
      <c r="C7" s="285"/>
      <c r="D7" s="235"/>
      <c r="E7" s="286"/>
    </row>
    <row r="8" spans="1:8" ht="15.75" x14ac:dyDescent="0.25">
      <c r="A8" s="293" t="s">
        <v>265</v>
      </c>
      <c r="B8" s="292"/>
      <c r="C8" s="285"/>
      <c r="D8" s="294">
        <f>B5+B6-B7</f>
        <v>0</v>
      </c>
      <c r="E8" s="286"/>
    </row>
    <row r="9" spans="1:8" ht="15.75" x14ac:dyDescent="0.25">
      <c r="A9" s="291" t="s">
        <v>266</v>
      </c>
      <c r="B9" s="292">
        <v>4932212</v>
      </c>
      <c r="C9" s="295"/>
      <c r="D9" s="235"/>
      <c r="E9" s="286"/>
    </row>
    <row r="10" spans="1:8" ht="15.75" hidden="1" x14ac:dyDescent="0.25">
      <c r="A10" s="291" t="s">
        <v>267</v>
      </c>
      <c r="B10" s="292"/>
      <c r="C10" s="295"/>
      <c r="D10" s="235"/>
      <c r="E10" s="286"/>
    </row>
    <row r="11" spans="1:8" ht="15.75" x14ac:dyDescent="0.25">
      <c r="A11" s="291" t="s">
        <v>268</v>
      </c>
      <c r="B11" s="292">
        <v>4082178</v>
      </c>
      <c r="C11" s="295"/>
      <c r="D11" s="235"/>
      <c r="E11" s="286"/>
    </row>
    <row r="12" spans="1:8" ht="15.75" x14ac:dyDescent="0.25">
      <c r="A12" s="293" t="s">
        <v>269</v>
      </c>
      <c r="B12" s="285"/>
      <c r="C12" s="285"/>
      <c r="D12" s="294">
        <f>B9+B10-B11</f>
        <v>850034</v>
      </c>
      <c r="E12" s="286"/>
    </row>
    <row r="13" spans="1:8" ht="7.5" customHeight="1" x14ac:dyDescent="0.25">
      <c r="A13" s="291"/>
      <c r="B13" s="285"/>
      <c r="C13" s="285"/>
      <c r="D13" s="235"/>
      <c r="E13" s="286"/>
    </row>
    <row r="14" spans="1:8" ht="15.75" x14ac:dyDescent="0.25">
      <c r="A14" s="287" t="s">
        <v>270</v>
      </c>
      <c r="B14" s="296"/>
      <c r="C14" s="297"/>
      <c r="D14" s="298"/>
      <c r="E14" s="290">
        <f>D44+D59+D66+D68</f>
        <v>542048405</v>
      </c>
    </row>
    <row r="15" spans="1:8" ht="10.5" customHeight="1" x14ac:dyDescent="0.25">
      <c r="A15" s="287"/>
      <c r="B15" s="285"/>
      <c r="C15" s="292"/>
      <c r="D15" s="235"/>
      <c r="E15" s="286"/>
    </row>
    <row r="16" spans="1:8" ht="15.75" hidden="1" x14ac:dyDescent="0.25">
      <c r="A16" s="291" t="s">
        <v>271</v>
      </c>
      <c r="B16" s="285"/>
      <c r="C16" s="235"/>
      <c r="D16" s="235"/>
      <c r="E16" s="286"/>
      <c r="H16" s="282"/>
    </row>
    <row r="17" spans="1:8" ht="15.75" hidden="1" x14ac:dyDescent="0.25">
      <c r="A17" s="291" t="s">
        <v>272</v>
      </c>
      <c r="B17" s="285"/>
      <c r="C17" s="235"/>
      <c r="D17" s="235"/>
      <c r="E17" s="286"/>
      <c r="H17" s="282"/>
    </row>
    <row r="18" spans="1:8" ht="15.75" hidden="1" x14ac:dyDescent="0.25">
      <c r="A18" s="291" t="s">
        <v>273</v>
      </c>
      <c r="B18" s="285"/>
      <c r="C18" s="235"/>
      <c r="D18" s="235"/>
      <c r="E18" s="286"/>
      <c r="H18" s="282"/>
    </row>
    <row r="19" spans="1:8" ht="15.75" x14ac:dyDescent="0.25">
      <c r="A19" s="291" t="s">
        <v>453</v>
      </c>
      <c r="B19" s="285"/>
      <c r="C19" s="292">
        <v>64140726</v>
      </c>
      <c r="D19" s="235"/>
      <c r="E19" s="286"/>
      <c r="H19" s="282"/>
    </row>
    <row r="20" spans="1:8" ht="15.75" hidden="1" x14ac:dyDescent="0.25">
      <c r="A20" s="291" t="s">
        <v>274</v>
      </c>
      <c r="B20" s="285"/>
      <c r="C20" s="292"/>
      <c r="D20" s="235"/>
      <c r="E20" s="286"/>
      <c r="H20" s="282"/>
    </row>
    <row r="21" spans="1:8" ht="15.75" hidden="1" x14ac:dyDescent="0.25">
      <c r="A21" s="291" t="s">
        <v>275</v>
      </c>
      <c r="B21" s="285"/>
      <c r="C21" s="292"/>
      <c r="D21" s="235"/>
      <c r="E21" s="286"/>
      <c r="H21" s="282"/>
    </row>
    <row r="22" spans="1:8" ht="15.75" x14ac:dyDescent="0.25">
      <c r="A22" s="291" t="s">
        <v>454</v>
      </c>
      <c r="B22" s="292"/>
      <c r="C22" s="292">
        <v>388199961</v>
      </c>
      <c r="D22" s="235"/>
      <c r="E22" s="286"/>
    </row>
    <row r="23" spans="1:8" ht="15.75" hidden="1" x14ac:dyDescent="0.25">
      <c r="A23" s="291" t="s">
        <v>456</v>
      </c>
      <c r="B23" s="292"/>
      <c r="C23" s="292"/>
      <c r="D23" s="235"/>
      <c r="E23" s="286"/>
    </row>
    <row r="24" spans="1:8" ht="15.75" hidden="1" x14ac:dyDescent="0.25">
      <c r="A24" s="291" t="s">
        <v>276</v>
      </c>
      <c r="B24" s="292"/>
      <c r="C24" s="292"/>
      <c r="D24" s="235"/>
      <c r="E24" s="286"/>
    </row>
    <row r="25" spans="1:8" ht="15.75" hidden="1" x14ac:dyDescent="0.25">
      <c r="A25" s="291" t="s">
        <v>277</v>
      </c>
      <c r="B25" s="292"/>
      <c r="C25" s="292"/>
      <c r="D25" s="235"/>
      <c r="E25" s="286"/>
    </row>
    <row r="26" spans="1:8" ht="15.75" hidden="1" x14ac:dyDescent="0.25">
      <c r="A26" s="291" t="s">
        <v>278</v>
      </c>
      <c r="B26" s="292"/>
      <c r="C26" s="292"/>
      <c r="D26" s="235"/>
      <c r="E26" s="286"/>
    </row>
    <row r="27" spans="1:8" ht="15.75" x14ac:dyDescent="0.25">
      <c r="A27" s="291" t="s">
        <v>457</v>
      </c>
      <c r="B27" s="292"/>
      <c r="C27" s="292">
        <v>82052551</v>
      </c>
      <c r="D27" s="235"/>
      <c r="E27" s="286"/>
    </row>
    <row r="28" spans="1:8" ht="15" hidden="1" x14ac:dyDescent="0.25">
      <c r="A28" s="299" t="s">
        <v>279</v>
      </c>
      <c r="B28" s="292"/>
      <c r="C28" s="292"/>
      <c r="D28" s="235"/>
      <c r="E28" s="286"/>
    </row>
    <row r="29" spans="1:8" ht="15.75" hidden="1" x14ac:dyDescent="0.25">
      <c r="A29" s="291" t="s">
        <v>280</v>
      </c>
      <c r="B29" s="292"/>
      <c r="C29" s="292"/>
      <c r="D29" s="235"/>
      <c r="E29" s="286"/>
    </row>
    <row r="30" spans="1:8" ht="15.75" x14ac:dyDescent="0.25">
      <c r="A30" s="293" t="s">
        <v>281</v>
      </c>
      <c r="B30" s="292"/>
      <c r="C30" s="294">
        <f>B24-B25+B26-B27+B22-B23+B28-B29</f>
        <v>0</v>
      </c>
      <c r="D30" s="235"/>
      <c r="E30" s="286"/>
    </row>
    <row r="31" spans="1:8" ht="9.75" customHeight="1" x14ac:dyDescent="0.25">
      <c r="A31" s="291"/>
      <c r="B31" s="285"/>
      <c r="C31" s="292"/>
      <c r="D31" s="235"/>
      <c r="E31" s="286"/>
    </row>
    <row r="32" spans="1:8" ht="15.75" hidden="1" x14ac:dyDescent="0.25">
      <c r="A32" s="291" t="s">
        <v>282</v>
      </c>
      <c r="B32" s="292"/>
      <c r="C32" s="292"/>
      <c r="D32" s="235"/>
      <c r="E32" s="286"/>
    </row>
    <row r="33" spans="1:11" ht="15.75" hidden="1" x14ac:dyDescent="0.25">
      <c r="A33" s="291" t="s">
        <v>283</v>
      </c>
      <c r="B33" s="292"/>
      <c r="C33" s="292"/>
      <c r="D33" s="235"/>
      <c r="E33" s="286"/>
    </row>
    <row r="34" spans="1:11" ht="15.75" x14ac:dyDescent="0.25">
      <c r="A34" s="291" t="s">
        <v>455</v>
      </c>
      <c r="B34" s="292"/>
      <c r="C34" s="292">
        <v>192382738</v>
      </c>
      <c r="D34" s="235"/>
      <c r="E34" s="286"/>
    </row>
    <row r="35" spans="1:11" ht="15.75" x14ac:dyDescent="0.25">
      <c r="A35" s="291" t="s">
        <v>458</v>
      </c>
      <c r="B35" s="292"/>
      <c r="C35" s="292">
        <v>83826317</v>
      </c>
      <c r="D35" s="235"/>
      <c r="E35" s="286"/>
    </row>
    <row r="36" spans="1:11" ht="15.75" x14ac:dyDescent="0.25">
      <c r="A36" s="291" t="s">
        <v>284</v>
      </c>
      <c r="B36" s="292"/>
      <c r="C36" s="292"/>
      <c r="D36" s="235"/>
      <c r="E36" s="286"/>
    </row>
    <row r="37" spans="1:11" ht="15.75" x14ac:dyDescent="0.25">
      <c r="A37" s="291" t="s">
        <v>285</v>
      </c>
      <c r="B37" s="292"/>
      <c r="C37" s="292"/>
      <c r="D37" s="235"/>
      <c r="E37" s="286"/>
    </row>
    <row r="38" spans="1:11" ht="15.75" x14ac:dyDescent="0.25">
      <c r="A38" s="293" t="s">
        <v>286</v>
      </c>
      <c r="B38" s="292"/>
      <c r="C38" s="294">
        <f>B32-B33+B34-B35</f>
        <v>0</v>
      </c>
      <c r="D38" s="235"/>
      <c r="E38" s="286"/>
      <c r="H38" s="300"/>
    </row>
    <row r="39" spans="1:11" ht="15.75" x14ac:dyDescent="0.25">
      <c r="A39" s="293"/>
      <c r="B39" s="285"/>
      <c r="C39" s="294"/>
      <c r="D39" s="235"/>
      <c r="E39" s="286"/>
    </row>
    <row r="40" spans="1:11" ht="15.75" x14ac:dyDescent="0.25">
      <c r="A40" s="291" t="s">
        <v>459</v>
      </c>
      <c r="B40" s="292"/>
      <c r="C40" s="292">
        <v>15184528</v>
      </c>
      <c r="D40" s="235"/>
      <c r="E40" s="286"/>
    </row>
    <row r="41" spans="1:11" ht="15" customHeight="1" x14ac:dyDescent="0.25">
      <c r="A41" s="291" t="s">
        <v>460</v>
      </c>
      <c r="B41" s="292"/>
      <c r="C41" s="292">
        <v>16607641</v>
      </c>
      <c r="D41" s="235"/>
      <c r="E41" s="286"/>
    </row>
    <row r="42" spans="1:11" ht="14.25" customHeight="1" x14ac:dyDescent="0.25">
      <c r="A42" s="293" t="s">
        <v>287</v>
      </c>
      <c r="B42" s="294"/>
      <c r="C42" s="294">
        <f>B40-B41</f>
        <v>0</v>
      </c>
      <c r="D42" s="235"/>
      <c r="E42" s="286"/>
    </row>
    <row r="43" spans="1:11" ht="11.25" customHeight="1" x14ac:dyDescent="0.25">
      <c r="A43" s="291"/>
      <c r="B43" s="285"/>
      <c r="C43" s="285"/>
      <c r="D43" s="235"/>
      <c r="E43" s="286"/>
    </row>
    <row r="44" spans="1:11" ht="15.75" x14ac:dyDescent="0.25">
      <c r="A44" s="415" t="s">
        <v>288</v>
      </c>
      <c r="B44" s="416"/>
      <c r="C44" s="285"/>
      <c r="D44" s="294">
        <f>+C19+C22-C27+C34-C35+C40-C41</f>
        <v>477421444</v>
      </c>
      <c r="E44" s="286"/>
    </row>
    <row r="45" spans="1:11" ht="31.5" x14ac:dyDescent="0.25">
      <c r="A45" s="301" t="s">
        <v>461</v>
      </c>
      <c r="B45" s="292">
        <v>1209520</v>
      </c>
      <c r="C45" s="285"/>
      <c r="D45" s="235"/>
      <c r="E45" s="286"/>
    </row>
    <row r="46" spans="1:11" ht="15.75" x14ac:dyDescent="0.25">
      <c r="A46" s="301" t="s">
        <v>462</v>
      </c>
      <c r="B46" s="292">
        <v>9356210</v>
      </c>
      <c r="C46" s="285"/>
      <c r="D46" s="235"/>
      <c r="E46" s="286"/>
      <c r="K46" s="302"/>
    </row>
    <row r="47" spans="1:11" ht="15.75" x14ac:dyDescent="0.25">
      <c r="A47" s="301" t="s">
        <v>289</v>
      </c>
      <c r="B47" s="292">
        <v>8607693</v>
      </c>
      <c r="C47" s="303"/>
      <c r="D47" s="304"/>
      <c r="E47" s="286"/>
      <c r="F47" s="280"/>
      <c r="K47" s="302"/>
    </row>
    <row r="48" spans="1:11" ht="15.75" x14ac:dyDescent="0.25">
      <c r="A48" s="301" t="s">
        <v>290</v>
      </c>
      <c r="B48" s="292"/>
      <c r="C48" s="285"/>
      <c r="D48" s="235"/>
      <c r="E48" s="286"/>
    </row>
    <row r="49" spans="1:8" ht="15.75" x14ac:dyDescent="0.25">
      <c r="A49" s="305" t="s">
        <v>291</v>
      </c>
      <c r="B49" s="306"/>
      <c r="C49" s="294">
        <f>+B45+B47-B46</f>
        <v>461003</v>
      </c>
      <c r="D49" s="307"/>
      <c r="E49" s="308"/>
    </row>
    <row r="50" spans="1:8" ht="9" customHeight="1" x14ac:dyDescent="0.25">
      <c r="A50" s="301"/>
      <c r="B50" s="285"/>
      <c r="C50" s="285"/>
      <c r="D50" s="235"/>
      <c r="E50" s="286"/>
    </row>
    <row r="51" spans="1:8" ht="15.75" x14ac:dyDescent="0.25">
      <c r="A51" s="301" t="s">
        <v>292</v>
      </c>
      <c r="B51" s="292">
        <v>8372138</v>
      </c>
      <c r="C51" s="285"/>
      <c r="D51" s="235"/>
      <c r="E51" s="286"/>
    </row>
    <row r="52" spans="1:8" ht="15.75" x14ac:dyDescent="0.25">
      <c r="A52" s="301" t="s">
        <v>293</v>
      </c>
      <c r="B52" s="292">
        <f>12358836-121753</f>
        <v>12237083</v>
      </c>
      <c r="C52" s="285"/>
      <c r="D52" s="235"/>
      <c r="E52" s="286"/>
    </row>
    <row r="53" spans="1:8" ht="15.75" x14ac:dyDescent="0.25">
      <c r="A53" s="301" t="s">
        <v>294</v>
      </c>
      <c r="B53" s="292">
        <v>3864945</v>
      </c>
      <c r="C53" s="285"/>
      <c r="D53" s="235"/>
      <c r="E53" s="286"/>
    </row>
    <row r="54" spans="1:8" ht="15.75" x14ac:dyDescent="0.25">
      <c r="A54" s="301" t="s">
        <v>295</v>
      </c>
      <c r="B54" s="292"/>
      <c r="C54" s="285"/>
      <c r="D54" s="235"/>
      <c r="E54" s="286"/>
    </row>
    <row r="55" spans="1:8" ht="15.75" customHeight="1" x14ac:dyDescent="0.25">
      <c r="A55" s="305" t="s">
        <v>296</v>
      </c>
      <c r="B55" s="285"/>
      <c r="C55" s="235">
        <f>+B51+B53-B52</f>
        <v>0</v>
      </c>
      <c r="D55" s="235"/>
      <c r="E55" s="286"/>
    </row>
    <row r="56" spans="1:8" ht="15.75" x14ac:dyDescent="0.25">
      <c r="A56" s="305" t="s">
        <v>297</v>
      </c>
      <c r="B56" s="292"/>
      <c r="C56" s="292"/>
      <c r="D56" s="235"/>
      <c r="E56" s="286"/>
    </row>
    <row r="57" spans="1:8" ht="15.75" x14ac:dyDescent="0.25">
      <c r="A57" s="305"/>
      <c r="B57" s="285"/>
      <c r="C57" s="235">
        <f>B56</f>
        <v>0</v>
      </c>
      <c r="D57" s="235"/>
      <c r="E57" s="286"/>
    </row>
    <row r="58" spans="1:8" ht="14.25" customHeight="1" x14ac:dyDescent="0.25">
      <c r="A58" s="305"/>
      <c r="B58" s="285"/>
      <c r="C58" s="292"/>
      <c r="D58" s="235"/>
      <c r="E58" s="286"/>
    </row>
    <row r="59" spans="1:8" ht="15.75" x14ac:dyDescent="0.25">
      <c r="A59" s="287" t="s">
        <v>298</v>
      </c>
      <c r="B59" s="295"/>
      <c r="C59" s="309"/>
      <c r="D59" s="235">
        <f>+C57+C55+C49</f>
        <v>461003</v>
      </c>
      <c r="E59" s="310"/>
    </row>
    <row r="60" spans="1:8" ht="12.75" customHeight="1" x14ac:dyDescent="0.25">
      <c r="A60" s="287"/>
      <c r="B60" s="295"/>
      <c r="C60" s="235"/>
      <c r="D60" s="235"/>
      <c r="E60" s="310"/>
    </row>
    <row r="61" spans="1:8" ht="15.75" x14ac:dyDescent="0.25">
      <c r="A61" s="291" t="s">
        <v>299</v>
      </c>
      <c r="B61" s="292">
        <v>3000000</v>
      </c>
      <c r="C61" s="292"/>
      <c r="D61" s="292"/>
      <c r="E61" s="286"/>
    </row>
    <row r="62" spans="1:8" ht="15.75" x14ac:dyDescent="0.25">
      <c r="A62" s="291" t="s">
        <v>300</v>
      </c>
      <c r="B62" s="292">
        <v>121753</v>
      </c>
      <c r="C62" s="292"/>
      <c r="D62" s="292"/>
      <c r="E62" s="286"/>
    </row>
    <row r="63" spans="1:8" ht="15.75" x14ac:dyDescent="0.25">
      <c r="A63" s="291" t="s">
        <v>301</v>
      </c>
      <c r="B63" s="292"/>
      <c r="C63" s="292"/>
      <c r="D63" s="292"/>
      <c r="E63" s="286"/>
    </row>
    <row r="64" spans="1:8" ht="15.75" x14ac:dyDescent="0.25">
      <c r="A64" s="291" t="s">
        <v>302</v>
      </c>
      <c r="B64" s="292"/>
      <c r="C64" s="292"/>
      <c r="D64" s="292"/>
      <c r="E64" s="286"/>
      <c r="H64" s="302"/>
    </row>
    <row r="65" spans="1:8" ht="15.75" x14ac:dyDescent="0.25">
      <c r="A65" s="293" t="s">
        <v>303</v>
      </c>
      <c r="B65" s="295"/>
      <c r="C65" s="235">
        <f>B61-B62</f>
        <v>2878247</v>
      </c>
      <c r="D65" s="235"/>
      <c r="E65" s="310"/>
    </row>
    <row r="66" spans="1:8" ht="15.75" x14ac:dyDescent="0.25">
      <c r="A66" s="293"/>
      <c r="B66" s="295"/>
      <c r="C66" s="295"/>
      <c r="D66" s="235">
        <f>C65</f>
        <v>2878247</v>
      </c>
      <c r="E66" s="235">
        <f>+D59+D66</f>
        <v>3339250</v>
      </c>
    </row>
    <row r="67" spans="1:8" ht="11.25" customHeight="1" x14ac:dyDescent="0.25">
      <c r="A67" s="293"/>
      <c r="B67" s="295"/>
      <c r="C67" s="295"/>
      <c r="D67" s="235"/>
      <c r="E67" s="310"/>
    </row>
    <row r="68" spans="1:8" ht="15.75" x14ac:dyDescent="0.25">
      <c r="A68" s="287" t="s">
        <v>463</v>
      </c>
      <c r="B68" s="295"/>
      <c r="C68" s="311"/>
      <c r="D68" s="235">
        <v>61287711</v>
      </c>
      <c r="E68" s="310"/>
    </row>
    <row r="69" spans="1:8" ht="9.75" customHeight="1" x14ac:dyDescent="0.25">
      <c r="A69" s="287"/>
      <c r="B69" s="295"/>
      <c r="C69" s="311"/>
      <c r="D69" s="235"/>
      <c r="E69" s="310"/>
    </row>
    <row r="70" spans="1:8" ht="16.5" x14ac:dyDescent="0.25">
      <c r="A70" s="287" t="s">
        <v>304</v>
      </c>
      <c r="B70" s="312"/>
      <c r="C70" s="312"/>
      <c r="D70" s="313"/>
      <c r="E70" s="290">
        <f>SUM(D72:D75)</f>
        <v>3620000</v>
      </c>
    </row>
    <row r="71" spans="1:8" ht="15.75" x14ac:dyDescent="0.25">
      <c r="A71" s="287"/>
      <c r="B71" s="285"/>
      <c r="C71" s="285"/>
      <c r="D71" s="295"/>
      <c r="E71" s="286"/>
    </row>
    <row r="72" spans="1:8" ht="15.75" x14ac:dyDescent="0.25">
      <c r="A72" s="291" t="s">
        <v>305</v>
      </c>
      <c r="B72" s="285"/>
      <c r="C72" s="285"/>
      <c r="D72" s="235">
        <v>3620000</v>
      </c>
      <c r="E72" s="286"/>
    </row>
    <row r="73" spans="1:8" ht="42.75" x14ac:dyDescent="0.25">
      <c r="A73" s="301" t="s">
        <v>306</v>
      </c>
      <c r="B73" s="285"/>
      <c r="C73" s="285"/>
      <c r="D73" s="235">
        <v>0</v>
      </c>
      <c r="E73" s="286"/>
    </row>
    <row r="74" spans="1:8" ht="15.75" x14ac:dyDescent="0.25">
      <c r="A74" s="291" t="s">
        <v>307</v>
      </c>
      <c r="B74" s="285"/>
      <c r="C74" s="285"/>
      <c r="D74" s="235">
        <v>0</v>
      </c>
      <c r="E74" s="286"/>
    </row>
    <row r="75" spans="1:8" ht="15.75" x14ac:dyDescent="0.25">
      <c r="A75" s="291" t="s">
        <v>308</v>
      </c>
      <c r="B75" s="285"/>
      <c r="C75" s="285"/>
      <c r="D75" s="235">
        <v>0</v>
      </c>
      <c r="E75" s="314"/>
    </row>
    <row r="76" spans="1:8" ht="15.75" x14ac:dyDescent="0.25">
      <c r="A76" s="291"/>
      <c r="B76" s="285"/>
      <c r="C76" s="285"/>
      <c r="D76" s="235"/>
      <c r="E76" s="314"/>
    </row>
    <row r="77" spans="1:8" ht="15.75" x14ac:dyDescent="0.25">
      <c r="A77" s="287" t="s">
        <v>309</v>
      </c>
      <c r="B77" s="285"/>
      <c r="C77" s="285"/>
      <c r="D77" s="235"/>
      <c r="E77" s="314">
        <f>D83</f>
        <v>108233175</v>
      </c>
    </row>
    <row r="78" spans="1:8" ht="10.5" customHeight="1" x14ac:dyDescent="0.25">
      <c r="A78" s="287"/>
      <c r="B78" s="285"/>
      <c r="C78" s="285"/>
      <c r="D78" s="235"/>
      <c r="E78" s="314"/>
    </row>
    <row r="79" spans="1:8" ht="15.75" x14ac:dyDescent="0.25">
      <c r="A79" s="291" t="s">
        <v>310</v>
      </c>
      <c r="B79" s="235">
        <v>9669779</v>
      </c>
      <c r="C79" s="285"/>
      <c r="D79" s="235"/>
      <c r="E79" s="286"/>
      <c r="H79" s="302"/>
    </row>
    <row r="80" spans="1:8" ht="15.75" x14ac:dyDescent="0.25">
      <c r="A80" s="291" t="s">
        <v>311</v>
      </c>
      <c r="B80" s="235">
        <v>4014556</v>
      </c>
      <c r="C80" s="285"/>
      <c r="D80" s="235"/>
      <c r="E80" s="286"/>
      <c r="H80" s="302"/>
    </row>
    <row r="81" spans="1:9" ht="15.75" x14ac:dyDescent="0.25">
      <c r="A81" s="291" t="s">
        <v>312</v>
      </c>
      <c r="B81" s="235">
        <v>202473301</v>
      </c>
      <c r="C81" s="285"/>
      <c r="D81" s="235"/>
      <c r="E81" s="286"/>
      <c r="H81" s="302"/>
    </row>
    <row r="82" spans="1:9" ht="15.75" x14ac:dyDescent="0.25">
      <c r="A82" s="291" t="s">
        <v>313</v>
      </c>
      <c r="B82" s="235">
        <v>99895349</v>
      </c>
      <c r="C82" s="285"/>
      <c r="D82" s="235"/>
      <c r="E82" s="286"/>
      <c r="H82" s="302"/>
    </row>
    <row r="83" spans="1:9" ht="15.75" x14ac:dyDescent="0.25">
      <c r="A83" s="291"/>
      <c r="B83" s="285"/>
      <c r="C83" s="285"/>
      <c r="D83" s="235">
        <f>B79-B80+B81-B82</f>
        <v>108233175</v>
      </c>
      <c r="E83" s="286"/>
      <c r="H83" s="302"/>
    </row>
    <row r="84" spans="1:9" ht="9" customHeight="1" x14ac:dyDescent="0.25">
      <c r="A84" s="287"/>
      <c r="B84" s="285"/>
      <c r="C84" s="285"/>
      <c r="D84" s="235"/>
      <c r="E84" s="286"/>
    </row>
    <row r="85" spans="1:9" ht="15.75" x14ac:dyDescent="0.25">
      <c r="A85" s="284" t="s">
        <v>314</v>
      </c>
      <c r="B85" s="306"/>
      <c r="C85" s="306"/>
      <c r="D85" s="294"/>
      <c r="E85" s="315">
        <f>SUM(E4:E84)</f>
        <v>658090864</v>
      </c>
    </row>
    <row r="86" spans="1:9" ht="16.5" customHeight="1" x14ac:dyDescent="0.25">
      <c r="A86" s="291"/>
      <c r="B86" s="285"/>
      <c r="C86" s="285"/>
      <c r="D86" s="235"/>
      <c r="E86" s="286"/>
    </row>
    <row r="87" spans="1:9" ht="15.75" x14ac:dyDescent="0.25">
      <c r="A87" s="287" t="s">
        <v>315</v>
      </c>
      <c r="B87" s="285"/>
      <c r="C87" s="285"/>
      <c r="D87" s="235"/>
      <c r="E87" s="286"/>
    </row>
    <row r="88" spans="1:9" ht="15.75" x14ac:dyDescent="0.25">
      <c r="A88" s="291" t="s">
        <v>316</v>
      </c>
      <c r="B88" s="292"/>
      <c r="C88" s="292"/>
      <c r="D88" s="235"/>
      <c r="E88" s="286"/>
    </row>
    <row r="89" spans="1:9" ht="24.75" customHeight="1" x14ac:dyDescent="0.25">
      <c r="A89" s="284" t="s">
        <v>317</v>
      </c>
      <c r="B89" s="285"/>
      <c r="C89" s="285"/>
      <c r="D89" s="235"/>
      <c r="E89" s="314">
        <f>C88</f>
        <v>0</v>
      </c>
    </row>
    <row r="90" spans="1:9" ht="24.75" customHeight="1" x14ac:dyDescent="0.25">
      <c r="A90" s="284"/>
      <c r="B90" s="285"/>
      <c r="C90" s="285"/>
      <c r="D90" s="235"/>
      <c r="E90" s="314"/>
    </row>
    <row r="91" spans="1:9" ht="15.75" x14ac:dyDescent="0.25">
      <c r="A91" s="287" t="s">
        <v>318</v>
      </c>
      <c r="B91" s="285"/>
      <c r="C91" s="285"/>
      <c r="D91" s="235"/>
      <c r="E91" s="286"/>
      <c r="I91" s="302"/>
    </row>
    <row r="92" spans="1:9" ht="15.75" x14ac:dyDescent="0.25">
      <c r="A92" s="291" t="s">
        <v>319</v>
      </c>
      <c r="B92" s="292">
        <v>0</v>
      </c>
      <c r="C92" s="235">
        <v>0</v>
      </c>
      <c r="D92" s="235"/>
      <c r="E92" s="286"/>
    </row>
    <row r="93" spans="1:9" ht="15.75" x14ac:dyDescent="0.25">
      <c r="A93" s="291" t="s">
        <v>320</v>
      </c>
      <c r="B93" s="285"/>
      <c r="C93" s="235">
        <f>SUM(B94:B106)</f>
        <v>30584730</v>
      </c>
      <c r="D93" s="235"/>
      <c r="E93" s="286"/>
    </row>
    <row r="94" spans="1:9" ht="15.75" x14ac:dyDescent="0.25">
      <c r="A94" s="291" t="s">
        <v>464</v>
      </c>
      <c r="B94" s="292">
        <v>2143</v>
      </c>
      <c r="C94" s="292"/>
      <c r="D94" s="235"/>
      <c r="E94" s="286"/>
    </row>
    <row r="95" spans="1:9" ht="15.75" x14ac:dyDescent="0.25">
      <c r="A95" s="291" t="s">
        <v>465</v>
      </c>
      <c r="B95" s="292">
        <v>45989</v>
      </c>
      <c r="C95" s="292"/>
      <c r="D95" s="235"/>
      <c r="E95" s="286"/>
    </row>
    <row r="96" spans="1:9" ht="15.75" x14ac:dyDescent="0.25">
      <c r="A96" s="291" t="s">
        <v>466</v>
      </c>
      <c r="B96" s="292">
        <v>55715</v>
      </c>
      <c r="C96" s="292"/>
      <c r="D96" s="235"/>
      <c r="E96" s="286"/>
    </row>
    <row r="97" spans="1:8" ht="15.75" x14ac:dyDescent="0.25">
      <c r="A97" s="291" t="s">
        <v>467</v>
      </c>
      <c r="B97" s="292">
        <v>0</v>
      </c>
      <c r="C97" s="292"/>
      <c r="D97" s="235"/>
      <c r="E97" s="286"/>
    </row>
    <row r="98" spans="1:8" ht="15.75" x14ac:dyDescent="0.25">
      <c r="A98" s="291" t="s">
        <v>468</v>
      </c>
      <c r="B98" s="292">
        <v>0</v>
      </c>
      <c r="C98" s="292"/>
      <c r="D98" s="235"/>
      <c r="E98" s="286"/>
    </row>
    <row r="99" spans="1:8" ht="15.75" x14ac:dyDescent="0.25">
      <c r="A99" s="291" t="s">
        <v>469</v>
      </c>
      <c r="B99" s="292">
        <v>30480883</v>
      </c>
      <c r="C99" s="292"/>
      <c r="D99" s="235"/>
      <c r="E99" s="286"/>
    </row>
    <row r="100" spans="1:8" ht="15.75" x14ac:dyDescent="0.25">
      <c r="A100" s="291" t="s">
        <v>470</v>
      </c>
      <c r="B100" s="292">
        <v>0</v>
      </c>
      <c r="C100" s="292"/>
      <c r="D100" s="235"/>
      <c r="E100" s="286"/>
    </row>
    <row r="101" spans="1:8" ht="15.75" x14ac:dyDescent="0.25">
      <c r="A101" s="291" t="s">
        <v>471</v>
      </c>
      <c r="B101" s="292">
        <v>0</v>
      </c>
      <c r="C101" s="292"/>
      <c r="D101" s="235"/>
      <c r="E101" s="286"/>
    </row>
    <row r="102" spans="1:8" ht="15.75" x14ac:dyDescent="0.25">
      <c r="A102" s="291" t="s">
        <v>472</v>
      </c>
      <c r="B102" s="292">
        <v>0</v>
      </c>
      <c r="C102" s="292"/>
      <c r="D102" s="235"/>
      <c r="E102" s="286"/>
    </row>
    <row r="103" spans="1:8" ht="15.75" x14ac:dyDescent="0.25">
      <c r="A103" s="291" t="s">
        <v>473</v>
      </c>
      <c r="B103" s="292">
        <v>0</v>
      </c>
      <c r="C103" s="292"/>
      <c r="D103" s="235"/>
      <c r="E103" s="286"/>
    </row>
    <row r="104" spans="1:8" ht="15.75" x14ac:dyDescent="0.25">
      <c r="A104" s="291" t="s">
        <v>474</v>
      </c>
      <c r="B104" s="292">
        <v>0</v>
      </c>
      <c r="C104" s="292"/>
      <c r="D104" s="235"/>
      <c r="E104" s="286"/>
    </row>
    <row r="105" spans="1:8" ht="15.75" x14ac:dyDescent="0.25">
      <c r="A105" s="291" t="s">
        <v>475</v>
      </c>
      <c r="B105" s="292">
        <v>0</v>
      </c>
      <c r="C105" s="292"/>
      <c r="D105" s="235"/>
      <c r="E105" s="286"/>
    </row>
    <row r="106" spans="1:8" ht="15.75" x14ac:dyDescent="0.25">
      <c r="A106" s="291" t="s">
        <v>476</v>
      </c>
      <c r="B106" s="292">
        <v>0</v>
      </c>
      <c r="C106" s="292"/>
      <c r="D106" s="235"/>
      <c r="E106" s="286"/>
    </row>
    <row r="107" spans="1:8" ht="15.75" x14ac:dyDescent="0.25">
      <c r="A107" s="291" t="s">
        <v>477</v>
      </c>
      <c r="B107" s="292">
        <v>0</v>
      </c>
      <c r="C107" s="292"/>
      <c r="D107" s="235"/>
      <c r="E107" s="286"/>
    </row>
    <row r="108" spans="1:8" ht="15.75" x14ac:dyDescent="0.25">
      <c r="A108" s="291" t="s">
        <v>321</v>
      </c>
      <c r="B108" s="285"/>
      <c r="C108" s="235">
        <f>SUM(B109:B112)</f>
        <v>0</v>
      </c>
      <c r="D108" s="235"/>
      <c r="E108" s="286"/>
    </row>
    <row r="109" spans="1:8" ht="15.75" x14ac:dyDescent="0.25">
      <c r="A109" s="291" t="s">
        <v>322</v>
      </c>
      <c r="B109" s="292">
        <v>0</v>
      </c>
      <c r="C109" s="285"/>
      <c r="D109" s="235"/>
      <c r="E109" s="286"/>
    </row>
    <row r="110" spans="1:8" ht="15.75" x14ac:dyDescent="0.25">
      <c r="A110" s="291" t="s">
        <v>323</v>
      </c>
      <c r="B110" s="292">
        <v>0</v>
      </c>
      <c r="C110" s="285"/>
      <c r="D110" s="235"/>
      <c r="E110" s="286"/>
      <c r="H110" s="302"/>
    </row>
    <row r="111" spans="1:8" ht="15.75" x14ac:dyDescent="0.25">
      <c r="A111" s="291"/>
      <c r="B111" s="292"/>
      <c r="C111" s="285"/>
      <c r="D111" s="235"/>
      <c r="E111" s="286"/>
      <c r="H111" s="302"/>
    </row>
    <row r="112" spans="1:8" ht="19.5" customHeight="1" x14ac:dyDescent="0.25">
      <c r="A112" s="284" t="s">
        <v>324</v>
      </c>
      <c r="B112" s="292"/>
      <c r="C112" s="285"/>
      <c r="D112" s="235"/>
      <c r="E112" s="314">
        <f>C92+C93+C108</f>
        <v>30584730</v>
      </c>
      <c r="H112" s="302"/>
    </row>
    <row r="113" spans="1:8" ht="6" customHeight="1" x14ac:dyDescent="0.25">
      <c r="A113" s="287"/>
      <c r="B113" s="285"/>
      <c r="C113" s="285"/>
      <c r="D113" s="235"/>
      <c r="E113" s="314"/>
    </row>
    <row r="114" spans="1:8" ht="17.25" x14ac:dyDescent="0.3">
      <c r="A114" s="316" t="s">
        <v>325</v>
      </c>
      <c r="B114" s="317"/>
      <c r="C114" s="317"/>
      <c r="D114" s="318"/>
      <c r="E114" s="319">
        <f>E4+E14+E70+E77+E89+E112</f>
        <v>685336344</v>
      </c>
      <c r="H114" s="302"/>
    </row>
    <row r="115" spans="1:8" ht="9.75" customHeight="1" x14ac:dyDescent="0.25">
      <c r="A115" s="320"/>
      <c r="B115" s="281"/>
      <c r="C115" s="281"/>
      <c r="D115" s="282"/>
    </row>
    <row r="116" spans="1:8" ht="15.75" x14ac:dyDescent="0.25">
      <c r="A116" s="321"/>
      <c r="B116" s="281"/>
      <c r="C116" s="281"/>
      <c r="D116" s="282"/>
    </row>
    <row r="117" spans="1:8" ht="15.75" x14ac:dyDescent="0.25">
      <c r="A117" s="320"/>
      <c r="B117" s="281"/>
      <c r="C117" s="281"/>
      <c r="D117" s="282"/>
      <c r="E117" s="322"/>
    </row>
    <row r="118" spans="1:8" ht="15.75" x14ac:dyDescent="0.25">
      <c r="A118" s="280"/>
      <c r="B118" s="281"/>
      <c r="C118" s="323"/>
      <c r="D118" s="282"/>
    </row>
    <row r="119" spans="1:8" ht="15.75" x14ac:dyDescent="0.25">
      <c r="A119" s="280"/>
      <c r="B119" s="281"/>
      <c r="C119" s="323"/>
      <c r="D119" s="282"/>
    </row>
    <row r="120" spans="1:8" ht="15.75" x14ac:dyDescent="0.25">
      <c r="A120" s="320"/>
      <c r="B120" s="281"/>
      <c r="C120" s="281"/>
      <c r="D120" s="282"/>
      <c r="E120" s="322"/>
    </row>
    <row r="121" spans="1:8" ht="15.75" x14ac:dyDescent="0.25">
      <c r="A121" s="280"/>
      <c r="B121" s="281"/>
      <c r="C121" s="281"/>
      <c r="D121" s="282"/>
    </row>
    <row r="122" spans="1:8" ht="9" customHeight="1" x14ac:dyDescent="0.25">
      <c r="A122" s="280"/>
      <c r="B122" s="281"/>
      <c r="C122" s="281"/>
      <c r="D122" s="282"/>
    </row>
    <row r="123" spans="1:8" ht="15.75" x14ac:dyDescent="0.25">
      <c r="A123" s="280"/>
      <c r="B123" s="281"/>
      <c r="C123" s="281"/>
      <c r="D123" s="282"/>
    </row>
    <row r="124" spans="1:8" ht="15.75" x14ac:dyDescent="0.25">
      <c r="A124" s="280"/>
      <c r="B124" s="281"/>
      <c r="C124" s="323"/>
    </row>
    <row r="125" spans="1:8" ht="7.5" customHeight="1" x14ac:dyDescent="0.25">
      <c r="A125" s="280"/>
      <c r="B125" s="281"/>
      <c r="C125" s="281"/>
      <c r="D125" s="282"/>
    </row>
    <row r="126" spans="1:8" ht="15.75" x14ac:dyDescent="0.25">
      <c r="A126" s="320"/>
      <c r="B126" s="281"/>
      <c r="C126" s="281"/>
      <c r="D126" s="282"/>
    </row>
    <row r="127" spans="1:8" ht="15.75" x14ac:dyDescent="0.25">
      <c r="A127" s="280"/>
      <c r="B127" s="281"/>
      <c r="C127" s="323"/>
      <c r="D127" s="282"/>
    </row>
    <row r="128" spans="1:8" ht="15.75" x14ac:dyDescent="0.25">
      <c r="A128" s="280"/>
      <c r="B128" s="281"/>
      <c r="C128" s="323"/>
      <c r="D128" s="282"/>
    </row>
    <row r="129" spans="1:5" ht="15.75" x14ac:dyDescent="0.25">
      <c r="A129" s="280"/>
      <c r="B129" s="281"/>
      <c r="C129" s="281"/>
      <c r="D129" s="282"/>
    </row>
    <row r="130" spans="1:5" ht="15.75" x14ac:dyDescent="0.25">
      <c r="A130" s="280"/>
      <c r="B130" s="281"/>
      <c r="C130" s="281"/>
      <c r="D130" s="282"/>
    </row>
    <row r="131" spans="1:5" ht="15.75" x14ac:dyDescent="0.25">
      <c r="A131" s="280"/>
      <c r="B131" s="281"/>
      <c r="C131" s="281"/>
      <c r="D131" s="282"/>
    </row>
    <row r="132" spans="1:5" ht="15.75" x14ac:dyDescent="0.25">
      <c r="A132" s="280"/>
      <c r="B132" s="281"/>
      <c r="C132" s="281"/>
      <c r="D132" s="282"/>
    </row>
    <row r="133" spans="1:5" ht="15.75" x14ac:dyDescent="0.25">
      <c r="A133" s="320"/>
      <c r="B133" s="281"/>
      <c r="C133" s="281"/>
      <c r="D133" s="282"/>
    </row>
    <row r="134" spans="1:5" ht="15.75" x14ac:dyDescent="0.25">
      <c r="A134" s="280"/>
      <c r="B134" s="281"/>
      <c r="C134" s="323"/>
      <c r="D134" s="282"/>
    </row>
    <row r="135" spans="1:5" ht="15.75" x14ac:dyDescent="0.25">
      <c r="A135" s="280"/>
      <c r="B135" s="281"/>
      <c r="C135" s="323"/>
      <c r="D135" s="282"/>
    </row>
    <row r="136" spans="1:5" ht="15.75" x14ac:dyDescent="0.25">
      <c r="A136" s="280"/>
      <c r="B136" s="281"/>
      <c r="C136" s="323"/>
      <c r="D136" s="282"/>
    </row>
    <row r="137" spans="1:5" ht="15.75" x14ac:dyDescent="0.25">
      <c r="A137" s="280"/>
      <c r="B137" s="281"/>
      <c r="C137" s="323"/>
      <c r="D137" s="282"/>
    </row>
    <row r="138" spans="1:5" ht="15.75" x14ac:dyDescent="0.25">
      <c r="A138" s="280"/>
      <c r="B138" s="281"/>
      <c r="C138" s="323"/>
      <c r="D138" s="282"/>
    </row>
    <row r="139" spans="1:5" ht="15.75" x14ac:dyDescent="0.25">
      <c r="A139" s="280"/>
      <c r="B139" s="281"/>
      <c r="C139" s="281"/>
      <c r="D139" s="282"/>
    </row>
    <row r="140" spans="1:5" ht="15.75" x14ac:dyDescent="0.25">
      <c r="A140" s="320"/>
      <c r="B140" s="281"/>
      <c r="C140" s="281"/>
      <c r="D140" s="282"/>
      <c r="E140" s="322"/>
    </row>
    <row r="141" spans="1:5" ht="15.75" x14ac:dyDescent="0.25">
      <c r="A141" s="320"/>
      <c r="B141" s="281"/>
      <c r="C141" s="281"/>
      <c r="D141" s="282"/>
      <c r="E141" s="322"/>
    </row>
    <row r="142" spans="1:5" ht="17.25" x14ac:dyDescent="0.3">
      <c r="A142" s="324"/>
      <c r="B142" s="325"/>
      <c r="C142" s="325"/>
      <c r="D142" s="326"/>
      <c r="E142" s="327"/>
    </row>
    <row r="144" spans="1:5" ht="15.75" x14ac:dyDescent="0.25">
      <c r="A144" s="328"/>
    </row>
  </sheetData>
  <mergeCells count="2">
    <mergeCell ref="A1:E1"/>
    <mergeCell ref="A44:B44"/>
  </mergeCells>
  <pageMargins left="0.7" right="0.7" top="0.75" bottom="0.75" header="0.3" footer="0.3"/>
  <pageSetup paperSize="9" scale="82" orientation="portrait" r:id="rId1"/>
  <headerFooter>
    <oddHeader>&amp;R9. melléklet</oddHeader>
  </headerFooter>
  <rowBreaks count="1" manualBreakCount="1"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7030A0"/>
  </sheetPr>
  <dimension ref="A1:H32"/>
  <sheetViews>
    <sheetView topLeftCell="A7" zoomScaleSheetLayoutView="100" workbookViewId="0">
      <selection sqref="A1:H1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18.140625" customWidth="1"/>
    <col min="5" max="5" width="17.140625" customWidth="1"/>
    <col min="6" max="6" width="16.85546875" customWidth="1"/>
    <col min="7" max="7" width="11.28515625" customWidth="1"/>
    <col min="8" max="8" width="16.85546875" customWidth="1"/>
  </cols>
  <sheetData>
    <row r="1" spans="1:8" ht="21.75" customHeight="1" x14ac:dyDescent="0.2">
      <c r="A1" s="338" t="s">
        <v>488</v>
      </c>
      <c r="B1" s="338"/>
      <c r="C1" s="338"/>
      <c r="D1" s="338"/>
      <c r="E1" s="338"/>
      <c r="F1" s="338"/>
      <c r="G1" s="338"/>
      <c r="H1" s="338"/>
    </row>
    <row r="2" spans="1:8" ht="28.5" customHeight="1" x14ac:dyDescent="0.25">
      <c r="A2" s="340" t="s">
        <v>62</v>
      </c>
      <c r="B2" s="340"/>
      <c r="C2" s="340"/>
      <c r="D2" s="340"/>
    </row>
    <row r="3" spans="1:8" s="158" customFormat="1" ht="36" customHeight="1" x14ac:dyDescent="0.2">
      <c r="A3" s="335" t="s">
        <v>30</v>
      </c>
      <c r="B3" s="335"/>
      <c r="C3" s="335"/>
      <c r="D3" s="147" t="s">
        <v>176</v>
      </c>
      <c r="E3" s="148" t="s">
        <v>235</v>
      </c>
      <c r="F3" s="148" t="s">
        <v>236</v>
      </c>
      <c r="G3" s="237" t="s">
        <v>479</v>
      </c>
      <c r="H3" s="148" t="s">
        <v>480</v>
      </c>
    </row>
    <row r="4" spans="1:8" s="161" customFormat="1" ht="16.5" customHeight="1" x14ac:dyDescent="0.2">
      <c r="A4" s="341" t="s">
        <v>31</v>
      </c>
      <c r="B4" s="167"/>
      <c r="C4" s="150" t="s">
        <v>212</v>
      </c>
      <c r="D4" s="151">
        <v>11423452</v>
      </c>
      <c r="E4" s="151">
        <v>15611095</v>
      </c>
      <c r="F4" s="151">
        <v>14513860</v>
      </c>
      <c r="G4" s="151">
        <f t="shared" ref="G4:G21" si="0">F4/E4*100</f>
        <v>92.971441144903679</v>
      </c>
      <c r="H4" s="151">
        <v>14433153</v>
      </c>
    </row>
    <row r="5" spans="1:8" s="161" customFormat="1" ht="16.5" customHeight="1" x14ac:dyDescent="0.2">
      <c r="A5" s="341"/>
      <c r="B5" s="167"/>
      <c r="C5" s="150" t="s">
        <v>213</v>
      </c>
      <c r="D5" s="151">
        <v>9159294</v>
      </c>
      <c r="E5" s="151">
        <v>11288743</v>
      </c>
      <c r="F5" s="151">
        <v>11288743</v>
      </c>
      <c r="G5" s="151">
        <f t="shared" si="0"/>
        <v>100</v>
      </c>
      <c r="H5" s="151">
        <v>10078574</v>
      </c>
    </row>
    <row r="6" spans="1:8" s="158" customFormat="1" ht="21.75" customHeight="1" x14ac:dyDescent="0.2">
      <c r="A6" s="341"/>
      <c r="B6" s="337" t="s">
        <v>214</v>
      </c>
      <c r="C6" s="337"/>
      <c r="D6" s="157">
        <f>SUM(D4:D5)</f>
        <v>20582746</v>
      </c>
      <c r="E6" s="157">
        <f>SUM(E4:E5)</f>
        <v>26899838</v>
      </c>
      <c r="F6" s="157">
        <f>SUM(F4:F5)</f>
        <v>25802603</v>
      </c>
      <c r="G6" s="157">
        <f t="shared" si="0"/>
        <v>95.921034914782751</v>
      </c>
      <c r="H6" s="157">
        <f>SUM(H4:H5)</f>
        <v>24511727</v>
      </c>
    </row>
    <row r="7" spans="1:8" s="158" customFormat="1" ht="22.5" customHeight="1" x14ac:dyDescent="0.2">
      <c r="A7" s="168" t="s">
        <v>32</v>
      </c>
      <c r="B7" s="337" t="s">
        <v>215</v>
      </c>
      <c r="C7" s="337"/>
      <c r="D7" s="157">
        <v>4528204</v>
      </c>
      <c r="E7" s="157">
        <v>5064566</v>
      </c>
      <c r="F7" s="157">
        <v>5064566</v>
      </c>
      <c r="G7" s="157">
        <f t="shared" si="0"/>
        <v>100</v>
      </c>
      <c r="H7" s="157">
        <v>4806854</v>
      </c>
    </row>
    <row r="8" spans="1:8" s="161" customFormat="1" ht="13.5" customHeight="1" x14ac:dyDescent="0.2">
      <c r="A8" s="331" t="s">
        <v>33</v>
      </c>
      <c r="B8" s="167"/>
      <c r="C8" s="150" t="s">
        <v>216</v>
      </c>
      <c r="D8" s="151">
        <v>4213250</v>
      </c>
      <c r="E8" s="151">
        <v>4686098</v>
      </c>
      <c r="F8" s="151">
        <v>4571268</v>
      </c>
      <c r="G8" s="151">
        <f t="shared" si="0"/>
        <v>97.549560423192176</v>
      </c>
      <c r="H8" s="151">
        <v>5763020</v>
      </c>
    </row>
    <row r="9" spans="1:8" s="161" customFormat="1" ht="13.5" customHeight="1" x14ac:dyDescent="0.2">
      <c r="A9" s="331"/>
      <c r="B9" s="167"/>
      <c r="C9" s="150" t="s">
        <v>217</v>
      </c>
      <c r="D9" s="151">
        <v>2939994</v>
      </c>
      <c r="E9" s="151">
        <v>1969098</v>
      </c>
      <c r="F9" s="151">
        <v>1519497</v>
      </c>
      <c r="G9" s="151">
        <f t="shared" si="0"/>
        <v>77.167159785851197</v>
      </c>
      <c r="H9" s="151">
        <v>2460274</v>
      </c>
    </row>
    <row r="10" spans="1:8" s="161" customFormat="1" ht="13.5" customHeight="1" x14ac:dyDescent="0.2">
      <c r="A10" s="331"/>
      <c r="B10" s="167"/>
      <c r="C10" s="150" t="s">
        <v>218</v>
      </c>
      <c r="D10" s="151">
        <v>25166554</v>
      </c>
      <c r="E10" s="151">
        <v>29716002</v>
      </c>
      <c r="F10" s="151">
        <v>27702083</v>
      </c>
      <c r="G10" s="151">
        <f t="shared" si="0"/>
        <v>93.222779430422705</v>
      </c>
      <c r="H10" s="151">
        <v>27252540</v>
      </c>
    </row>
    <row r="11" spans="1:8" s="161" customFormat="1" ht="13.5" customHeight="1" x14ac:dyDescent="0.2">
      <c r="A11" s="331"/>
      <c r="B11" s="167"/>
      <c r="C11" s="150" t="s">
        <v>219</v>
      </c>
      <c r="D11" s="151">
        <v>16861407</v>
      </c>
      <c r="E11" s="151">
        <v>14259289</v>
      </c>
      <c r="F11" s="151">
        <v>12830240</v>
      </c>
      <c r="G11" s="151">
        <f t="shared" si="0"/>
        <v>89.978118824858655</v>
      </c>
      <c r="H11" s="151">
        <v>30365283</v>
      </c>
    </row>
    <row r="12" spans="1:8" s="158" customFormat="1" ht="19.5" customHeight="1" x14ac:dyDescent="0.2">
      <c r="A12" s="331"/>
      <c r="B12" s="337" t="s">
        <v>220</v>
      </c>
      <c r="C12" s="337"/>
      <c r="D12" s="157">
        <f>SUM(D8:D11)</f>
        <v>49181205</v>
      </c>
      <c r="E12" s="157">
        <f>SUM(E8:E11)</f>
        <v>50630487</v>
      </c>
      <c r="F12" s="157">
        <f>SUM(F8:F11)</f>
        <v>46623088</v>
      </c>
      <c r="G12" s="157">
        <f t="shared" si="0"/>
        <v>92.085007991331395</v>
      </c>
      <c r="H12" s="157">
        <f>SUM(H8:H11)</f>
        <v>65841117</v>
      </c>
    </row>
    <row r="13" spans="1:8" s="158" customFormat="1" ht="25.5" customHeight="1" x14ac:dyDescent="0.2">
      <c r="A13" s="169" t="s">
        <v>34</v>
      </c>
      <c r="B13" s="337" t="s">
        <v>65</v>
      </c>
      <c r="C13" s="337"/>
      <c r="D13" s="157">
        <v>3400000</v>
      </c>
      <c r="E13" s="157">
        <v>10837178</v>
      </c>
      <c r="F13" s="157">
        <v>10500604</v>
      </c>
      <c r="G13" s="157">
        <f t="shared" si="0"/>
        <v>96.894265278285559</v>
      </c>
      <c r="H13" s="157">
        <v>3229126</v>
      </c>
    </row>
    <row r="14" spans="1:8" s="158" customFormat="1" ht="25.5" customHeight="1" x14ac:dyDescent="0.2">
      <c r="A14" s="169" t="s">
        <v>35</v>
      </c>
      <c r="B14" s="337" t="s">
        <v>221</v>
      </c>
      <c r="C14" s="337"/>
      <c r="D14" s="157">
        <v>291747</v>
      </c>
      <c r="E14" s="157">
        <v>368466</v>
      </c>
      <c r="F14" s="157">
        <v>368460</v>
      </c>
      <c r="G14" s="157">
        <f t="shared" si="0"/>
        <v>99.998371627232913</v>
      </c>
      <c r="H14" s="157">
        <v>138272</v>
      </c>
    </row>
    <row r="15" spans="1:8" x14ac:dyDescent="0.2">
      <c r="A15" s="331" t="s">
        <v>38</v>
      </c>
      <c r="B15" s="167"/>
      <c r="C15" s="150" t="s">
        <v>222</v>
      </c>
      <c r="D15" s="151">
        <v>8844171</v>
      </c>
      <c r="E15" s="151">
        <v>9310023</v>
      </c>
      <c r="F15" s="151">
        <v>9310023</v>
      </c>
      <c r="G15" s="151">
        <f t="shared" si="0"/>
        <v>100</v>
      </c>
      <c r="H15" s="151">
        <v>8569597</v>
      </c>
    </row>
    <row r="16" spans="1:8" x14ac:dyDescent="0.2">
      <c r="A16" s="331"/>
      <c r="B16" s="167"/>
      <c r="C16" s="150" t="s">
        <v>223</v>
      </c>
      <c r="D16" s="151">
        <v>3881200</v>
      </c>
      <c r="E16" s="151">
        <v>3881200</v>
      </c>
      <c r="F16" s="151">
        <v>2425866</v>
      </c>
      <c r="G16" s="151">
        <f t="shared" si="0"/>
        <v>62.502988766360922</v>
      </c>
      <c r="H16" s="151">
        <v>12045291</v>
      </c>
    </row>
    <row r="17" spans="1:8" x14ac:dyDescent="0.2">
      <c r="A17" s="331"/>
      <c r="B17" s="167"/>
      <c r="C17" s="150" t="s">
        <v>69</v>
      </c>
      <c r="D17" s="151">
        <v>2880000</v>
      </c>
      <c r="E17" s="151">
        <v>21400610</v>
      </c>
      <c r="F17" s="151">
        <v>0</v>
      </c>
      <c r="G17" s="151">
        <f t="shared" si="0"/>
        <v>0</v>
      </c>
      <c r="H17" s="151">
        <v>0</v>
      </c>
    </row>
    <row r="18" spans="1:8" ht="25.5" customHeight="1" x14ac:dyDescent="0.2">
      <c r="A18" s="331"/>
      <c r="B18" s="337" t="s">
        <v>224</v>
      </c>
      <c r="C18" s="337"/>
      <c r="D18" s="157">
        <f>SUM(D15:D17)+D14</f>
        <v>15897118</v>
      </c>
      <c r="E18" s="157">
        <f>SUM(E15:E17)+E14</f>
        <v>34960299</v>
      </c>
      <c r="F18" s="157">
        <f>SUM(F15:F17)+F14</f>
        <v>12104349</v>
      </c>
      <c r="G18" s="157">
        <f t="shared" si="0"/>
        <v>34.62312779418734</v>
      </c>
      <c r="H18" s="157">
        <f>SUM(H15:H17)+H14</f>
        <v>20753160</v>
      </c>
    </row>
    <row r="19" spans="1:8" s="170" customFormat="1" ht="19.5" customHeight="1" x14ac:dyDescent="0.2">
      <c r="A19" s="168" t="s">
        <v>40</v>
      </c>
      <c r="B19" s="337" t="s">
        <v>225</v>
      </c>
      <c r="C19" s="337"/>
      <c r="D19" s="157">
        <v>55143180</v>
      </c>
      <c r="E19" s="157">
        <v>56096313</v>
      </c>
      <c r="F19" s="157">
        <v>22100352</v>
      </c>
      <c r="G19" s="157">
        <f t="shared" si="0"/>
        <v>39.397156101863594</v>
      </c>
      <c r="H19" s="157">
        <v>50586321</v>
      </c>
    </row>
    <row r="20" spans="1:8" s="170" customFormat="1" ht="19.5" customHeight="1" x14ac:dyDescent="0.2">
      <c r="A20" s="168" t="s">
        <v>40</v>
      </c>
      <c r="B20" s="337" t="s">
        <v>248</v>
      </c>
      <c r="C20" s="337"/>
      <c r="D20" s="157">
        <v>0</v>
      </c>
      <c r="E20" s="157">
        <v>0</v>
      </c>
      <c r="F20" s="157">
        <v>0</v>
      </c>
      <c r="G20" s="157">
        <v>0</v>
      </c>
      <c r="H20" s="157">
        <v>0</v>
      </c>
    </row>
    <row r="21" spans="1:8" s="170" customFormat="1" ht="18.75" customHeight="1" x14ac:dyDescent="0.2">
      <c r="A21" s="168" t="s">
        <v>41</v>
      </c>
      <c r="B21" s="337" t="s">
        <v>109</v>
      </c>
      <c r="C21" s="337"/>
      <c r="D21" s="157">
        <v>1905000</v>
      </c>
      <c r="E21" s="157">
        <v>2953729</v>
      </c>
      <c r="F21" s="157">
        <v>1048729</v>
      </c>
      <c r="G21" s="157">
        <f t="shared" si="0"/>
        <v>35.505254544340389</v>
      </c>
      <c r="H21" s="157">
        <v>1465362</v>
      </c>
    </row>
    <row r="22" spans="1:8" ht="25.5" x14ac:dyDescent="0.2">
      <c r="A22" s="341" t="s">
        <v>42</v>
      </c>
      <c r="B22" s="167"/>
      <c r="C22" s="150" t="s">
        <v>226</v>
      </c>
      <c r="D22" s="151">
        <v>56286513</v>
      </c>
      <c r="E22" s="151">
        <v>56286513</v>
      </c>
      <c r="F22" s="151">
        <v>31082526</v>
      </c>
      <c r="G22" s="151">
        <v>0</v>
      </c>
      <c r="H22" s="151"/>
    </row>
    <row r="23" spans="1:8" ht="25.5" x14ac:dyDescent="0.2">
      <c r="A23" s="341"/>
      <c r="B23" s="167"/>
      <c r="C23" s="150" t="s">
        <v>227</v>
      </c>
      <c r="D23" s="151"/>
      <c r="E23" s="151"/>
      <c r="F23" s="151"/>
      <c r="G23" s="151">
        <v>0</v>
      </c>
      <c r="H23" s="151"/>
    </row>
    <row r="24" spans="1:8" x14ac:dyDescent="0.2">
      <c r="A24" s="341"/>
      <c r="B24" s="167"/>
      <c r="C24" s="150" t="s">
        <v>228</v>
      </c>
      <c r="D24" s="151">
        <v>1000000</v>
      </c>
      <c r="E24" s="151">
        <v>1336027</v>
      </c>
      <c r="F24" s="151">
        <v>1168027</v>
      </c>
      <c r="G24" s="151">
        <f>F24/E24*100</f>
        <v>87.425403827916654</v>
      </c>
      <c r="H24" s="151">
        <v>0</v>
      </c>
    </row>
    <row r="25" spans="1:8" s="158" customFormat="1" ht="25.5" customHeight="1" x14ac:dyDescent="0.2">
      <c r="A25" s="341"/>
      <c r="B25" s="337" t="s">
        <v>229</v>
      </c>
      <c r="C25" s="337"/>
      <c r="D25" s="157">
        <f>SUM(D22:D24)</f>
        <v>57286513</v>
      </c>
      <c r="E25" s="157">
        <f>SUM(E22:E24)</f>
        <v>57622540</v>
      </c>
      <c r="F25" s="157">
        <f>SUM(F22:F24)</f>
        <v>32250553</v>
      </c>
      <c r="G25" s="157">
        <f>F25/E25*100</f>
        <v>55.968641784968177</v>
      </c>
      <c r="H25" s="157">
        <f>SUM(H22:H24)</f>
        <v>0</v>
      </c>
    </row>
    <row r="26" spans="1:8" s="158" customFormat="1" ht="25.5" customHeight="1" x14ac:dyDescent="0.2">
      <c r="A26" s="333" t="s">
        <v>230</v>
      </c>
      <c r="B26" s="333"/>
      <c r="C26" s="333"/>
      <c r="D26" s="163">
        <f>D6+D7+D12+D13+D18+D19+D21+D25+D20</f>
        <v>207923966</v>
      </c>
      <c r="E26" s="163">
        <f>E6+E7+E12+E13+E18+E19+E21+E25+E20</f>
        <v>245064950</v>
      </c>
      <c r="F26" s="163">
        <f>F6+F7+F12+F13+F18+F19+F21+F25+F20</f>
        <v>155494844</v>
      </c>
      <c r="G26" s="163">
        <f>F26/E26*100</f>
        <v>63.450462418228312</v>
      </c>
      <c r="H26" s="163">
        <f>H6+H7+H12+H13+H18+H19+H21+H25+H20</f>
        <v>171193667</v>
      </c>
    </row>
    <row r="27" spans="1:8" s="170" customFormat="1" ht="18.75" customHeight="1" x14ac:dyDescent="0.2">
      <c r="A27" s="225" t="s">
        <v>258</v>
      </c>
      <c r="B27" s="337" t="s">
        <v>259</v>
      </c>
      <c r="C27" s="337"/>
      <c r="D27" s="157">
        <f>SUM(D28)</f>
        <v>0</v>
      </c>
      <c r="E27" s="157">
        <f>SUM(E28)</f>
        <v>0</v>
      </c>
      <c r="F27" s="157">
        <f>SUM(F28)</f>
        <v>0</v>
      </c>
      <c r="G27" s="157">
        <v>0</v>
      </c>
      <c r="H27" s="157">
        <f>SUM(H28)</f>
        <v>0</v>
      </c>
    </row>
    <row r="28" spans="1:8" x14ac:dyDescent="0.2">
      <c r="A28" s="226"/>
      <c r="B28" s="167">
        <v>1</v>
      </c>
      <c r="C28" s="150" t="s">
        <v>259</v>
      </c>
      <c r="D28" s="151"/>
      <c r="E28" s="151"/>
      <c r="F28" s="151"/>
      <c r="G28" s="151"/>
      <c r="H28" s="151"/>
    </row>
    <row r="29" spans="1:8" x14ac:dyDescent="0.2">
      <c r="A29" s="342" t="s">
        <v>43</v>
      </c>
      <c r="B29" s="167"/>
      <c r="C29" s="150" t="s">
        <v>231</v>
      </c>
      <c r="D29" s="151">
        <v>1134870</v>
      </c>
      <c r="E29" s="151">
        <v>1167757</v>
      </c>
      <c r="F29" s="151">
        <v>1167757</v>
      </c>
      <c r="G29" s="234">
        <f t="shared" ref="G29" si="1">F29/E29*100</f>
        <v>100</v>
      </c>
      <c r="H29" s="151">
        <v>1054185</v>
      </c>
    </row>
    <row r="30" spans="1:8" x14ac:dyDescent="0.2">
      <c r="A30" s="343"/>
      <c r="B30" s="167"/>
      <c r="C30" s="150" t="s">
        <v>232</v>
      </c>
      <c r="D30" s="236"/>
      <c r="E30" s="236"/>
      <c r="F30" s="236"/>
      <c r="G30" s="234"/>
      <c r="H30" s="151"/>
    </row>
    <row r="31" spans="1:8" s="158" customFormat="1" ht="22.5" customHeight="1" x14ac:dyDescent="0.2">
      <c r="A31" s="344" t="s">
        <v>233</v>
      </c>
      <c r="B31" s="345"/>
      <c r="C31" s="346"/>
      <c r="D31" s="163">
        <f>SUM(D29:D30)+D27</f>
        <v>1134870</v>
      </c>
      <c r="E31" s="163">
        <f>SUM(E29:E30)+E27</f>
        <v>1167757</v>
      </c>
      <c r="F31" s="163">
        <f>SUM(F29:F30)+F27</f>
        <v>1167757</v>
      </c>
      <c r="G31" s="163">
        <f>F31/E31*100</f>
        <v>100</v>
      </c>
      <c r="H31" s="163">
        <f>SUM(H29:H30)+H27</f>
        <v>1054185</v>
      </c>
    </row>
    <row r="32" spans="1:8" s="156" customFormat="1" ht="22.5" customHeight="1" x14ac:dyDescent="0.2">
      <c r="A32" s="347" t="s">
        <v>234</v>
      </c>
      <c r="B32" s="347"/>
      <c r="C32" s="347"/>
      <c r="D32" s="171">
        <f>D26+D31</f>
        <v>209058836</v>
      </c>
      <c r="E32" s="171">
        <f>E26+E31</f>
        <v>246232707</v>
      </c>
      <c r="F32" s="171">
        <f>F26+F31</f>
        <v>156662601</v>
      </c>
      <c r="G32" s="171">
        <f>F32/E32*100</f>
        <v>63.623798360792094</v>
      </c>
      <c r="H32" s="171">
        <f>H26+H31</f>
        <v>172247852</v>
      </c>
    </row>
  </sheetData>
  <mergeCells count="22">
    <mergeCell ref="B20:C20"/>
    <mergeCell ref="A29:A30"/>
    <mergeCell ref="A31:C31"/>
    <mergeCell ref="A32:C32"/>
    <mergeCell ref="B21:C21"/>
    <mergeCell ref="A22:A25"/>
    <mergeCell ref="B25:C25"/>
    <mergeCell ref="A26:C26"/>
    <mergeCell ref="B27:C27"/>
    <mergeCell ref="A15:A18"/>
    <mergeCell ref="B18:C18"/>
    <mergeCell ref="B19:C19"/>
    <mergeCell ref="B7:C7"/>
    <mergeCell ref="A8:A12"/>
    <mergeCell ref="B12:C12"/>
    <mergeCell ref="B13:C13"/>
    <mergeCell ref="B14:C14"/>
    <mergeCell ref="A2:D2"/>
    <mergeCell ref="A3:C3"/>
    <mergeCell ref="A4:A6"/>
    <mergeCell ref="B6:C6"/>
    <mergeCell ref="A1:H1"/>
  </mergeCells>
  <phoneticPr fontId="0" type="noConversion"/>
  <printOptions horizontalCentered="1"/>
  <pageMargins left="0.22" right="0.16" top="0.39370078740157483" bottom="0.45" header="0.19685039370078741" footer="0.19685039370078741"/>
  <pageSetup paperSize="9" scale="75" firstPageNumber="41" orientation="landscape" r:id="rId1"/>
  <headerFooter alignWithMargins="0">
    <oddHeader>&amp;R&amp;"Times New Roman,Normál"2. számú melléklet</oddHeader>
    <oddFooter>&amp;C&amp;"Times New Roman,Normál"&amp;P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59"/>
  <sheetViews>
    <sheetView view="pageLayout" zoomScaleNormal="100" workbookViewId="0">
      <selection activeCell="B11" sqref="B11"/>
    </sheetView>
  </sheetViews>
  <sheetFormatPr defaultRowHeight="12.75" x14ac:dyDescent="0.2"/>
  <cols>
    <col min="1" max="1" width="8.140625" customWidth="1"/>
    <col min="2" max="2" width="38.140625" customWidth="1"/>
    <col min="3" max="3" width="16.42578125" customWidth="1"/>
    <col min="4" max="4" width="15.42578125" customWidth="1"/>
    <col min="5" max="5" width="17.5703125" customWidth="1"/>
    <col min="257" max="257" width="8.140625" customWidth="1"/>
    <col min="258" max="258" width="41" customWidth="1"/>
    <col min="259" max="261" width="32.85546875" customWidth="1"/>
    <col min="513" max="513" width="8.140625" customWidth="1"/>
    <col min="514" max="514" width="41" customWidth="1"/>
    <col min="515" max="517" width="32.85546875" customWidth="1"/>
    <col min="769" max="769" width="8.140625" customWidth="1"/>
    <col min="770" max="770" width="41" customWidth="1"/>
    <col min="771" max="773" width="32.85546875" customWidth="1"/>
    <col min="1025" max="1025" width="8.140625" customWidth="1"/>
    <col min="1026" max="1026" width="41" customWidth="1"/>
    <col min="1027" max="1029" width="32.85546875" customWidth="1"/>
    <col min="1281" max="1281" width="8.140625" customWidth="1"/>
    <col min="1282" max="1282" width="41" customWidth="1"/>
    <col min="1283" max="1285" width="32.85546875" customWidth="1"/>
    <col min="1537" max="1537" width="8.140625" customWidth="1"/>
    <col min="1538" max="1538" width="41" customWidth="1"/>
    <col min="1539" max="1541" width="32.85546875" customWidth="1"/>
    <col min="1793" max="1793" width="8.140625" customWidth="1"/>
    <col min="1794" max="1794" width="41" customWidth="1"/>
    <col min="1795" max="1797" width="32.85546875" customWidth="1"/>
    <col min="2049" max="2049" width="8.140625" customWidth="1"/>
    <col min="2050" max="2050" width="41" customWidth="1"/>
    <col min="2051" max="2053" width="32.85546875" customWidth="1"/>
    <col min="2305" max="2305" width="8.140625" customWidth="1"/>
    <col min="2306" max="2306" width="41" customWidth="1"/>
    <col min="2307" max="2309" width="32.85546875" customWidth="1"/>
    <col min="2561" max="2561" width="8.140625" customWidth="1"/>
    <col min="2562" max="2562" width="41" customWidth="1"/>
    <col min="2563" max="2565" width="32.85546875" customWidth="1"/>
    <col min="2817" max="2817" width="8.140625" customWidth="1"/>
    <col min="2818" max="2818" width="41" customWidth="1"/>
    <col min="2819" max="2821" width="32.85546875" customWidth="1"/>
    <col min="3073" max="3073" width="8.140625" customWidth="1"/>
    <col min="3074" max="3074" width="41" customWidth="1"/>
    <col min="3075" max="3077" width="32.85546875" customWidth="1"/>
    <col min="3329" max="3329" width="8.140625" customWidth="1"/>
    <col min="3330" max="3330" width="41" customWidth="1"/>
    <col min="3331" max="3333" width="32.85546875" customWidth="1"/>
    <col min="3585" max="3585" width="8.140625" customWidth="1"/>
    <col min="3586" max="3586" width="41" customWidth="1"/>
    <col min="3587" max="3589" width="32.85546875" customWidth="1"/>
    <col min="3841" max="3841" width="8.140625" customWidth="1"/>
    <col min="3842" max="3842" width="41" customWidth="1"/>
    <col min="3843" max="3845" width="32.85546875" customWidth="1"/>
    <col min="4097" max="4097" width="8.140625" customWidth="1"/>
    <col min="4098" max="4098" width="41" customWidth="1"/>
    <col min="4099" max="4101" width="32.85546875" customWidth="1"/>
    <col min="4353" max="4353" width="8.140625" customWidth="1"/>
    <col min="4354" max="4354" width="41" customWidth="1"/>
    <col min="4355" max="4357" width="32.85546875" customWidth="1"/>
    <col min="4609" max="4609" width="8.140625" customWidth="1"/>
    <col min="4610" max="4610" width="41" customWidth="1"/>
    <col min="4611" max="4613" width="32.85546875" customWidth="1"/>
    <col min="4865" max="4865" width="8.140625" customWidth="1"/>
    <col min="4866" max="4866" width="41" customWidth="1"/>
    <col min="4867" max="4869" width="32.85546875" customWidth="1"/>
    <col min="5121" max="5121" width="8.140625" customWidth="1"/>
    <col min="5122" max="5122" width="41" customWidth="1"/>
    <col min="5123" max="5125" width="32.85546875" customWidth="1"/>
    <col min="5377" max="5377" width="8.140625" customWidth="1"/>
    <col min="5378" max="5378" width="41" customWidth="1"/>
    <col min="5379" max="5381" width="32.85546875" customWidth="1"/>
    <col min="5633" max="5633" width="8.140625" customWidth="1"/>
    <col min="5634" max="5634" width="41" customWidth="1"/>
    <col min="5635" max="5637" width="32.85546875" customWidth="1"/>
    <col min="5889" max="5889" width="8.140625" customWidth="1"/>
    <col min="5890" max="5890" width="41" customWidth="1"/>
    <col min="5891" max="5893" width="32.85546875" customWidth="1"/>
    <col min="6145" max="6145" width="8.140625" customWidth="1"/>
    <col min="6146" max="6146" width="41" customWidth="1"/>
    <col min="6147" max="6149" width="32.85546875" customWidth="1"/>
    <col min="6401" max="6401" width="8.140625" customWidth="1"/>
    <col min="6402" max="6402" width="41" customWidth="1"/>
    <col min="6403" max="6405" width="32.85546875" customWidth="1"/>
    <col min="6657" max="6657" width="8.140625" customWidth="1"/>
    <col min="6658" max="6658" width="41" customWidth="1"/>
    <col min="6659" max="6661" width="32.85546875" customWidth="1"/>
    <col min="6913" max="6913" width="8.140625" customWidth="1"/>
    <col min="6914" max="6914" width="41" customWidth="1"/>
    <col min="6915" max="6917" width="32.85546875" customWidth="1"/>
    <col min="7169" max="7169" width="8.140625" customWidth="1"/>
    <col min="7170" max="7170" width="41" customWidth="1"/>
    <col min="7171" max="7173" width="32.85546875" customWidth="1"/>
    <col min="7425" max="7425" width="8.140625" customWidth="1"/>
    <col min="7426" max="7426" width="41" customWidth="1"/>
    <col min="7427" max="7429" width="32.85546875" customWidth="1"/>
    <col min="7681" max="7681" width="8.140625" customWidth="1"/>
    <col min="7682" max="7682" width="41" customWidth="1"/>
    <col min="7683" max="7685" width="32.85546875" customWidth="1"/>
    <col min="7937" max="7937" width="8.140625" customWidth="1"/>
    <col min="7938" max="7938" width="41" customWidth="1"/>
    <col min="7939" max="7941" width="32.85546875" customWidth="1"/>
    <col min="8193" max="8193" width="8.140625" customWidth="1"/>
    <col min="8194" max="8194" width="41" customWidth="1"/>
    <col min="8195" max="8197" width="32.85546875" customWidth="1"/>
    <col min="8449" max="8449" width="8.140625" customWidth="1"/>
    <col min="8450" max="8450" width="41" customWidth="1"/>
    <col min="8451" max="8453" width="32.85546875" customWidth="1"/>
    <col min="8705" max="8705" width="8.140625" customWidth="1"/>
    <col min="8706" max="8706" width="41" customWidth="1"/>
    <col min="8707" max="8709" width="32.85546875" customWidth="1"/>
    <col min="8961" max="8961" width="8.140625" customWidth="1"/>
    <col min="8962" max="8962" width="41" customWidth="1"/>
    <col min="8963" max="8965" width="32.85546875" customWidth="1"/>
    <col min="9217" max="9217" width="8.140625" customWidth="1"/>
    <col min="9218" max="9218" width="41" customWidth="1"/>
    <col min="9219" max="9221" width="32.85546875" customWidth="1"/>
    <col min="9473" max="9473" width="8.140625" customWidth="1"/>
    <col min="9474" max="9474" width="41" customWidth="1"/>
    <col min="9475" max="9477" width="32.85546875" customWidth="1"/>
    <col min="9729" max="9729" width="8.140625" customWidth="1"/>
    <col min="9730" max="9730" width="41" customWidth="1"/>
    <col min="9731" max="9733" width="32.85546875" customWidth="1"/>
    <col min="9985" max="9985" width="8.140625" customWidth="1"/>
    <col min="9986" max="9986" width="41" customWidth="1"/>
    <col min="9987" max="9989" width="32.85546875" customWidth="1"/>
    <col min="10241" max="10241" width="8.140625" customWidth="1"/>
    <col min="10242" max="10242" width="41" customWidth="1"/>
    <col min="10243" max="10245" width="32.85546875" customWidth="1"/>
    <col min="10497" max="10497" width="8.140625" customWidth="1"/>
    <col min="10498" max="10498" width="41" customWidth="1"/>
    <col min="10499" max="10501" width="32.85546875" customWidth="1"/>
    <col min="10753" max="10753" width="8.140625" customWidth="1"/>
    <col min="10754" max="10754" width="41" customWidth="1"/>
    <col min="10755" max="10757" width="32.85546875" customWidth="1"/>
    <col min="11009" max="11009" width="8.140625" customWidth="1"/>
    <col min="11010" max="11010" width="41" customWidth="1"/>
    <col min="11011" max="11013" width="32.85546875" customWidth="1"/>
    <col min="11265" max="11265" width="8.140625" customWidth="1"/>
    <col min="11266" max="11266" width="41" customWidth="1"/>
    <col min="11267" max="11269" width="32.85546875" customWidth="1"/>
    <col min="11521" max="11521" width="8.140625" customWidth="1"/>
    <col min="11522" max="11522" width="41" customWidth="1"/>
    <col min="11523" max="11525" width="32.85546875" customWidth="1"/>
    <col min="11777" max="11777" width="8.140625" customWidth="1"/>
    <col min="11778" max="11778" width="41" customWidth="1"/>
    <col min="11779" max="11781" width="32.85546875" customWidth="1"/>
    <col min="12033" max="12033" width="8.140625" customWidth="1"/>
    <col min="12034" max="12034" width="41" customWidth="1"/>
    <col min="12035" max="12037" width="32.85546875" customWidth="1"/>
    <col min="12289" max="12289" width="8.140625" customWidth="1"/>
    <col min="12290" max="12290" width="41" customWidth="1"/>
    <col min="12291" max="12293" width="32.85546875" customWidth="1"/>
    <col min="12545" max="12545" width="8.140625" customWidth="1"/>
    <col min="12546" max="12546" width="41" customWidth="1"/>
    <col min="12547" max="12549" width="32.85546875" customWidth="1"/>
    <col min="12801" max="12801" width="8.140625" customWidth="1"/>
    <col min="12802" max="12802" width="41" customWidth="1"/>
    <col min="12803" max="12805" width="32.85546875" customWidth="1"/>
    <col min="13057" max="13057" width="8.140625" customWidth="1"/>
    <col min="13058" max="13058" width="41" customWidth="1"/>
    <col min="13059" max="13061" width="32.85546875" customWidth="1"/>
    <col min="13313" max="13313" width="8.140625" customWidth="1"/>
    <col min="13314" max="13314" width="41" customWidth="1"/>
    <col min="13315" max="13317" width="32.85546875" customWidth="1"/>
    <col min="13569" max="13569" width="8.140625" customWidth="1"/>
    <col min="13570" max="13570" width="41" customWidth="1"/>
    <col min="13571" max="13573" width="32.85546875" customWidth="1"/>
    <col min="13825" max="13825" width="8.140625" customWidth="1"/>
    <col min="13826" max="13826" width="41" customWidth="1"/>
    <col min="13827" max="13829" width="32.85546875" customWidth="1"/>
    <col min="14081" max="14081" width="8.140625" customWidth="1"/>
    <col min="14082" max="14082" width="41" customWidth="1"/>
    <col min="14083" max="14085" width="32.85546875" customWidth="1"/>
    <col min="14337" max="14337" width="8.140625" customWidth="1"/>
    <col min="14338" max="14338" width="41" customWidth="1"/>
    <col min="14339" max="14341" width="32.85546875" customWidth="1"/>
    <col min="14593" max="14593" width="8.140625" customWidth="1"/>
    <col min="14594" max="14594" width="41" customWidth="1"/>
    <col min="14595" max="14597" width="32.85546875" customWidth="1"/>
    <col min="14849" max="14849" width="8.140625" customWidth="1"/>
    <col min="14850" max="14850" width="41" customWidth="1"/>
    <col min="14851" max="14853" width="32.85546875" customWidth="1"/>
    <col min="15105" max="15105" width="8.140625" customWidth="1"/>
    <col min="15106" max="15106" width="41" customWidth="1"/>
    <col min="15107" max="15109" width="32.85546875" customWidth="1"/>
    <col min="15361" max="15361" width="8.140625" customWidth="1"/>
    <col min="15362" max="15362" width="41" customWidth="1"/>
    <col min="15363" max="15365" width="32.85546875" customWidth="1"/>
    <col min="15617" max="15617" width="8.140625" customWidth="1"/>
    <col min="15618" max="15618" width="41" customWidth="1"/>
    <col min="15619" max="15621" width="32.85546875" customWidth="1"/>
    <col min="15873" max="15873" width="8.140625" customWidth="1"/>
    <col min="15874" max="15874" width="41" customWidth="1"/>
    <col min="15875" max="15877" width="32.85546875" customWidth="1"/>
    <col min="16129" max="16129" width="8.140625" customWidth="1"/>
    <col min="16130" max="16130" width="41" customWidth="1"/>
    <col min="16131" max="16133" width="32.85546875" customWidth="1"/>
  </cols>
  <sheetData>
    <row r="1" spans="1:5" x14ac:dyDescent="0.2">
      <c r="A1" s="348" t="s">
        <v>411</v>
      </c>
      <c r="B1" s="349"/>
      <c r="C1" s="349"/>
      <c r="D1" s="349"/>
      <c r="E1" s="349"/>
    </row>
    <row r="2" spans="1:5" s="242" customFormat="1" ht="30" x14ac:dyDescent="0.2">
      <c r="A2" s="238"/>
      <c r="B2" s="238" t="s">
        <v>30</v>
      </c>
      <c r="C2" s="238" t="s">
        <v>412</v>
      </c>
      <c r="D2" s="238" t="s">
        <v>413</v>
      </c>
      <c r="E2" s="238" t="s">
        <v>414</v>
      </c>
    </row>
    <row r="3" spans="1:5" x14ac:dyDescent="0.2">
      <c r="A3" s="167" t="s">
        <v>398</v>
      </c>
      <c r="B3" s="150" t="s">
        <v>438</v>
      </c>
      <c r="C3" s="151">
        <v>1000040</v>
      </c>
      <c r="D3" s="151">
        <v>0</v>
      </c>
      <c r="E3" s="151">
        <v>850034</v>
      </c>
    </row>
    <row r="4" spans="1:5" ht="25.5" x14ac:dyDescent="0.2">
      <c r="A4" s="239" t="s">
        <v>402</v>
      </c>
      <c r="B4" s="240" t="s">
        <v>439</v>
      </c>
      <c r="C4" s="241">
        <v>1000040</v>
      </c>
      <c r="D4" s="241">
        <v>0</v>
      </c>
      <c r="E4" s="241">
        <v>850034</v>
      </c>
    </row>
    <row r="5" spans="1:5" ht="25.5" x14ac:dyDescent="0.2">
      <c r="A5" s="167" t="s">
        <v>326</v>
      </c>
      <c r="B5" s="150" t="s">
        <v>327</v>
      </c>
      <c r="C5" s="151">
        <v>491896521</v>
      </c>
      <c r="D5" s="151">
        <v>0</v>
      </c>
      <c r="E5" s="151">
        <v>477421444</v>
      </c>
    </row>
    <row r="6" spans="1:5" ht="25.5" x14ac:dyDescent="0.2">
      <c r="A6" s="167" t="s">
        <v>328</v>
      </c>
      <c r="B6" s="150" t="s">
        <v>329</v>
      </c>
      <c r="C6" s="151">
        <v>336012</v>
      </c>
      <c r="D6" s="151">
        <v>0</v>
      </c>
      <c r="E6" s="151">
        <v>3339250</v>
      </c>
    </row>
    <row r="7" spans="1:5" x14ac:dyDescent="0.2">
      <c r="A7" s="167" t="s">
        <v>330</v>
      </c>
      <c r="B7" s="150" t="s">
        <v>331</v>
      </c>
      <c r="C7" s="151">
        <v>43609717</v>
      </c>
      <c r="D7" s="151">
        <v>0</v>
      </c>
      <c r="E7" s="151">
        <v>61287711</v>
      </c>
    </row>
    <row r="8" spans="1:5" x14ac:dyDescent="0.2">
      <c r="A8" s="239" t="s">
        <v>332</v>
      </c>
      <c r="B8" s="240" t="s">
        <v>415</v>
      </c>
      <c r="C8" s="241">
        <v>535842250</v>
      </c>
      <c r="D8" s="241">
        <v>0</v>
      </c>
      <c r="E8" s="241">
        <v>542048405</v>
      </c>
    </row>
    <row r="9" spans="1:5" ht="25.5" x14ac:dyDescent="0.2">
      <c r="A9" s="167" t="s">
        <v>333</v>
      </c>
      <c r="B9" s="150" t="s">
        <v>334</v>
      </c>
      <c r="C9" s="151">
        <v>3620000</v>
      </c>
      <c r="D9" s="151">
        <v>0</v>
      </c>
      <c r="E9" s="151">
        <v>3620000</v>
      </c>
    </row>
    <row r="10" spans="1:5" ht="25.5" x14ac:dyDescent="0.2">
      <c r="A10" s="167" t="s">
        <v>335</v>
      </c>
      <c r="B10" s="150" t="s">
        <v>336</v>
      </c>
      <c r="C10" s="151">
        <v>3620000</v>
      </c>
      <c r="D10" s="151">
        <v>0</v>
      </c>
      <c r="E10" s="151">
        <v>3620000</v>
      </c>
    </row>
    <row r="11" spans="1:5" ht="25.5" x14ac:dyDescent="0.2">
      <c r="A11" s="239" t="s">
        <v>338</v>
      </c>
      <c r="B11" s="240" t="s">
        <v>339</v>
      </c>
      <c r="C11" s="241">
        <v>3620000</v>
      </c>
      <c r="D11" s="241">
        <v>0</v>
      </c>
      <c r="E11" s="241">
        <v>3620000</v>
      </c>
    </row>
    <row r="12" spans="1:5" ht="38.25" x14ac:dyDescent="0.2">
      <c r="A12" s="167" t="s">
        <v>340</v>
      </c>
      <c r="B12" s="150" t="s">
        <v>341</v>
      </c>
      <c r="C12" s="151">
        <v>134134362</v>
      </c>
      <c r="D12" s="151">
        <v>0</v>
      </c>
      <c r="E12" s="151">
        <v>108233175</v>
      </c>
    </row>
    <row r="13" spans="1:5" x14ac:dyDescent="0.2">
      <c r="A13" s="167" t="s">
        <v>342</v>
      </c>
      <c r="B13" s="150" t="s">
        <v>343</v>
      </c>
      <c r="C13" s="151">
        <v>134134362</v>
      </c>
      <c r="D13" s="151">
        <v>0</v>
      </c>
      <c r="E13" s="151">
        <v>108233175</v>
      </c>
    </row>
    <row r="14" spans="1:5" ht="25.5" x14ac:dyDescent="0.2">
      <c r="A14" s="239" t="s">
        <v>344</v>
      </c>
      <c r="B14" s="240" t="s">
        <v>345</v>
      </c>
      <c r="C14" s="241">
        <v>134134362</v>
      </c>
      <c r="D14" s="241">
        <v>0</v>
      </c>
      <c r="E14" s="241">
        <v>108233175</v>
      </c>
    </row>
    <row r="15" spans="1:5" ht="38.25" x14ac:dyDescent="0.2">
      <c r="A15" s="239" t="s">
        <v>346</v>
      </c>
      <c r="B15" s="240" t="s">
        <v>347</v>
      </c>
      <c r="C15" s="241">
        <v>674596652</v>
      </c>
      <c r="D15" s="241">
        <v>0</v>
      </c>
      <c r="E15" s="241">
        <v>654751614</v>
      </c>
    </row>
    <row r="16" spans="1:5" x14ac:dyDescent="0.2">
      <c r="A16" s="167" t="s">
        <v>440</v>
      </c>
      <c r="B16" s="150" t="s">
        <v>441</v>
      </c>
      <c r="C16" s="151">
        <v>35415</v>
      </c>
      <c r="D16" s="151">
        <v>0</v>
      </c>
      <c r="E16" s="151">
        <v>0</v>
      </c>
    </row>
    <row r="17" spans="1:5" ht="25.5" x14ac:dyDescent="0.2">
      <c r="A17" s="239" t="s">
        <v>442</v>
      </c>
      <c r="B17" s="240" t="s">
        <v>443</v>
      </c>
      <c r="C17" s="241">
        <v>35415</v>
      </c>
      <c r="D17" s="241">
        <v>0</v>
      </c>
      <c r="E17" s="241">
        <v>0</v>
      </c>
    </row>
    <row r="18" spans="1:5" x14ac:dyDescent="0.2">
      <c r="A18" s="167" t="s">
        <v>416</v>
      </c>
      <c r="B18" s="150" t="s">
        <v>349</v>
      </c>
      <c r="C18" s="151">
        <v>82137709</v>
      </c>
      <c r="D18" s="151">
        <v>0</v>
      </c>
      <c r="E18" s="151">
        <v>30584730</v>
      </c>
    </row>
    <row r="19" spans="1:5" x14ac:dyDescent="0.2">
      <c r="A19" s="239" t="s">
        <v>348</v>
      </c>
      <c r="B19" s="240" t="s">
        <v>350</v>
      </c>
      <c r="C19" s="241">
        <v>82137709</v>
      </c>
      <c r="D19" s="241">
        <v>0</v>
      </c>
      <c r="E19" s="241">
        <v>30584730</v>
      </c>
    </row>
    <row r="20" spans="1:5" x14ac:dyDescent="0.2">
      <c r="A20" s="239" t="s">
        <v>417</v>
      </c>
      <c r="B20" s="240" t="s">
        <v>351</v>
      </c>
      <c r="C20" s="241">
        <v>82173124</v>
      </c>
      <c r="D20" s="241">
        <v>0</v>
      </c>
      <c r="E20" s="241">
        <v>30584730</v>
      </c>
    </row>
    <row r="21" spans="1:5" ht="38.25" x14ac:dyDescent="0.2">
      <c r="A21" s="167" t="s">
        <v>352</v>
      </c>
      <c r="B21" s="150" t="s">
        <v>353</v>
      </c>
      <c r="C21" s="151">
        <v>5681706</v>
      </c>
      <c r="D21" s="151">
        <v>0</v>
      </c>
      <c r="E21" s="151">
        <v>9139871</v>
      </c>
    </row>
    <row r="22" spans="1:5" ht="38.25" x14ac:dyDescent="0.2">
      <c r="A22" s="167" t="s">
        <v>418</v>
      </c>
      <c r="B22" s="150" t="s">
        <v>355</v>
      </c>
      <c r="C22" s="151">
        <v>269973</v>
      </c>
      <c r="D22" s="151">
        <v>0</v>
      </c>
      <c r="E22" s="151">
        <v>466672</v>
      </c>
    </row>
    <row r="23" spans="1:5" ht="38.25" x14ac:dyDescent="0.2">
      <c r="A23" s="167" t="s">
        <v>419</v>
      </c>
      <c r="B23" s="150" t="s">
        <v>357</v>
      </c>
      <c r="C23" s="151">
        <v>3803426</v>
      </c>
      <c r="D23" s="151">
        <v>0</v>
      </c>
      <c r="E23" s="151">
        <v>3995388</v>
      </c>
    </row>
    <row r="24" spans="1:5" ht="25.5" x14ac:dyDescent="0.2">
      <c r="A24" s="167" t="s">
        <v>354</v>
      </c>
      <c r="B24" s="150" t="s">
        <v>359</v>
      </c>
      <c r="C24" s="151">
        <v>1608307</v>
      </c>
      <c r="D24" s="151">
        <v>0</v>
      </c>
      <c r="E24" s="151">
        <v>4677811</v>
      </c>
    </row>
    <row r="25" spans="1:5" ht="38.25" x14ac:dyDescent="0.2">
      <c r="A25" s="167" t="s">
        <v>356</v>
      </c>
      <c r="B25" s="150" t="s">
        <v>360</v>
      </c>
      <c r="C25" s="151">
        <v>70960</v>
      </c>
      <c r="D25" s="151">
        <v>0</v>
      </c>
      <c r="E25" s="151">
        <v>1232241</v>
      </c>
    </row>
    <row r="26" spans="1:5" ht="51" x14ac:dyDescent="0.2">
      <c r="A26" s="167" t="s">
        <v>358</v>
      </c>
      <c r="B26" s="150" t="s">
        <v>361</v>
      </c>
      <c r="C26" s="151">
        <v>70960</v>
      </c>
      <c r="D26" s="151">
        <v>0</v>
      </c>
      <c r="E26" s="151">
        <v>1221964</v>
      </c>
    </row>
    <row r="27" spans="1:5" ht="38.25" x14ac:dyDescent="0.2">
      <c r="A27" s="167" t="s">
        <v>444</v>
      </c>
      <c r="B27" s="150" t="s">
        <v>445</v>
      </c>
      <c r="C27" s="151">
        <v>0</v>
      </c>
      <c r="D27" s="151">
        <v>0</v>
      </c>
      <c r="E27" s="151">
        <v>10277</v>
      </c>
    </row>
    <row r="28" spans="1:5" ht="25.5" x14ac:dyDescent="0.2">
      <c r="A28" s="239" t="s">
        <v>420</v>
      </c>
      <c r="B28" s="240" t="s">
        <v>362</v>
      </c>
      <c r="C28" s="241">
        <v>5752666</v>
      </c>
      <c r="D28" s="241">
        <v>0</v>
      </c>
      <c r="E28" s="241">
        <v>10372112</v>
      </c>
    </row>
    <row r="29" spans="1:5" x14ac:dyDescent="0.2">
      <c r="A29" s="167" t="s">
        <v>421</v>
      </c>
      <c r="B29" s="150" t="s">
        <v>363</v>
      </c>
      <c r="C29" s="151">
        <v>36602</v>
      </c>
      <c r="D29" s="151">
        <v>0</v>
      </c>
      <c r="E29" s="151">
        <v>180802</v>
      </c>
    </row>
    <row r="30" spans="1:5" ht="25.5" x14ac:dyDescent="0.2">
      <c r="A30" s="167" t="s">
        <v>446</v>
      </c>
      <c r="B30" s="150" t="s">
        <v>447</v>
      </c>
      <c r="C30" s="151">
        <v>15000</v>
      </c>
      <c r="D30" s="151">
        <v>0</v>
      </c>
      <c r="E30" s="151">
        <v>15000</v>
      </c>
    </row>
    <row r="31" spans="1:5" ht="25.5" x14ac:dyDescent="0.2">
      <c r="A31" s="167" t="s">
        <v>422</v>
      </c>
      <c r="B31" s="150" t="s">
        <v>364</v>
      </c>
      <c r="C31" s="151">
        <v>21602</v>
      </c>
      <c r="D31" s="151">
        <v>0</v>
      </c>
      <c r="E31" s="151">
        <v>165802</v>
      </c>
    </row>
    <row r="32" spans="1:5" x14ac:dyDescent="0.2">
      <c r="A32" s="167" t="s">
        <v>423</v>
      </c>
      <c r="B32" s="150" t="s">
        <v>365</v>
      </c>
      <c r="C32" s="151">
        <v>20000</v>
      </c>
      <c r="D32" s="151">
        <v>0</v>
      </c>
      <c r="E32" s="151">
        <v>25000</v>
      </c>
    </row>
    <row r="33" spans="1:5" ht="38.25" x14ac:dyDescent="0.2">
      <c r="A33" s="167" t="s">
        <v>424</v>
      </c>
      <c r="B33" s="150" t="s">
        <v>366</v>
      </c>
      <c r="C33" s="151">
        <v>78008718</v>
      </c>
      <c r="D33" s="151">
        <v>0</v>
      </c>
      <c r="E33" s="151">
        <v>78008718</v>
      </c>
    </row>
    <row r="34" spans="1:5" ht="25.5" x14ac:dyDescent="0.2">
      <c r="A34" s="239" t="s">
        <v>425</v>
      </c>
      <c r="B34" s="240" t="s">
        <v>367</v>
      </c>
      <c r="C34" s="241">
        <v>78065320</v>
      </c>
      <c r="D34" s="241">
        <v>0</v>
      </c>
      <c r="E34" s="241">
        <v>78214520</v>
      </c>
    </row>
    <row r="35" spans="1:5" x14ac:dyDescent="0.2">
      <c r="A35" s="239" t="s">
        <v>426</v>
      </c>
      <c r="B35" s="240" t="s">
        <v>369</v>
      </c>
      <c r="C35" s="241">
        <v>83817986</v>
      </c>
      <c r="D35" s="241">
        <v>0</v>
      </c>
      <c r="E35" s="241">
        <v>88586632</v>
      </c>
    </row>
    <row r="36" spans="1:5" ht="25.5" x14ac:dyDescent="0.2">
      <c r="A36" s="167" t="s">
        <v>368</v>
      </c>
      <c r="B36" s="150" t="s">
        <v>370</v>
      </c>
      <c r="C36" s="151">
        <v>370810</v>
      </c>
      <c r="D36" s="151">
        <v>0</v>
      </c>
      <c r="E36" s="151">
        <v>1061478</v>
      </c>
    </row>
    <row r="37" spans="1:5" ht="38.25" x14ac:dyDescent="0.2">
      <c r="A37" s="239" t="s">
        <v>427</v>
      </c>
      <c r="B37" s="240" t="s">
        <v>372</v>
      </c>
      <c r="C37" s="241">
        <v>370810</v>
      </c>
      <c r="D37" s="241">
        <v>0</v>
      </c>
      <c r="E37" s="241">
        <v>1061478</v>
      </c>
    </row>
    <row r="38" spans="1:5" x14ac:dyDescent="0.2">
      <c r="A38" s="167" t="s">
        <v>371</v>
      </c>
      <c r="B38" s="150" t="s">
        <v>373</v>
      </c>
      <c r="C38" s="151">
        <v>-19004</v>
      </c>
      <c r="D38" s="151">
        <v>0</v>
      </c>
      <c r="E38" s="151">
        <v>-735753</v>
      </c>
    </row>
    <row r="39" spans="1:5" ht="25.5" x14ac:dyDescent="0.2">
      <c r="A39" s="239" t="s">
        <v>428</v>
      </c>
      <c r="B39" s="240" t="s">
        <v>374</v>
      </c>
      <c r="C39" s="241">
        <v>-19004</v>
      </c>
      <c r="D39" s="241">
        <v>0</v>
      </c>
      <c r="E39" s="241">
        <v>-735753</v>
      </c>
    </row>
    <row r="40" spans="1:5" ht="25.5" x14ac:dyDescent="0.2">
      <c r="A40" s="239" t="s">
        <v>375</v>
      </c>
      <c r="B40" s="240" t="s">
        <v>429</v>
      </c>
      <c r="C40" s="241">
        <v>351806</v>
      </c>
      <c r="D40" s="241">
        <v>0</v>
      </c>
      <c r="E40" s="241">
        <v>325725</v>
      </c>
    </row>
    <row r="41" spans="1:5" ht="25.5" x14ac:dyDescent="0.2">
      <c r="A41" s="167" t="s">
        <v>430</v>
      </c>
      <c r="B41" s="150" t="s">
        <v>378</v>
      </c>
      <c r="C41" s="151">
        <v>452490</v>
      </c>
      <c r="D41" s="151">
        <v>0</v>
      </c>
      <c r="E41" s="151">
        <v>0</v>
      </c>
    </row>
    <row r="42" spans="1:5" ht="25.5" x14ac:dyDescent="0.2">
      <c r="A42" s="239" t="s">
        <v>376</v>
      </c>
      <c r="B42" s="240" t="s">
        <v>379</v>
      </c>
      <c r="C42" s="241">
        <v>452490</v>
      </c>
      <c r="D42" s="241">
        <v>0</v>
      </c>
      <c r="E42" s="241">
        <v>0</v>
      </c>
    </row>
    <row r="43" spans="1:5" ht="25.5" x14ac:dyDescent="0.2">
      <c r="A43" s="239" t="s">
        <v>377</v>
      </c>
      <c r="B43" s="240" t="s">
        <v>380</v>
      </c>
      <c r="C43" s="241">
        <v>841392058</v>
      </c>
      <c r="D43" s="241">
        <v>0</v>
      </c>
      <c r="E43" s="241">
        <v>774248701</v>
      </c>
    </row>
    <row r="44" spans="1:5" x14ac:dyDescent="0.2">
      <c r="A44" s="167" t="s">
        <v>431</v>
      </c>
      <c r="B44" s="150" t="s">
        <v>381</v>
      </c>
      <c r="C44" s="151">
        <v>904856665</v>
      </c>
      <c r="D44" s="151">
        <v>0</v>
      </c>
      <c r="E44" s="151">
        <v>904856665</v>
      </c>
    </row>
    <row r="45" spans="1:5" x14ac:dyDescent="0.2">
      <c r="A45" s="167" t="s">
        <v>432</v>
      </c>
      <c r="B45" s="150" t="s">
        <v>383</v>
      </c>
      <c r="C45" s="151">
        <v>78008718</v>
      </c>
      <c r="D45" s="151">
        <v>0</v>
      </c>
      <c r="E45" s="151">
        <v>78008718</v>
      </c>
    </row>
    <row r="46" spans="1:5" ht="25.5" x14ac:dyDescent="0.2">
      <c r="A46" s="167" t="s">
        <v>489</v>
      </c>
      <c r="B46" s="150" t="s">
        <v>490</v>
      </c>
      <c r="C46" s="151">
        <v>9947786</v>
      </c>
      <c r="D46" s="151">
        <v>0</v>
      </c>
      <c r="E46" s="151">
        <v>9947786</v>
      </c>
    </row>
    <row r="47" spans="1:5" x14ac:dyDescent="0.2">
      <c r="A47" s="167" t="s">
        <v>491</v>
      </c>
      <c r="B47" s="150" t="s">
        <v>384</v>
      </c>
      <c r="C47" s="151">
        <v>-136737057</v>
      </c>
      <c r="D47" s="151">
        <v>0</v>
      </c>
      <c r="E47" s="151">
        <v>-159865986</v>
      </c>
    </row>
    <row r="48" spans="1:5" x14ac:dyDescent="0.2">
      <c r="A48" s="167" t="s">
        <v>382</v>
      </c>
      <c r="B48" s="150" t="s">
        <v>385</v>
      </c>
      <c r="C48" s="151">
        <v>-23128929</v>
      </c>
      <c r="D48" s="151">
        <v>0</v>
      </c>
      <c r="E48" s="151">
        <v>-65838670</v>
      </c>
    </row>
    <row r="49" spans="1:5" x14ac:dyDescent="0.2">
      <c r="A49" s="239" t="s">
        <v>433</v>
      </c>
      <c r="B49" s="240" t="s">
        <v>434</v>
      </c>
      <c r="C49" s="241">
        <v>832947183</v>
      </c>
      <c r="D49" s="241">
        <v>0</v>
      </c>
      <c r="E49" s="241">
        <v>767108513</v>
      </c>
    </row>
    <row r="50" spans="1:5" ht="38.25" x14ac:dyDescent="0.2">
      <c r="A50" s="167" t="s">
        <v>492</v>
      </c>
      <c r="B50" s="150" t="s">
        <v>435</v>
      </c>
      <c r="C50" s="151">
        <v>1134870</v>
      </c>
      <c r="D50" s="151">
        <v>0</v>
      </c>
      <c r="E50" s="151">
        <v>1173636</v>
      </c>
    </row>
    <row r="51" spans="1:5" ht="51" x14ac:dyDescent="0.2">
      <c r="A51" s="167" t="s">
        <v>493</v>
      </c>
      <c r="B51" s="150" t="s">
        <v>386</v>
      </c>
      <c r="C51" s="151">
        <v>1134870</v>
      </c>
      <c r="D51" s="151">
        <v>0</v>
      </c>
      <c r="E51" s="151">
        <v>1173636</v>
      </c>
    </row>
    <row r="52" spans="1:5" ht="38.25" x14ac:dyDescent="0.2">
      <c r="A52" s="239" t="s">
        <v>494</v>
      </c>
      <c r="B52" s="240" t="s">
        <v>387</v>
      </c>
      <c r="C52" s="241">
        <v>1134870</v>
      </c>
      <c r="D52" s="241">
        <v>0</v>
      </c>
      <c r="E52" s="241">
        <v>1173636</v>
      </c>
    </row>
    <row r="53" spans="1:5" x14ac:dyDescent="0.2">
      <c r="A53" s="167" t="s">
        <v>495</v>
      </c>
      <c r="B53" s="150" t="s">
        <v>388</v>
      </c>
      <c r="C53" s="151">
        <v>3847408</v>
      </c>
      <c r="D53" s="151">
        <v>0</v>
      </c>
      <c r="E53" s="151">
        <v>3671413</v>
      </c>
    </row>
    <row r="54" spans="1:5" ht="25.5" x14ac:dyDescent="0.2">
      <c r="A54" s="167" t="s">
        <v>436</v>
      </c>
      <c r="B54" s="150" t="s">
        <v>448</v>
      </c>
      <c r="C54" s="151">
        <v>193231</v>
      </c>
      <c r="D54" s="151">
        <v>0</v>
      </c>
      <c r="E54" s="151">
        <v>0</v>
      </c>
    </row>
    <row r="55" spans="1:5" ht="25.5" x14ac:dyDescent="0.2">
      <c r="A55" s="239" t="s">
        <v>496</v>
      </c>
      <c r="B55" s="240" t="s">
        <v>389</v>
      </c>
      <c r="C55" s="241">
        <v>4040639</v>
      </c>
      <c r="D55" s="241">
        <v>0</v>
      </c>
      <c r="E55" s="241">
        <v>3671413</v>
      </c>
    </row>
    <row r="56" spans="1:5" x14ac:dyDescent="0.2">
      <c r="A56" s="239" t="s">
        <v>497</v>
      </c>
      <c r="B56" s="240" t="s">
        <v>390</v>
      </c>
      <c r="C56" s="241">
        <v>5175509</v>
      </c>
      <c r="D56" s="241">
        <v>0</v>
      </c>
      <c r="E56" s="241">
        <v>4845049</v>
      </c>
    </row>
    <row r="57" spans="1:5" ht="25.5" x14ac:dyDescent="0.2">
      <c r="A57" s="167" t="s">
        <v>437</v>
      </c>
      <c r="B57" s="150" t="s">
        <v>391</v>
      </c>
      <c r="C57" s="151">
        <v>3269366</v>
      </c>
      <c r="D57" s="151">
        <v>0</v>
      </c>
      <c r="E57" s="151">
        <v>2295139</v>
      </c>
    </row>
    <row r="58" spans="1:5" ht="25.5" x14ac:dyDescent="0.2">
      <c r="A58" s="239" t="s">
        <v>498</v>
      </c>
      <c r="B58" s="240" t="s">
        <v>392</v>
      </c>
      <c r="C58" s="241">
        <v>3269366</v>
      </c>
      <c r="D58" s="241">
        <v>0</v>
      </c>
      <c r="E58" s="241">
        <v>2295139</v>
      </c>
    </row>
    <row r="59" spans="1:5" x14ac:dyDescent="0.2">
      <c r="A59" s="239" t="s">
        <v>499</v>
      </c>
      <c r="B59" s="240" t="s">
        <v>393</v>
      </c>
      <c r="C59" s="241">
        <v>841392058</v>
      </c>
      <c r="D59" s="241">
        <v>0</v>
      </c>
      <c r="E59" s="241">
        <v>774248701</v>
      </c>
    </row>
  </sheetData>
  <mergeCells count="1">
    <mergeCell ref="A1:E1"/>
  </mergeCells>
  <pageMargins left="0.75" right="0.75" top="1" bottom="1" header="0.5" footer="0.5"/>
  <pageSetup scale="91" orientation="portrait" r:id="rId1"/>
  <headerFooter alignWithMargins="0">
    <oddHeader>&amp;R3. melléklet</oddHeader>
    <oddFooter>&amp;C&amp;LAdatellenőrző kód: -4b-35e-72-2f13-1-1b43-e40-6e3b1137444910-7c-7&amp;R</oddFooter>
  </headerFooter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I32"/>
  <sheetViews>
    <sheetView view="pageLayout" zoomScaleNormal="100" workbookViewId="0">
      <selection activeCell="F1" sqref="F1"/>
    </sheetView>
  </sheetViews>
  <sheetFormatPr defaultRowHeight="12.75" x14ac:dyDescent="0.2"/>
  <cols>
    <col min="1" max="1" width="5.85546875" style="51" customWidth="1"/>
    <col min="2" max="2" width="47.28515625" style="54" customWidth="1"/>
    <col min="3" max="5" width="14" style="140" customWidth="1"/>
    <col min="6" max="6" width="47.28515625" style="51" customWidth="1"/>
    <col min="7" max="7" width="19.28515625" style="51" customWidth="1"/>
    <col min="8" max="8" width="16.7109375" style="51" customWidth="1"/>
    <col min="9" max="9" width="14" style="140" customWidth="1"/>
    <col min="10" max="16384" width="9.140625" style="51"/>
  </cols>
  <sheetData>
    <row r="1" spans="1:9" ht="39.75" customHeight="1" x14ac:dyDescent="0.2">
      <c r="B1" s="52" t="s">
        <v>59</v>
      </c>
      <c r="C1" s="139"/>
      <c r="D1" s="139"/>
      <c r="E1" s="139"/>
      <c r="F1" s="53"/>
      <c r="G1" s="53"/>
      <c r="H1" s="53"/>
      <c r="I1" s="139"/>
    </row>
    <row r="2" spans="1:9" ht="14.25" thickBot="1" x14ac:dyDescent="0.25">
      <c r="I2" s="55" t="s">
        <v>173</v>
      </c>
    </row>
    <row r="3" spans="1:9" ht="18" customHeight="1" thickBot="1" x14ac:dyDescent="0.25">
      <c r="A3" s="350" t="s">
        <v>60</v>
      </c>
      <c r="B3" s="56" t="s">
        <v>61</v>
      </c>
      <c r="C3" s="57"/>
      <c r="D3" s="173"/>
      <c r="E3" s="173"/>
      <c r="F3" s="56" t="s">
        <v>62</v>
      </c>
      <c r="G3" s="184"/>
      <c r="H3" s="184"/>
      <c r="I3" s="58"/>
    </row>
    <row r="4" spans="1:9" s="62" customFormat="1" ht="35.25" customHeight="1" thickBot="1" x14ac:dyDescent="0.25">
      <c r="A4" s="351"/>
      <c r="B4" s="59" t="s">
        <v>30</v>
      </c>
      <c r="C4" s="60" t="s">
        <v>500</v>
      </c>
      <c r="D4" s="183" t="s">
        <v>235</v>
      </c>
      <c r="E4" s="183" t="s">
        <v>236</v>
      </c>
      <c r="F4" s="59" t="s">
        <v>30</v>
      </c>
      <c r="G4" s="61" t="s">
        <v>500</v>
      </c>
      <c r="H4" s="183" t="s">
        <v>235</v>
      </c>
      <c r="I4" s="271" t="s">
        <v>236</v>
      </c>
    </row>
    <row r="5" spans="1:9" s="67" customFormat="1" ht="12" customHeight="1" thickBot="1" x14ac:dyDescent="0.25">
      <c r="A5" s="63">
        <v>1</v>
      </c>
      <c r="B5" s="64">
        <v>2</v>
      </c>
      <c r="C5" s="65" t="s">
        <v>33</v>
      </c>
      <c r="D5" s="174"/>
      <c r="E5" s="174"/>
      <c r="F5" s="64" t="s">
        <v>34</v>
      </c>
      <c r="G5" s="66" t="s">
        <v>35</v>
      </c>
      <c r="H5" s="193"/>
      <c r="I5" s="66" t="s">
        <v>35</v>
      </c>
    </row>
    <row r="6" spans="1:9" ht="12.95" customHeight="1" x14ac:dyDescent="0.2">
      <c r="A6" s="68" t="s">
        <v>31</v>
      </c>
      <c r="B6" s="69" t="s">
        <v>8</v>
      </c>
      <c r="C6" s="70">
        <f>+'1. Bevételek'!D29</f>
        <v>32600000</v>
      </c>
      <c r="D6" s="70">
        <f>+'1. Bevételek'!E29</f>
        <v>53748123</v>
      </c>
      <c r="E6" s="70">
        <f>+'1. Bevételek'!F29</f>
        <v>44665987</v>
      </c>
      <c r="F6" s="69" t="s">
        <v>2</v>
      </c>
      <c r="G6" s="192">
        <f>+'2. Kiadások'!D6</f>
        <v>20582746</v>
      </c>
      <c r="H6" s="243">
        <f>+'2. Kiadások'!E6</f>
        <v>26899838</v>
      </c>
      <c r="I6" s="71">
        <f>+'2. Kiadások'!F6</f>
        <v>25802603</v>
      </c>
    </row>
    <row r="7" spans="1:9" ht="12.95" customHeight="1" x14ac:dyDescent="0.2">
      <c r="A7" s="72" t="s">
        <v>32</v>
      </c>
      <c r="B7" s="73" t="s">
        <v>1</v>
      </c>
      <c r="C7" s="74">
        <f>+'1. Bevételek'!D41</f>
        <v>17776000</v>
      </c>
      <c r="D7" s="74">
        <f>+'1. Bevételek'!E41</f>
        <v>25243518</v>
      </c>
      <c r="E7" s="74">
        <f>+'1. Bevételek'!F41</f>
        <v>19968370</v>
      </c>
      <c r="F7" s="73" t="s">
        <v>63</v>
      </c>
      <c r="G7" s="77">
        <f>+'2. Kiadások'!D7</f>
        <v>4528204</v>
      </c>
      <c r="H7" s="77">
        <f>+'2. Kiadások'!E7</f>
        <v>5064566</v>
      </c>
      <c r="I7" s="75">
        <f>+'2. Kiadások'!F7</f>
        <v>5064566</v>
      </c>
    </row>
    <row r="8" spans="1:9" ht="12.95" customHeight="1" x14ac:dyDescent="0.2">
      <c r="A8" s="72" t="s">
        <v>33</v>
      </c>
      <c r="B8" s="73" t="s">
        <v>64</v>
      </c>
      <c r="C8" s="74"/>
      <c r="D8" s="175"/>
      <c r="E8" s="175"/>
      <c r="F8" s="73" t="s">
        <v>27</v>
      </c>
      <c r="G8" s="77">
        <f>+'2. Kiadások'!D12</f>
        <v>49181205</v>
      </c>
      <c r="H8" s="77">
        <f>+'2. Kiadások'!E12</f>
        <v>50630487</v>
      </c>
      <c r="I8" s="75">
        <f>+'2. Kiadások'!F12</f>
        <v>46623088</v>
      </c>
    </row>
    <row r="9" spans="1:9" ht="12.95" customHeight="1" x14ac:dyDescent="0.2">
      <c r="A9" s="72" t="s">
        <v>34</v>
      </c>
      <c r="B9" s="76" t="s">
        <v>169</v>
      </c>
      <c r="C9" s="74">
        <f>+'1. Bevételek'!D10</f>
        <v>31487614</v>
      </c>
      <c r="D9" s="74">
        <f>+'1. Bevételek'!E10</f>
        <v>35430581</v>
      </c>
      <c r="E9" s="74">
        <f>+'1. Bevételek'!F10</f>
        <v>35430581</v>
      </c>
      <c r="F9" s="73" t="s">
        <v>65</v>
      </c>
      <c r="G9" s="77">
        <f>+'2. Kiadások'!D13</f>
        <v>3400000</v>
      </c>
      <c r="H9" s="77">
        <f>+'2. Kiadások'!E13</f>
        <v>10837178</v>
      </c>
      <c r="I9" s="75">
        <f>+'2. Kiadások'!F13</f>
        <v>10500604</v>
      </c>
    </row>
    <row r="10" spans="1:9" ht="12.95" customHeight="1" x14ac:dyDescent="0.2">
      <c r="A10" s="72" t="s">
        <v>35</v>
      </c>
      <c r="B10" s="73" t="s">
        <v>66</v>
      </c>
      <c r="C10" s="74">
        <f>+'1. Bevételek'!D17</f>
        <v>76800</v>
      </c>
      <c r="D10" s="74">
        <f>+'1. Bevételek'!E17</f>
        <v>3518427</v>
      </c>
      <c r="E10" s="74">
        <f>+'1. Bevételek'!F17</f>
        <v>4354059</v>
      </c>
      <c r="F10" s="73" t="s">
        <v>67</v>
      </c>
      <c r="G10" s="77">
        <f>+'2. Kiadások'!D15+'2. Kiadások'!D16+'2. Kiadások'!D14</f>
        <v>13017118</v>
      </c>
      <c r="H10" s="77">
        <f>+'2. Kiadások'!E15+'2. Kiadások'!E16+'2. Kiadások'!E14</f>
        <v>13559689</v>
      </c>
      <c r="I10" s="75">
        <f>+'2. Kiadások'!F15+'2. Kiadások'!F16+'2. Kiadások'!F14</f>
        <v>12104349</v>
      </c>
    </row>
    <row r="11" spans="1:9" ht="12.95" customHeight="1" x14ac:dyDescent="0.2">
      <c r="A11" s="72" t="s">
        <v>38</v>
      </c>
      <c r="B11" s="73" t="s">
        <v>68</v>
      </c>
      <c r="C11" s="74"/>
      <c r="D11" s="74"/>
      <c r="E11" s="176"/>
      <c r="F11" s="73" t="s">
        <v>69</v>
      </c>
      <c r="G11" s="77">
        <f>+'2. Kiadások'!D17</f>
        <v>2880000</v>
      </c>
      <c r="H11" s="77">
        <f>+'2. Kiadások'!E17</f>
        <v>21400610</v>
      </c>
      <c r="I11" s="75">
        <f>+'2. Kiadások'!F17</f>
        <v>0</v>
      </c>
    </row>
    <row r="12" spans="1:9" ht="12.95" customHeight="1" x14ac:dyDescent="0.2">
      <c r="A12" s="72" t="s">
        <v>40</v>
      </c>
      <c r="B12" s="73" t="s">
        <v>70</v>
      </c>
      <c r="C12" s="74"/>
      <c r="D12" s="74"/>
      <c r="E12" s="74">
        <f>+'1. Bevételek'!F47</f>
        <v>0</v>
      </c>
      <c r="F12" s="73" t="s">
        <v>9</v>
      </c>
      <c r="G12" s="77"/>
      <c r="H12" s="195"/>
      <c r="I12" s="185"/>
    </row>
    <row r="13" spans="1:9" ht="12.95" customHeight="1" x14ac:dyDescent="0.2">
      <c r="A13" s="72" t="s">
        <v>41</v>
      </c>
      <c r="B13" s="73" t="s">
        <v>71</v>
      </c>
      <c r="C13" s="74"/>
      <c r="D13" s="74"/>
      <c r="E13" s="175"/>
      <c r="F13" s="78"/>
      <c r="G13" s="77"/>
      <c r="H13" s="196"/>
      <c r="I13" s="185"/>
    </row>
    <row r="14" spans="1:9" ht="12.95" customHeight="1" x14ac:dyDescent="0.2">
      <c r="A14" s="72" t="s">
        <v>42</v>
      </c>
      <c r="B14" s="79" t="s">
        <v>72</v>
      </c>
      <c r="C14" s="74"/>
      <c r="D14" s="74"/>
      <c r="E14" s="176"/>
      <c r="F14" s="78"/>
      <c r="G14" s="77"/>
      <c r="H14" s="196"/>
      <c r="I14" s="185"/>
    </row>
    <row r="15" spans="1:9" ht="12.95" customHeight="1" x14ac:dyDescent="0.2">
      <c r="A15" s="72" t="s">
        <v>43</v>
      </c>
      <c r="B15" s="78" t="s">
        <v>73</v>
      </c>
      <c r="C15" s="74"/>
      <c r="D15" s="74"/>
      <c r="E15" s="175"/>
      <c r="F15" s="78"/>
      <c r="G15" s="77"/>
      <c r="H15" s="196"/>
      <c r="I15" s="185"/>
    </row>
    <row r="16" spans="1:9" ht="12.95" customHeight="1" x14ac:dyDescent="0.2">
      <c r="A16" s="72" t="s">
        <v>17</v>
      </c>
      <c r="B16" s="78"/>
      <c r="C16" s="74"/>
      <c r="D16" s="175"/>
      <c r="E16" s="175"/>
      <c r="F16" s="78"/>
      <c r="G16" s="77"/>
      <c r="H16" s="196"/>
      <c r="I16" s="185"/>
    </row>
    <row r="17" spans="1:9" ht="12.95" customHeight="1" thickBot="1" x14ac:dyDescent="0.25">
      <c r="A17" s="72" t="s">
        <v>18</v>
      </c>
      <c r="B17" s="80"/>
      <c r="C17" s="81"/>
      <c r="D17" s="177"/>
      <c r="E17" s="177"/>
      <c r="F17" s="78"/>
      <c r="G17" s="82"/>
      <c r="H17" s="194"/>
      <c r="I17" s="186"/>
    </row>
    <row r="18" spans="1:9" ht="15.95" customHeight="1" thickBot="1" x14ac:dyDescent="0.25">
      <c r="A18" s="83" t="s">
        <v>23</v>
      </c>
      <c r="B18" s="84" t="s">
        <v>74</v>
      </c>
      <c r="C18" s="85">
        <f>SUM(C6:C17)</f>
        <v>81940414</v>
      </c>
      <c r="D18" s="85">
        <f>SUM(D6:D17)</f>
        <v>117940649</v>
      </c>
      <c r="E18" s="85">
        <f>SUM(E6:E17)</f>
        <v>104418997</v>
      </c>
      <c r="F18" s="84" t="s">
        <v>75</v>
      </c>
      <c r="G18" s="86">
        <f>SUM(G6:G17)</f>
        <v>93589273</v>
      </c>
      <c r="H18" s="86">
        <f>SUM(H6:H17)</f>
        <v>128392368</v>
      </c>
      <c r="I18" s="187">
        <f>SUM(I6:I17)</f>
        <v>100095210</v>
      </c>
    </row>
    <row r="19" spans="1:9" ht="12.95" customHeight="1" x14ac:dyDescent="0.2">
      <c r="A19" s="87" t="s">
        <v>19</v>
      </c>
      <c r="B19" s="88" t="s">
        <v>76</v>
      </c>
      <c r="C19" s="89">
        <f>+C20+C21+C22+C23</f>
        <v>84118422</v>
      </c>
      <c r="D19" s="89">
        <f>+D20+D21+D22+D23</f>
        <v>85292058</v>
      </c>
      <c r="E19" s="89">
        <f>+E20+E21+E22+E23</f>
        <v>85292058</v>
      </c>
      <c r="F19" s="90" t="s">
        <v>77</v>
      </c>
      <c r="G19" s="197"/>
      <c r="H19" s="199"/>
      <c r="I19" s="188"/>
    </row>
    <row r="20" spans="1:9" ht="12.95" customHeight="1" x14ac:dyDescent="0.2">
      <c r="A20" s="91" t="s">
        <v>46</v>
      </c>
      <c r="B20" s="90" t="s">
        <v>78</v>
      </c>
      <c r="C20" s="92">
        <f>+'1. Bevételek'!D56</f>
        <v>84118422</v>
      </c>
      <c r="D20" s="92">
        <f>+'1. Bevételek'!E56</f>
        <v>85292058</v>
      </c>
      <c r="E20" s="92">
        <f>+'1. Bevételek'!F56</f>
        <v>85292058</v>
      </c>
      <c r="F20" s="90" t="s">
        <v>79</v>
      </c>
      <c r="G20" s="198"/>
      <c r="H20" s="199"/>
      <c r="I20" s="189"/>
    </row>
    <row r="21" spans="1:9" ht="12.95" customHeight="1" x14ac:dyDescent="0.2">
      <c r="A21" s="91" t="s">
        <v>47</v>
      </c>
      <c r="B21" s="90" t="s">
        <v>175</v>
      </c>
      <c r="C21" s="92">
        <f>+'1. Bevételek'!D51</f>
        <v>0</v>
      </c>
      <c r="D21" s="92">
        <f>+'1. Bevételek'!E51</f>
        <v>0</v>
      </c>
      <c r="E21" s="92">
        <f>+'1. Bevételek'!F51</f>
        <v>0</v>
      </c>
      <c r="F21" s="90" t="s">
        <v>80</v>
      </c>
      <c r="G21" s="198"/>
      <c r="H21" s="199"/>
      <c r="I21" s="189"/>
    </row>
    <row r="22" spans="1:9" ht="12.95" customHeight="1" x14ac:dyDescent="0.2">
      <c r="A22" s="91" t="s">
        <v>20</v>
      </c>
      <c r="B22" s="90" t="s">
        <v>81</v>
      </c>
      <c r="C22" s="92"/>
      <c r="D22" s="179"/>
      <c r="E22" s="179"/>
      <c r="F22" s="90" t="s">
        <v>82</v>
      </c>
      <c r="G22" s="198"/>
      <c r="H22" s="199"/>
      <c r="I22" s="189"/>
    </row>
    <row r="23" spans="1:9" ht="21" customHeight="1" x14ac:dyDescent="0.2">
      <c r="A23" s="91" t="s">
        <v>48</v>
      </c>
      <c r="B23" s="90" t="s">
        <v>250</v>
      </c>
      <c r="C23" s="92"/>
      <c r="D23" s="180"/>
      <c r="E23" s="180"/>
      <c r="F23" s="88" t="s">
        <v>83</v>
      </c>
      <c r="G23" s="198"/>
      <c r="H23" s="199"/>
      <c r="I23" s="189"/>
    </row>
    <row r="24" spans="1:9" ht="12.95" customHeight="1" x14ac:dyDescent="0.2">
      <c r="A24" s="91" t="s">
        <v>44</v>
      </c>
      <c r="B24" s="90" t="s">
        <v>84</v>
      </c>
      <c r="C24" s="94">
        <f>+C25+C26</f>
        <v>0</v>
      </c>
      <c r="D24" s="181"/>
      <c r="E24" s="181"/>
      <c r="F24" s="90" t="s">
        <v>85</v>
      </c>
      <c r="G24" s="198"/>
      <c r="H24" s="199"/>
      <c r="I24" s="189"/>
    </row>
    <row r="25" spans="1:9" ht="12.95" customHeight="1" x14ac:dyDescent="0.2">
      <c r="A25" s="87" t="s">
        <v>55</v>
      </c>
      <c r="B25" s="88" t="s">
        <v>86</v>
      </c>
      <c r="C25" s="95"/>
      <c r="D25" s="180"/>
      <c r="E25" s="180"/>
      <c r="F25" s="69" t="s">
        <v>87</v>
      </c>
      <c r="G25" s="197"/>
      <c r="H25" s="195"/>
      <c r="I25" s="188"/>
    </row>
    <row r="26" spans="1:9" ht="12.95" customHeight="1" thickBot="1" x14ac:dyDescent="0.25">
      <c r="A26" s="91" t="s">
        <v>88</v>
      </c>
      <c r="B26" s="90" t="s">
        <v>89</v>
      </c>
      <c r="C26" s="92"/>
      <c r="D26" s="179"/>
      <c r="E26" s="179"/>
      <c r="F26" s="78" t="s">
        <v>170</v>
      </c>
      <c r="G26" s="93">
        <f>+'2. Kiadások'!D29</f>
        <v>1134870</v>
      </c>
      <c r="H26" s="93">
        <f>+'2. Kiadások'!E29</f>
        <v>1167757</v>
      </c>
      <c r="I26" s="93">
        <f>+'2. Kiadások'!F29</f>
        <v>1167757</v>
      </c>
    </row>
    <row r="27" spans="1:9" ht="15.95" customHeight="1" thickBot="1" x14ac:dyDescent="0.25">
      <c r="A27" s="83" t="s">
        <v>90</v>
      </c>
      <c r="B27" s="84" t="s">
        <v>91</v>
      </c>
      <c r="C27" s="85">
        <f>+C19+C24</f>
        <v>84118422</v>
      </c>
      <c r="D27" s="85">
        <f>+D19+D24</f>
        <v>85292058</v>
      </c>
      <c r="E27" s="85">
        <f>+E19+E24</f>
        <v>85292058</v>
      </c>
      <c r="F27" s="84" t="s">
        <v>92</v>
      </c>
      <c r="G27" s="86">
        <f>SUM(G19:G26)</f>
        <v>1134870</v>
      </c>
      <c r="H27" s="86">
        <f>SUM(H19:H26)</f>
        <v>1167757</v>
      </c>
      <c r="I27" s="187">
        <f>SUM(I19:I26)</f>
        <v>1167757</v>
      </c>
    </row>
    <row r="28" spans="1:9" ht="18" customHeight="1" thickBot="1" x14ac:dyDescent="0.25">
      <c r="A28" s="83" t="s">
        <v>93</v>
      </c>
      <c r="B28" s="96" t="s">
        <v>94</v>
      </c>
      <c r="C28" s="85">
        <f>+C18+C27</f>
        <v>166058836</v>
      </c>
      <c r="D28" s="85">
        <f>+D18+D27</f>
        <v>203232707</v>
      </c>
      <c r="E28" s="85">
        <f>+E18+E27</f>
        <v>189711055</v>
      </c>
      <c r="F28" s="96" t="s">
        <v>95</v>
      </c>
      <c r="G28" s="86">
        <f>+G18+G27</f>
        <v>94724143</v>
      </c>
      <c r="H28" s="86">
        <f>+H18+H27</f>
        <v>129560125</v>
      </c>
      <c r="I28" s="187">
        <f>+I18+I27</f>
        <v>101262967</v>
      </c>
    </row>
    <row r="29" spans="1:9" ht="18" customHeight="1" thickBot="1" x14ac:dyDescent="0.25">
      <c r="A29" s="83" t="s">
        <v>96</v>
      </c>
      <c r="B29" s="84" t="s">
        <v>97</v>
      </c>
      <c r="C29" s="97"/>
      <c r="D29" s="182"/>
      <c r="E29" s="182"/>
      <c r="F29" s="84" t="s">
        <v>98</v>
      </c>
      <c r="G29" s="98"/>
      <c r="H29" s="191"/>
      <c r="I29" s="190"/>
    </row>
    <row r="30" spans="1:9" ht="13.5" thickBot="1" x14ac:dyDescent="0.25">
      <c r="A30" s="83" t="s">
        <v>99</v>
      </c>
      <c r="B30" s="99" t="s">
        <v>100</v>
      </c>
      <c r="C30" s="100">
        <f>+C28+C29</f>
        <v>166058836</v>
      </c>
      <c r="D30" s="100">
        <f>+D28+D29</f>
        <v>203232707</v>
      </c>
      <c r="E30" s="100">
        <f>+E28+E29</f>
        <v>189711055</v>
      </c>
      <c r="F30" s="99" t="s">
        <v>101</v>
      </c>
      <c r="G30" s="100">
        <f>+G28+G29</f>
        <v>94724143</v>
      </c>
      <c r="H30" s="100">
        <f>+H28+H29</f>
        <v>129560125</v>
      </c>
      <c r="I30" s="100">
        <f>+I28+I29</f>
        <v>101262967</v>
      </c>
    </row>
    <row r="31" spans="1:9" ht="13.5" thickBot="1" x14ac:dyDescent="0.25">
      <c r="A31" s="83" t="s">
        <v>102</v>
      </c>
      <c r="B31" s="99" t="s">
        <v>505</v>
      </c>
      <c r="C31" s="100">
        <f t="shared" ref="C31" si="0">IF(C18-G18&lt;0,G18-C18,"-")</f>
        <v>11648859</v>
      </c>
      <c r="D31" s="100">
        <f t="shared" ref="D31" si="1">IF(D18-H18&lt;0,H18-D18,"-")</f>
        <v>10451719</v>
      </c>
      <c r="E31" s="100" t="str">
        <f t="shared" ref="E31" si="2">IF(E18-I18&lt;0,I18-E18,"-")</f>
        <v>-</v>
      </c>
      <c r="F31" s="99" t="s">
        <v>507</v>
      </c>
      <c r="G31" s="100"/>
      <c r="H31" s="100"/>
      <c r="I31" s="100">
        <f>IF(I18-E18&lt;0,E18-I18,"-")</f>
        <v>4323787</v>
      </c>
    </row>
    <row r="32" spans="1:9" ht="13.5" thickBot="1" x14ac:dyDescent="0.25">
      <c r="A32" s="83" t="s">
        <v>103</v>
      </c>
      <c r="B32" s="99" t="s">
        <v>506</v>
      </c>
      <c r="C32" s="100" t="str">
        <f>IF(C30-G30&lt;0,G30-C30,"-")</f>
        <v>-</v>
      </c>
      <c r="D32" s="100" t="str">
        <f t="shared" ref="D32:E32" si="3">IF(D30-H30&lt;0,H30-D30,"-")</f>
        <v>-</v>
      </c>
      <c r="E32" s="100" t="str">
        <f t="shared" si="3"/>
        <v>-</v>
      </c>
      <c r="F32" s="99" t="s">
        <v>508</v>
      </c>
      <c r="G32" s="100">
        <f t="shared" ref="G32:H32" si="4">IF(G30-C30-G31&lt;0,C30-G31-G30,"-")</f>
        <v>71334693</v>
      </c>
      <c r="H32" s="100">
        <f t="shared" si="4"/>
        <v>73672582</v>
      </c>
      <c r="I32" s="100">
        <f>IF(I30-E30-I31&lt;0,E30-I31-I30,"-")</f>
        <v>84124301</v>
      </c>
    </row>
  </sheetData>
  <mergeCells count="1">
    <mergeCell ref="A3:A4"/>
  </mergeCells>
  <phoneticPr fontId="6" type="noConversion"/>
  <pageMargins left="0.25" right="0.25" top="0.75" bottom="0.75" header="0.3" footer="0.3"/>
  <pageSetup paperSize="9" scale="74" orientation="landscape" r:id="rId1"/>
  <headerFooter>
    <oddHeader>&amp;R3a.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37"/>
  <sheetViews>
    <sheetView view="pageLayout" topLeftCell="D1" zoomScaleNormal="100" workbookViewId="0">
      <selection activeCell="F1" sqref="F1"/>
    </sheetView>
  </sheetViews>
  <sheetFormatPr defaultRowHeight="12.75" x14ac:dyDescent="0.2"/>
  <cols>
    <col min="1" max="1" width="5.85546875" style="51" customWidth="1"/>
    <col min="2" max="2" width="44.7109375" style="54" customWidth="1"/>
    <col min="3" max="3" width="14" style="140" customWidth="1"/>
    <col min="4" max="4" width="13.28515625" style="140" customWidth="1"/>
    <col min="5" max="5" width="13.5703125" style="140" customWidth="1"/>
    <col min="6" max="6" width="45.85546875" style="51" customWidth="1"/>
    <col min="7" max="7" width="14" style="51" customWidth="1"/>
    <col min="8" max="8" width="12.85546875" style="51" customWidth="1"/>
    <col min="9" max="9" width="14" style="51" customWidth="1"/>
    <col min="10" max="11" width="9.140625" style="51"/>
    <col min="12" max="12" width="14.5703125" style="51" customWidth="1"/>
    <col min="13" max="13" width="12.42578125" style="51" customWidth="1"/>
    <col min="14" max="14" width="13.42578125" style="51" customWidth="1"/>
    <col min="15" max="16384" width="9.140625" style="51"/>
  </cols>
  <sheetData>
    <row r="1" spans="1:9" ht="31.5" customHeight="1" x14ac:dyDescent="0.2">
      <c r="B1" s="52" t="s">
        <v>104</v>
      </c>
      <c r="C1" s="139"/>
      <c r="D1" s="139"/>
      <c r="E1" s="139"/>
      <c r="F1" s="53"/>
      <c r="G1" s="53"/>
      <c r="H1" s="53"/>
      <c r="I1" s="53"/>
    </row>
    <row r="2" spans="1:9" ht="14.25" thickBot="1" x14ac:dyDescent="0.25">
      <c r="G2" s="55"/>
      <c r="H2" s="55"/>
      <c r="I2" s="55" t="s">
        <v>173</v>
      </c>
    </row>
    <row r="3" spans="1:9" ht="13.5" thickBot="1" x14ac:dyDescent="0.25">
      <c r="A3" s="352" t="s">
        <v>60</v>
      </c>
      <c r="B3" s="56" t="s">
        <v>61</v>
      </c>
      <c r="C3" s="57"/>
      <c r="D3" s="173"/>
      <c r="E3" s="173"/>
      <c r="F3" s="56" t="s">
        <v>62</v>
      </c>
      <c r="G3" s="58"/>
      <c r="H3" s="58"/>
      <c r="I3" s="58"/>
    </row>
    <row r="4" spans="1:9" s="62" customFormat="1" ht="24.75" thickBot="1" x14ac:dyDescent="0.25">
      <c r="A4" s="353"/>
      <c r="B4" s="59" t="s">
        <v>30</v>
      </c>
      <c r="C4" s="60" t="s">
        <v>177</v>
      </c>
      <c r="D4" s="183" t="s">
        <v>235</v>
      </c>
      <c r="E4" s="183" t="s">
        <v>236</v>
      </c>
      <c r="F4" s="59" t="s">
        <v>30</v>
      </c>
      <c r="G4" s="61" t="s">
        <v>177</v>
      </c>
      <c r="H4" s="183" t="s">
        <v>235</v>
      </c>
      <c r="I4" s="183" t="s">
        <v>236</v>
      </c>
    </row>
    <row r="5" spans="1:9" s="62" customFormat="1" ht="13.5" thickBot="1" x14ac:dyDescent="0.25">
      <c r="A5" s="63">
        <v>1</v>
      </c>
      <c r="B5" s="64">
        <v>2</v>
      </c>
      <c r="C5" s="65">
        <v>3</v>
      </c>
      <c r="D5" s="174"/>
      <c r="E5" s="174"/>
      <c r="F5" s="64">
        <v>4</v>
      </c>
      <c r="G5" s="66">
        <v>5</v>
      </c>
      <c r="H5" s="66">
        <v>5</v>
      </c>
      <c r="I5" s="66">
        <v>5</v>
      </c>
    </row>
    <row r="6" spans="1:9" ht="12.95" customHeight="1" x14ac:dyDescent="0.2">
      <c r="A6" s="68" t="s">
        <v>31</v>
      </c>
      <c r="B6" s="273" t="s">
        <v>105</v>
      </c>
      <c r="C6" s="243">
        <f>+'1. Bevételek'!D42+'1. Bevételek'!D43</f>
        <v>10000000</v>
      </c>
      <c r="D6" s="243">
        <f>+'1. Bevételek'!E42+'1. Bevételek'!E43</f>
        <v>10000000</v>
      </c>
      <c r="E6" s="274">
        <f>+'1. Bevételek'!F42+'1. Bevételek'!F43</f>
        <v>0</v>
      </c>
      <c r="F6" s="272" t="s">
        <v>106</v>
      </c>
      <c r="G6" s="71">
        <f>+'2. Kiadások'!D19</f>
        <v>55143180</v>
      </c>
      <c r="H6" s="71">
        <f>+'2. Kiadások'!E19</f>
        <v>56096313</v>
      </c>
      <c r="I6" s="71">
        <f>+'2. Kiadások'!F19</f>
        <v>22100352</v>
      </c>
    </row>
    <row r="7" spans="1:9" ht="12.95" customHeight="1" x14ac:dyDescent="0.2">
      <c r="A7" s="68" t="s">
        <v>32</v>
      </c>
      <c r="B7" s="101" t="s">
        <v>107</v>
      </c>
      <c r="C7" s="70">
        <f>+'1. Bevételek'!D48</f>
        <v>33000000</v>
      </c>
      <c r="D7" s="70">
        <f>+'1. Bevételek'!E48</f>
        <v>33000000</v>
      </c>
      <c r="E7" s="71">
        <f>+'1. Bevételek'!F48</f>
        <v>0</v>
      </c>
      <c r="F7" s="272" t="s">
        <v>252</v>
      </c>
      <c r="G7" s="71"/>
      <c r="H7" s="71"/>
      <c r="I7" s="71"/>
    </row>
    <row r="8" spans="1:9" ht="22.5" customHeight="1" x14ac:dyDescent="0.2">
      <c r="A8" s="68" t="s">
        <v>33</v>
      </c>
      <c r="B8" s="73" t="s">
        <v>108</v>
      </c>
      <c r="C8" s="74"/>
      <c r="D8" s="175"/>
      <c r="E8" s="185"/>
      <c r="F8" s="227" t="s">
        <v>109</v>
      </c>
      <c r="G8" s="75">
        <f>+'2. Kiadások'!D21</f>
        <v>1905000</v>
      </c>
      <c r="H8" s="75">
        <f>+'2. Kiadások'!E21</f>
        <v>2953729</v>
      </c>
      <c r="I8" s="75">
        <f>+'2. Kiadások'!F21</f>
        <v>1048729</v>
      </c>
    </row>
    <row r="9" spans="1:9" ht="12.95" customHeight="1" x14ac:dyDescent="0.2">
      <c r="A9" s="68" t="s">
        <v>34</v>
      </c>
      <c r="B9" s="73" t="s">
        <v>110</v>
      </c>
      <c r="C9" s="74"/>
      <c r="D9" s="175"/>
      <c r="E9" s="185"/>
      <c r="F9" s="227" t="s">
        <v>111</v>
      </c>
      <c r="G9" s="75">
        <f>+'2. Kiadások'!D25</f>
        <v>57286513</v>
      </c>
      <c r="H9" s="75">
        <f>+'2. Kiadások'!E25</f>
        <v>57622540</v>
      </c>
      <c r="I9" s="75">
        <f>+'2. Kiadások'!F25</f>
        <v>32250553</v>
      </c>
    </row>
    <row r="10" spans="1:9" ht="12.95" customHeight="1" x14ac:dyDescent="0.2">
      <c r="A10" s="68" t="s">
        <v>35</v>
      </c>
      <c r="B10" s="73" t="s">
        <v>112</v>
      </c>
      <c r="C10" s="74"/>
      <c r="D10" s="175"/>
      <c r="E10" s="185"/>
      <c r="F10" s="227" t="s">
        <v>113</v>
      </c>
      <c r="G10" s="75"/>
      <c r="H10" s="75"/>
      <c r="I10" s="75"/>
    </row>
    <row r="11" spans="1:9" ht="12.75" customHeight="1" x14ac:dyDescent="0.2">
      <c r="A11" s="68" t="s">
        <v>38</v>
      </c>
      <c r="B11" s="73" t="s">
        <v>114</v>
      </c>
      <c r="C11" s="74"/>
      <c r="D11" s="74"/>
      <c r="E11" s="75"/>
      <c r="F11" s="227" t="s">
        <v>115</v>
      </c>
      <c r="G11" s="75">
        <f>+'2. Kiadások'!D24</f>
        <v>1000000</v>
      </c>
      <c r="H11" s="75">
        <f>+'2. Kiadások'!E24</f>
        <v>1336027</v>
      </c>
      <c r="I11" s="75">
        <f>+'2. Kiadások'!F24</f>
        <v>1168027</v>
      </c>
    </row>
    <row r="12" spans="1:9" ht="12.95" customHeight="1" x14ac:dyDescent="0.2">
      <c r="A12" s="68" t="s">
        <v>40</v>
      </c>
      <c r="B12" s="73" t="s">
        <v>251</v>
      </c>
      <c r="C12" s="74"/>
      <c r="D12" s="74"/>
      <c r="E12" s="75"/>
      <c r="F12" s="228" t="s">
        <v>116</v>
      </c>
      <c r="G12" s="75"/>
      <c r="H12" s="75"/>
      <c r="I12" s="75"/>
    </row>
    <row r="13" spans="1:9" ht="12.95" customHeight="1" x14ac:dyDescent="0.2">
      <c r="A13" s="68" t="s">
        <v>41</v>
      </c>
      <c r="B13" s="73" t="s">
        <v>117</v>
      </c>
      <c r="C13" s="74"/>
      <c r="D13" s="74"/>
      <c r="E13" s="75"/>
      <c r="F13" s="228" t="s">
        <v>118</v>
      </c>
      <c r="G13" s="75"/>
      <c r="H13" s="75"/>
      <c r="I13" s="75"/>
    </row>
    <row r="14" spans="1:9" ht="12.95" customHeight="1" x14ac:dyDescent="0.2">
      <c r="A14" s="68" t="s">
        <v>42</v>
      </c>
      <c r="B14" s="73" t="s">
        <v>119</v>
      </c>
      <c r="C14" s="74"/>
      <c r="D14" s="74"/>
      <c r="E14" s="75"/>
      <c r="F14" s="229" t="s">
        <v>120</v>
      </c>
      <c r="G14" s="75"/>
      <c r="H14" s="75"/>
      <c r="I14" s="75"/>
    </row>
    <row r="15" spans="1:9" ht="12.95" customHeight="1" x14ac:dyDescent="0.2">
      <c r="A15" s="68" t="s">
        <v>43</v>
      </c>
      <c r="B15" s="102" t="s">
        <v>121</v>
      </c>
      <c r="C15" s="74"/>
      <c r="D15" s="74"/>
      <c r="E15" s="75"/>
      <c r="F15" s="228" t="s">
        <v>122</v>
      </c>
      <c r="G15" s="75"/>
      <c r="H15" s="75"/>
      <c r="I15" s="75"/>
    </row>
    <row r="16" spans="1:9" ht="22.5" customHeight="1" x14ac:dyDescent="0.2">
      <c r="A16" s="68" t="s">
        <v>17</v>
      </c>
      <c r="B16" s="73" t="s">
        <v>123</v>
      </c>
      <c r="C16" s="74"/>
      <c r="D16" s="74"/>
      <c r="E16" s="75"/>
      <c r="F16" s="228" t="s">
        <v>124</v>
      </c>
      <c r="G16" s="75"/>
      <c r="H16" s="75"/>
      <c r="I16" s="75"/>
    </row>
    <row r="17" spans="1:9" ht="12.95" customHeight="1" x14ac:dyDescent="0.2">
      <c r="A17" s="68" t="s">
        <v>18</v>
      </c>
      <c r="B17" s="73" t="s">
        <v>125</v>
      </c>
      <c r="C17" s="74"/>
      <c r="D17" s="74"/>
      <c r="E17" s="75"/>
      <c r="F17" s="227" t="s">
        <v>69</v>
      </c>
      <c r="G17" s="75"/>
      <c r="H17" s="75"/>
      <c r="I17" s="75"/>
    </row>
    <row r="18" spans="1:9" ht="12.95" customHeight="1" thickBot="1" x14ac:dyDescent="0.25">
      <c r="A18" s="68" t="s">
        <v>23</v>
      </c>
      <c r="B18" s="275" t="s">
        <v>249</v>
      </c>
      <c r="C18" s="232"/>
      <c r="D18" s="232"/>
      <c r="E18" s="276"/>
      <c r="F18" s="230" t="s">
        <v>9</v>
      </c>
      <c r="G18" s="103">
        <v>0</v>
      </c>
      <c r="H18" s="103">
        <v>0</v>
      </c>
      <c r="I18" s="103">
        <v>0</v>
      </c>
    </row>
    <row r="19" spans="1:9" ht="15.95" customHeight="1" thickBot="1" x14ac:dyDescent="0.25">
      <c r="A19" s="83" t="s">
        <v>23</v>
      </c>
      <c r="B19" s="84" t="s">
        <v>126</v>
      </c>
      <c r="C19" s="231">
        <f>C6+C7+C8+C9+C10+C11+C12+C13+C14+C16+C17+C18</f>
        <v>43000000</v>
      </c>
      <c r="D19" s="231">
        <f>D6+D7+D8+D9+D10+D11+D12+D13+D14+D16+D17+D18</f>
        <v>43000000</v>
      </c>
      <c r="E19" s="231">
        <v>0</v>
      </c>
      <c r="F19" s="84" t="s">
        <v>7</v>
      </c>
      <c r="G19" s="86">
        <f>+G6+G8+G9+G17+G18</f>
        <v>114334693</v>
      </c>
      <c r="H19" s="86">
        <f>+H6+H8+H9+H17+H18+H7</f>
        <v>116672582</v>
      </c>
      <c r="I19" s="86">
        <f>+I6+I8+I9+I17+I18+I7</f>
        <v>55399634</v>
      </c>
    </row>
    <row r="20" spans="1:9" ht="12.95" customHeight="1" x14ac:dyDescent="0.2">
      <c r="A20" s="104" t="s">
        <v>19</v>
      </c>
      <c r="B20" s="105" t="s">
        <v>127</v>
      </c>
      <c r="C20" s="106">
        <f>+C21+C22+C23+C24+C25</f>
        <v>0</v>
      </c>
      <c r="D20" s="106">
        <f>+D21+D22+D23+D24+D25</f>
        <v>0</v>
      </c>
      <c r="E20" s="106">
        <f>+E21+E22+E23+E24+E25</f>
        <v>0</v>
      </c>
      <c r="F20" s="90" t="s">
        <v>77</v>
      </c>
      <c r="G20" s="107"/>
      <c r="H20" s="107"/>
      <c r="I20" s="107"/>
    </row>
    <row r="21" spans="1:9" ht="12.95" customHeight="1" x14ac:dyDescent="0.2">
      <c r="A21" s="72" t="s">
        <v>46</v>
      </c>
      <c r="B21" s="108" t="s">
        <v>128</v>
      </c>
      <c r="C21" s="92"/>
      <c r="D21" s="179"/>
      <c r="E21" s="179"/>
      <c r="F21" s="90" t="s">
        <v>129</v>
      </c>
      <c r="G21" s="93"/>
      <c r="H21" s="93"/>
      <c r="I21" s="93"/>
    </row>
    <row r="22" spans="1:9" ht="12.95" customHeight="1" x14ac:dyDescent="0.2">
      <c r="A22" s="104" t="s">
        <v>47</v>
      </c>
      <c r="B22" s="108" t="s">
        <v>130</v>
      </c>
      <c r="C22" s="92"/>
      <c r="D22" s="179"/>
      <c r="E22" s="179"/>
      <c r="F22" s="90" t="s">
        <v>80</v>
      </c>
      <c r="G22" s="93"/>
      <c r="H22" s="93"/>
      <c r="I22" s="93"/>
    </row>
    <row r="23" spans="1:9" ht="12.95" customHeight="1" x14ac:dyDescent="0.2">
      <c r="A23" s="72" t="s">
        <v>20</v>
      </c>
      <c r="B23" s="108" t="s">
        <v>131</v>
      </c>
      <c r="C23" s="92"/>
      <c r="D23" s="179"/>
      <c r="E23" s="179"/>
      <c r="F23" s="90" t="s">
        <v>82</v>
      </c>
      <c r="G23" s="93"/>
      <c r="H23" s="93"/>
      <c r="I23" s="93"/>
    </row>
    <row r="24" spans="1:9" ht="12.95" customHeight="1" x14ac:dyDescent="0.2">
      <c r="A24" s="104" t="s">
        <v>48</v>
      </c>
      <c r="B24" s="108" t="s">
        <v>132</v>
      </c>
      <c r="C24" s="92"/>
      <c r="D24" s="180"/>
      <c r="E24" s="180"/>
      <c r="F24" s="88" t="s">
        <v>10</v>
      </c>
      <c r="G24" s="93"/>
      <c r="H24" s="93"/>
      <c r="I24" s="93"/>
    </row>
    <row r="25" spans="1:9" ht="12.95" customHeight="1" x14ac:dyDescent="0.2">
      <c r="A25" s="72" t="s">
        <v>44</v>
      </c>
      <c r="B25" s="109" t="s">
        <v>133</v>
      </c>
      <c r="C25" s="92"/>
      <c r="D25" s="179"/>
      <c r="E25" s="179"/>
      <c r="F25" s="90" t="s">
        <v>134</v>
      </c>
      <c r="G25" s="93"/>
      <c r="H25" s="93"/>
      <c r="I25" s="93"/>
    </row>
    <row r="26" spans="1:9" ht="12.95" customHeight="1" x14ac:dyDescent="0.2">
      <c r="A26" s="104" t="s">
        <v>55</v>
      </c>
      <c r="B26" s="110" t="s">
        <v>135</v>
      </c>
      <c r="C26" s="94">
        <f>+C27+C28+C29+C30+C31</f>
        <v>0</v>
      </c>
      <c r="D26" s="94">
        <f>+D27+D28+D29+D30+D31</f>
        <v>0</v>
      </c>
      <c r="E26" s="94">
        <f>+E27+E28+E29+E30+E31</f>
        <v>0</v>
      </c>
      <c r="F26" s="111" t="s">
        <v>136</v>
      </c>
      <c r="G26" s="93"/>
      <c r="H26" s="93"/>
      <c r="I26" s="93"/>
    </row>
    <row r="27" spans="1:9" ht="12.95" customHeight="1" x14ac:dyDescent="0.2">
      <c r="A27" s="72" t="s">
        <v>88</v>
      </c>
      <c r="B27" s="109" t="s">
        <v>137</v>
      </c>
      <c r="C27" s="92"/>
      <c r="D27" s="200"/>
      <c r="E27" s="200"/>
      <c r="F27" s="111" t="s">
        <v>138</v>
      </c>
      <c r="G27" s="93"/>
      <c r="H27" s="93"/>
      <c r="I27" s="93"/>
    </row>
    <row r="28" spans="1:9" ht="12.95" customHeight="1" x14ac:dyDescent="0.2">
      <c r="A28" s="104" t="s">
        <v>90</v>
      </c>
      <c r="B28" s="109" t="s">
        <v>139</v>
      </c>
      <c r="C28" s="92"/>
      <c r="D28" s="200"/>
      <c r="E28" s="200"/>
      <c r="F28" s="112" t="s">
        <v>452</v>
      </c>
      <c r="G28" s="93"/>
      <c r="H28" s="93"/>
      <c r="I28" s="93"/>
    </row>
    <row r="29" spans="1:9" ht="12.95" customHeight="1" x14ac:dyDescent="0.2">
      <c r="A29" s="72" t="s">
        <v>93</v>
      </c>
      <c r="B29" s="108" t="s">
        <v>140</v>
      </c>
      <c r="C29" s="92"/>
      <c r="D29" s="200"/>
      <c r="E29" s="200"/>
      <c r="F29" s="113"/>
      <c r="G29" s="93"/>
      <c r="H29" s="93"/>
      <c r="I29" s="93"/>
    </row>
    <row r="30" spans="1:9" ht="12.95" customHeight="1" x14ac:dyDescent="0.2">
      <c r="A30" s="104" t="s">
        <v>96</v>
      </c>
      <c r="B30" s="114" t="s">
        <v>141</v>
      </c>
      <c r="C30" s="92"/>
      <c r="D30" s="179"/>
      <c r="E30" s="179"/>
      <c r="F30" s="78"/>
      <c r="G30" s="93"/>
      <c r="H30" s="93"/>
      <c r="I30" s="93"/>
    </row>
    <row r="31" spans="1:9" ht="12.95" customHeight="1" thickBot="1" x14ac:dyDescent="0.25">
      <c r="A31" s="72" t="s">
        <v>99</v>
      </c>
      <c r="B31" s="115" t="s">
        <v>142</v>
      </c>
      <c r="C31" s="92"/>
      <c r="D31" s="200"/>
      <c r="E31" s="200"/>
      <c r="F31" s="113"/>
      <c r="G31" s="93"/>
      <c r="H31" s="93"/>
      <c r="I31" s="93"/>
    </row>
    <row r="32" spans="1:9" ht="21.75" customHeight="1" thickBot="1" x14ac:dyDescent="0.25">
      <c r="A32" s="83" t="s">
        <v>102</v>
      </c>
      <c r="B32" s="84" t="s">
        <v>143</v>
      </c>
      <c r="C32" s="85">
        <f>+C20+C26</f>
        <v>0</v>
      </c>
      <c r="D32" s="178"/>
      <c r="E32" s="178"/>
      <c r="F32" s="84" t="s">
        <v>144</v>
      </c>
      <c r="G32" s="86">
        <f>SUM(G20:G31)</f>
        <v>0</v>
      </c>
      <c r="H32" s="86">
        <f>SUM(H20:H31)</f>
        <v>0</v>
      </c>
      <c r="I32" s="86">
        <f>SUM(I20:I31)</f>
        <v>0</v>
      </c>
    </row>
    <row r="33" spans="1:9" ht="18" customHeight="1" thickBot="1" x14ac:dyDescent="0.25">
      <c r="A33" s="83" t="s">
        <v>103</v>
      </c>
      <c r="B33" s="96" t="s">
        <v>145</v>
      </c>
      <c r="C33" s="85">
        <f>+C19+C32</f>
        <v>43000000</v>
      </c>
      <c r="D33" s="85">
        <f>+D19+D32</f>
        <v>43000000</v>
      </c>
      <c r="E33" s="85">
        <f>+E19+E32</f>
        <v>0</v>
      </c>
      <c r="F33" s="96" t="s">
        <v>146</v>
      </c>
      <c r="G33" s="86">
        <f>+G19+G32</f>
        <v>114334693</v>
      </c>
      <c r="H33" s="86">
        <f>+H19+H32</f>
        <v>116672582</v>
      </c>
      <c r="I33" s="86">
        <f>+I19+I32</f>
        <v>55399634</v>
      </c>
    </row>
    <row r="34" spans="1:9" ht="18" customHeight="1" thickBot="1" x14ac:dyDescent="0.25">
      <c r="A34" s="83" t="s">
        <v>147</v>
      </c>
      <c r="B34" s="84" t="s">
        <v>97</v>
      </c>
      <c r="C34" s="97" t="s">
        <v>148</v>
      </c>
      <c r="D34" s="182"/>
      <c r="E34" s="182"/>
      <c r="F34" s="84" t="s">
        <v>98</v>
      </c>
      <c r="G34" s="98"/>
      <c r="H34" s="98"/>
      <c r="I34" s="98"/>
    </row>
    <row r="35" spans="1:9" ht="13.5" thickBot="1" x14ac:dyDescent="0.25">
      <c r="A35" s="83" t="s">
        <v>149</v>
      </c>
      <c r="B35" s="99" t="s">
        <v>150</v>
      </c>
      <c r="C35" s="100">
        <f>SUM(C33:C34)</f>
        <v>43000000</v>
      </c>
      <c r="D35" s="100">
        <f>SUM(D33:D34)</f>
        <v>43000000</v>
      </c>
      <c r="E35" s="100">
        <f>SUM(E33:E34)</f>
        <v>0</v>
      </c>
      <c r="F35" s="99" t="s">
        <v>151</v>
      </c>
      <c r="G35" s="100">
        <f>+G33+G34</f>
        <v>114334693</v>
      </c>
      <c r="H35" s="100">
        <f>+H33+H34</f>
        <v>116672582</v>
      </c>
      <c r="I35" s="100">
        <f>+I33+I34</f>
        <v>55399634</v>
      </c>
    </row>
    <row r="36" spans="1:9" ht="13.5" thickBot="1" x14ac:dyDescent="0.25">
      <c r="A36" s="83" t="s">
        <v>152</v>
      </c>
      <c r="B36" s="99" t="s">
        <v>509</v>
      </c>
      <c r="C36" s="100">
        <f>IF(C19-G19&lt;0,G19-C19,"-")</f>
        <v>71334693</v>
      </c>
      <c r="D36" s="100">
        <f>IF(D19-H19&lt;0,H19-D19,"-")</f>
        <v>73672582</v>
      </c>
      <c r="E36" s="100">
        <f>IF(E19-I19&lt;0,I19-E19,"-")</f>
        <v>55399634</v>
      </c>
      <c r="F36" s="99" t="s">
        <v>511</v>
      </c>
      <c r="G36" s="100"/>
      <c r="H36" s="100"/>
      <c r="I36" s="100" t="str">
        <f>IF(E19-I19&gt;0,E19-I19,"-")</f>
        <v>-</v>
      </c>
    </row>
    <row r="37" spans="1:9" ht="13.5" thickBot="1" x14ac:dyDescent="0.25">
      <c r="A37" s="83" t="s">
        <v>153</v>
      </c>
      <c r="B37" s="99" t="s">
        <v>510</v>
      </c>
      <c r="C37" s="100">
        <f>IF(C19+C20-G33&lt;0,G33-(C19+C20),"-")</f>
        <v>71334693</v>
      </c>
      <c r="D37" s="100">
        <f>IF(D19+D20-H33&lt;0,H33-(D19+D20),"-")</f>
        <v>73672582</v>
      </c>
      <c r="E37" s="100">
        <f>IF(E19+E20-I33&lt;0,I33-(E19+E20),"-")</f>
        <v>55399634</v>
      </c>
      <c r="F37" s="99" t="s">
        <v>512</v>
      </c>
      <c r="G37" s="100"/>
      <c r="H37" s="100"/>
      <c r="I37" s="100" t="str">
        <f>IF(E19+E20-I33&gt;0,E19+E20-I33,"-")</f>
        <v>-</v>
      </c>
    </row>
  </sheetData>
  <mergeCells count="1">
    <mergeCell ref="A3:A4"/>
  </mergeCells>
  <phoneticPr fontId="6" type="noConversion"/>
  <pageMargins left="0.7" right="0.7" top="0.48" bottom="0.27" header="0.17" footer="0.17"/>
  <pageSetup paperSize="9" scale="72" orientation="landscape" r:id="rId1"/>
  <headerFooter>
    <oddHeader>&amp;R3b.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12"/>
  <sheetViews>
    <sheetView view="pageLayout" zoomScaleNormal="100" workbookViewId="0">
      <selection activeCell="C17" sqref="C17"/>
    </sheetView>
  </sheetViews>
  <sheetFormatPr defaultRowHeight="12.75" x14ac:dyDescent="0.2"/>
  <cols>
    <col min="1" max="1" width="8.140625" customWidth="1"/>
    <col min="2" max="2" width="41" customWidth="1"/>
    <col min="3" max="3" width="32.85546875" customWidth="1"/>
    <col min="257" max="257" width="8.140625" customWidth="1"/>
    <col min="258" max="258" width="41" customWidth="1"/>
    <col min="259" max="259" width="32.85546875" customWidth="1"/>
    <col min="513" max="513" width="8.140625" customWidth="1"/>
    <col min="514" max="514" width="41" customWidth="1"/>
    <col min="515" max="515" width="32.85546875" customWidth="1"/>
    <col min="769" max="769" width="8.140625" customWidth="1"/>
    <col min="770" max="770" width="41" customWidth="1"/>
    <col min="771" max="771" width="32.85546875" customWidth="1"/>
    <col min="1025" max="1025" width="8.140625" customWidth="1"/>
    <col min="1026" max="1026" width="41" customWidth="1"/>
    <col min="1027" max="1027" width="32.85546875" customWidth="1"/>
    <col min="1281" max="1281" width="8.140625" customWidth="1"/>
    <col min="1282" max="1282" width="41" customWidth="1"/>
    <col min="1283" max="1283" width="32.85546875" customWidth="1"/>
    <col min="1537" max="1537" width="8.140625" customWidth="1"/>
    <col min="1538" max="1538" width="41" customWidth="1"/>
    <col min="1539" max="1539" width="32.85546875" customWidth="1"/>
    <col min="1793" max="1793" width="8.140625" customWidth="1"/>
    <col min="1794" max="1794" width="41" customWidth="1"/>
    <col min="1795" max="1795" width="32.85546875" customWidth="1"/>
    <col min="2049" max="2049" width="8.140625" customWidth="1"/>
    <col min="2050" max="2050" width="41" customWidth="1"/>
    <col min="2051" max="2051" width="32.85546875" customWidth="1"/>
    <col min="2305" max="2305" width="8.140625" customWidth="1"/>
    <col min="2306" max="2306" width="41" customWidth="1"/>
    <col min="2307" max="2307" width="32.85546875" customWidth="1"/>
    <col min="2561" max="2561" width="8.140625" customWidth="1"/>
    <col min="2562" max="2562" width="41" customWidth="1"/>
    <col min="2563" max="2563" width="32.85546875" customWidth="1"/>
    <col min="2817" max="2817" width="8.140625" customWidth="1"/>
    <col min="2818" max="2818" width="41" customWidth="1"/>
    <col min="2819" max="2819" width="32.85546875" customWidth="1"/>
    <col min="3073" max="3073" width="8.140625" customWidth="1"/>
    <col min="3074" max="3074" width="41" customWidth="1"/>
    <col min="3075" max="3075" width="32.85546875" customWidth="1"/>
    <col min="3329" max="3329" width="8.140625" customWidth="1"/>
    <col min="3330" max="3330" width="41" customWidth="1"/>
    <col min="3331" max="3331" width="32.85546875" customWidth="1"/>
    <col min="3585" max="3585" width="8.140625" customWidth="1"/>
    <col min="3586" max="3586" width="41" customWidth="1"/>
    <col min="3587" max="3587" width="32.85546875" customWidth="1"/>
    <col min="3841" max="3841" width="8.140625" customWidth="1"/>
    <col min="3842" max="3842" width="41" customWidth="1"/>
    <col min="3843" max="3843" width="32.85546875" customWidth="1"/>
    <col min="4097" max="4097" width="8.140625" customWidth="1"/>
    <col min="4098" max="4098" width="41" customWidth="1"/>
    <col min="4099" max="4099" width="32.85546875" customWidth="1"/>
    <col min="4353" max="4353" width="8.140625" customWidth="1"/>
    <col min="4354" max="4354" width="41" customWidth="1"/>
    <col min="4355" max="4355" width="32.85546875" customWidth="1"/>
    <col min="4609" max="4609" width="8.140625" customWidth="1"/>
    <col min="4610" max="4610" width="41" customWidth="1"/>
    <col min="4611" max="4611" width="32.85546875" customWidth="1"/>
    <col min="4865" max="4865" width="8.140625" customWidth="1"/>
    <col min="4866" max="4866" width="41" customWidth="1"/>
    <col min="4867" max="4867" width="32.85546875" customWidth="1"/>
    <col min="5121" max="5121" width="8.140625" customWidth="1"/>
    <col min="5122" max="5122" width="41" customWidth="1"/>
    <col min="5123" max="5123" width="32.85546875" customWidth="1"/>
    <col min="5377" max="5377" width="8.140625" customWidth="1"/>
    <col min="5378" max="5378" width="41" customWidth="1"/>
    <col min="5379" max="5379" width="32.85546875" customWidth="1"/>
    <col min="5633" max="5633" width="8.140625" customWidth="1"/>
    <col min="5634" max="5634" width="41" customWidth="1"/>
    <col min="5635" max="5635" width="32.85546875" customWidth="1"/>
    <col min="5889" max="5889" width="8.140625" customWidth="1"/>
    <col min="5890" max="5890" width="41" customWidth="1"/>
    <col min="5891" max="5891" width="32.85546875" customWidth="1"/>
    <col min="6145" max="6145" width="8.140625" customWidth="1"/>
    <col min="6146" max="6146" width="41" customWidth="1"/>
    <col min="6147" max="6147" width="32.85546875" customWidth="1"/>
    <col min="6401" max="6401" width="8.140625" customWidth="1"/>
    <col min="6402" max="6402" width="41" customWidth="1"/>
    <col min="6403" max="6403" width="32.85546875" customWidth="1"/>
    <col min="6657" max="6657" width="8.140625" customWidth="1"/>
    <col min="6658" max="6658" width="41" customWidth="1"/>
    <col min="6659" max="6659" width="32.85546875" customWidth="1"/>
    <col min="6913" max="6913" width="8.140625" customWidth="1"/>
    <col min="6914" max="6914" width="41" customWidth="1"/>
    <col min="6915" max="6915" width="32.85546875" customWidth="1"/>
    <col min="7169" max="7169" width="8.140625" customWidth="1"/>
    <col min="7170" max="7170" width="41" customWidth="1"/>
    <col min="7171" max="7171" width="32.85546875" customWidth="1"/>
    <col min="7425" max="7425" width="8.140625" customWidth="1"/>
    <col min="7426" max="7426" width="41" customWidth="1"/>
    <col min="7427" max="7427" width="32.85546875" customWidth="1"/>
    <col min="7681" max="7681" width="8.140625" customWidth="1"/>
    <col min="7682" max="7682" width="41" customWidth="1"/>
    <col min="7683" max="7683" width="32.85546875" customWidth="1"/>
    <col min="7937" max="7937" width="8.140625" customWidth="1"/>
    <col min="7938" max="7938" width="41" customWidth="1"/>
    <col min="7939" max="7939" width="32.85546875" customWidth="1"/>
    <col min="8193" max="8193" width="8.140625" customWidth="1"/>
    <col min="8194" max="8194" width="41" customWidth="1"/>
    <col min="8195" max="8195" width="32.85546875" customWidth="1"/>
    <col min="8449" max="8449" width="8.140625" customWidth="1"/>
    <col min="8450" max="8450" width="41" customWidth="1"/>
    <col min="8451" max="8451" width="32.85546875" customWidth="1"/>
    <col min="8705" max="8705" width="8.140625" customWidth="1"/>
    <col min="8706" max="8706" width="41" customWidth="1"/>
    <col min="8707" max="8707" width="32.85546875" customWidth="1"/>
    <col min="8961" max="8961" width="8.140625" customWidth="1"/>
    <col min="8962" max="8962" width="41" customWidth="1"/>
    <col min="8963" max="8963" width="32.85546875" customWidth="1"/>
    <col min="9217" max="9217" width="8.140625" customWidth="1"/>
    <col min="9218" max="9218" width="41" customWidth="1"/>
    <col min="9219" max="9219" width="32.85546875" customWidth="1"/>
    <col min="9473" max="9473" width="8.140625" customWidth="1"/>
    <col min="9474" max="9474" width="41" customWidth="1"/>
    <col min="9475" max="9475" width="32.85546875" customWidth="1"/>
    <col min="9729" max="9729" width="8.140625" customWidth="1"/>
    <col min="9730" max="9730" width="41" customWidth="1"/>
    <col min="9731" max="9731" width="32.85546875" customWidth="1"/>
    <col min="9985" max="9985" width="8.140625" customWidth="1"/>
    <col min="9986" max="9986" width="41" customWidth="1"/>
    <col min="9987" max="9987" width="32.85546875" customWidth="1"/>
    <col min="10241" max="10241" width="8.140625" customWidth="1"/>
    <col min="10242" max="10242" width="41" customWidth="1"/>
    <col min="10243" max="10243" width="32.85546875" customWidth="1"/>
    <col min="10497" max="10497" width="8.140625" customWidth="1"/>
    <col min="10498" max="10498" width="41" customWidth="1"/>
    <col min="10499" max="10499" width="32.85546875" customWidth="1"/>
    <col min="10753" max="10753" width="8.140625" customWidth="1"/>
    <col min="10754" max="10754" width="41" customWidth="1"/>
    <col min="10755" max="10755" width="32.85546875" customWidth="1"/>
    <col min="11009" max="11009" width="8.140625" customWidth="1"/>
    <col min="11010" max="11010" width="41" customWidth="1"/>
    <col min="11011" max="11011" width="32.85546875" customWidth="1"/>
    <col min="11265" max="11265" width="8.140625" customWidth="1"/>
    <col min="11266" max="11266" width="41" customWidth="1"/>
    <col min="11267" max="11267" width="32.85546875" customWidth="1"/>
    <col min="11521" max="11521" width="8.140625" customWidth="1"/>
    <col min="11522" max="11522" width="41" customWidth="1"/>
    <col min="11523" max="11523" width="32.85546875" customWidth="1"/>
    <col min="11777" max="11777" width="8.140625" customWidth="1"/>
    <col min="11778" max="11778" width="41" customWidth="1"/>
    <col min="11779" max="11779" width="32.85546875" customWidth="1"/>
    <col min="12033" max="12033" width="8.140625" customWidth="1"/>
    <col min="12034" max="12034" width="41" customWidth="1"/>
    <col min="12035" max="12035" width="32.85546875" customWidth="1"/>
    <col min="12289" max="12289" width="8.140625" customWidth="1"/>
    <col min="12290" max="12290" width="41" customWidth="1"/>
    <col min="12291" max="12291" width="32.85546875" customWidth="1"/>
    <col min="12545" max="12545" width="8.140625" customWidth="1"/>
    <col min="12546" max="12546" width="41" customWidth="1"/>
    <col min="12547" max="12547" width="32.85546875" customWidth="1"/>
    <col min="12801" max="12801" width="8.140625" customWidth="1"/>
    <col min="12802" max="12802" width="41" customWidth="1"/>
    <col min="12803" max="12803" width="32.85546875" customWidth="1"/>
    <col min="13057" max="13057" width="8.140625" customWidth="1"/>
    <col min="13058" max="13058" width="41" customWidth="1"/>
    <col min="13059" max="13059" width="32.85546875" customWidth="1"/>
    <col min="13313" max="13313" width="8.140625" customWidth="1"/>
    <col min="13314" max="13314" width="41" customWidth="1"/>
    <col min="13315" max="13315" width="32.85546875" customWidth="1"/>
    <col min="13569" max="13569" width="8.140625" customWidth="1"/>
    <col min="13570" max="13570" width="41" customWidth="1"/>
    <col min="13571" max="13571" width="32.85546875" customWidth="1"/>
    <col min="13825" max="13825" width="8.140625" customWidth="1"/>
    <col min="13826" max="13826" width="41" customWidth="1"/>
    <col min="13827" max="13827" width="32.85546875" customWidth="1"/>
    <col min="14081" max="14081" width="8.140625" customWidth="1"/>
    <col min="14082" max="14082" width="41" customWidth="1"/>
    <col min="14083" max="14083" width="32.85546875" customWidth="1"/>
    <col min="14337" max="14337" width="8.140625" customWidth="1"/>
    <col min="14338" max="14338" width="41" customWidth="1"/>
    <col min="14339" max="14339" width="32.85546875" customWidth="1"/>
    <col min="14593" max="14593" width="8.140625" customWidth="1"/>
    <col min="14594" max="14594" width="41" customWidth="1"/>
    <col min="14595" max="14595" width="32.85546875" customWidth="1"/>
    <col min="14849" max="14849" width="8.140625" customWidth="1"/>
    <col min="14850" max="14850" width="41" customWidth="1"/>
    <col min="14851" max="14851" width="32.85546875" customWidth="1"/>
    <col min="15105" max="15105" width="8.140625" customWidth="1"/>
    <col min="15106" max="15106" width="41" customWidth="1"/>
    <col min="15107" max="15107" width="32.85546875" customWidth="1"/>
    <col min="15361" max="15361" width="8.140625" customWidth="1"/>
    <col min="15362" max="15362" width="41" customWidth="1"/>
    <col min="15363" max="15363" width="32.85546875" customWidth="1"/>
    <col min="15617" max="15617" width="8.140625" customWidth="1"/>
    <col min="15618" max="15618" width="41" customWidth="1"/>
    <col min="15619" max="15619" width="32.85546875" customWidth="1"/>
    <col min="15873" max="15873" width="8.140625" customWidth="1"/>
    <col min="15874" max="15874" width="41" customWidth="1"/>
    <col min="15875" max="15875" width="32.85546875" customWidth="1"/>
    <col min="16129" max="16129" width="8.140625" customWidth="1"/>
    <col min="16130" max="16130" width="41" customWidth="1"/>
    <col min="16131" max="16131" width="32.85546875" customWidth="1"/>
  </cols>
  <sheetData>
    <row r="1" spans="1:3" x14ac:dyDescent="0.2">
      <c r="A1" s="348" t="s">
        <v>394</v>
      </c>
      <c r="B1" s="349"/>
      <c r="C1" s="349"/>
    </row>
    <row r="2" spans="1:3" ht="15" x14ac:dyDescent="0.2">
      <c r="A2" s="238"/>
      <c r="B2" s="238" t="s">
        <v>30</v>
      </c>
      <c r="C2" s="238" t="s">
        <v>395</v>
      </c>
    </row>
    <row r="3" spans="1:3" ht="25.5" x14ac:dyDescent="0.2">
      <c r="A3" s="167" t="s">
        <v>396</v>
      </c>
      <c r="B3" s="150" t="s">
        <v>397</v>
      </c>
      <c r="C3" s="151">
        <v>104418997</v>
      </c>
    </row>
    <row r="4" spans="1:3" ht="25.5" x14ac:dyDescent="0.2">
      <c r="A4" s="167" t="s">
        <v>398</v>
      </c>
      <c r="B4" s="150" t="s">
        <v>399</v>
      </c>
      <c r="C4" s="151">
        <v>155494844</v>
      </c>
    </row>
    <row r="5" spans="1:3" ht="25.5" x14ac:dyDescent="0.2">
      <c r="A5" s="239" t="s">
        <v>400</v>
      </c>
      <c r="B5" s="240" t="s">
        <v>401</v>
      </c>
      <c r="C5" s="241">
        <v>-51075847</v>
      </c>
    </row>
    <row r="6" spans="1:3" ht="25.5" x14ac:dyDescent="0.2">
      <c r="A6" s="167" t="s">
        <v>402</v>
      </c>
      <c r="B6" s="150" t="s">
        <v>403</v>
      </c>
      <c r="C6" s="151">
        <v>85292058</v>
      </c>
    </row>
    <row r="7" spans="1:3" ht="25.5" x14ac:dyDescent="0.2">
      <c r="A7" s="167" t="s">
        <v>326</v>
      </c>
      <c r="B7" s="150" t="s">
        <v>404</v>
      </c>
      <c r="C7" s="151">
        <v>1167757</v>
      </c>
    </row>
    <row r="8" spans="1:3" ht="25.5" x14ac:dyDescent="0.2">
      <c r="A8" s="239" t="s">
        <v>328</v>
      </c>
      <c r="B8" s="240" t="s">
        <v>405</v>
      </c>
      <c r="C8" s="241">
        <v>84124301</v>
      </c>
    </row>
    <row r="9" spans="1:3" ht="25.5" x14ac:dyDescent="0.2">
      <c r="A9" s="239" t="s">
        <v>406</v>
      </c>
      <c r="B9" s="240" t="s">
        <v>407</v>
      </c>
      <c r="C9" s="241">
        <v>33048454</v>
      </c>
    </row>
    <row r="10" spans="1:3" x14ac:dyDescent="0.2">
      <c r="A10" s="239" t="s">
        <v>337</v>
      </c>
      <c r="B10" s="240" t="s">
        <v>408</v>
      </c>
      <c r="C10" s="241">
        <v>33048454</v>
      </c>
    </row>
    <row r="11" spans="1:3" ht="38.25" x14ac:dyDescent="0.2">
      <c r="A11" s="239" t="s">
        <v>449</v>
      </c>
      <c r="B11" s="240" t="s">
        <v>450</v>
      </c>
      <c r="C11" s="241">
        <v>230434</v>
      </c>
    </row>
    <row r="12" spans="1:3" ht="25.5" x14ac:dyDescent="0.2">
      <c r="A12" s="239" t="s">
        <v>409</v>
      </c>
      <c r="B12" s="240" t="s">
        <v>410</v>
      </c>
      <c r="C12" s="241">
        <v>32818020</v>
      </c>
    </row>
  </sheetData>
  <mergeCells count="1">
    <mergeCell ref="A1:C1"/>
  </mergeCells>
  <pageMargins left="0.75" right="0.75" top="1" bottom="1" header="0.5" footer="0.5"/>
  <pageSetup orientation="portrait" r:id="rId1"/>
  <headerFooter alignWithMargins="0">
    <oddHeader>&amp;R4. melléklet</oddHeader>
    <oddFooter>&amp;C&amp;LAdatellenőrző kód: -4b-35e-72-2f13-1-1b43-e40-6e3b1137444910-7c-7&amp;R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57"/>
  <sheetViews>
    <sheetView topLeftCell="A16" workbookViewId="0">
      <selection activeCell="E38" sqref="E38"/>
    </sheetView>
  </sheetViews>
  <sheetFormatPr defaultRowHeight="15" customHeight="1" x14ac:dyDescent="0.2"/>
  <cols>
    <col min="1" max="1" width="3" style="2" customWidth="1"/>
    <col min="2" max="2" width="54.140625" style="2" customWidth="1"/>
    <col min="3" max="3" width="7.7109375" style="17" customWidth="1"/>
    <col min="4" max="6" width="14" style="145" bestFit="1" customWidth="1"/>
    <col min="7" max="16384" width="9.140625" style="2"/>
  </cols>
  <sheetData>
    <row r="1" spans="1:6" ht="21" customHeight="1" x14ac:dyDescent="0.2">
      <c r="A1" s="338" t="s">
        <v>501</v>
      </c>
      <c r="B1" s="338"/>
      <c r="C1" s="338"/>
      <c r="D1" s="338"/>
      <c r="E1" s="338"/>
      <c r="F1" s="338"/>
    </row>
    <row r="2" spans="1:6" ht="18.75" customHeight="1" x14ac:dyDescent="0.2">
      <c r="A2" s="338" t="s">
        <v>36</v>
      </c>
      <c r="B2" s="338"/>
      <c r="C2" s="338"/>
      <c r="D2" s="338"/>
      <c r="E2" s="338"/>
      <c r="F2" s="338"/>
    </row>
    <row r="3" spans="1:6" ht="15" customHeight="1" thickBot="1" x14ac:dyDescent="0.25">
      <c r="A3" s="12"/>
      <c r="B3" s="12"/>
      <c r="C3" s="18"/>
      <c r="D3" s="15"/>
      <c r="E3" s="15"/>
      <c r="F3" s="15" t="s">
        <v>174</v>
      </c>
    </row>
    <row r="4" spans="1:6" ht="25.5" customHeight="1" thickBot="1" x14ac:dyDescent="0.25">
      <c r="A4" s="356" t="s">
        <v>30</v>
      </c>
      <c r="B4" s="357"/>
      <c r="C4" s="50" t="s">
        <v>29</v>
      </c>
      <c r="D4" s="247" t="s">
        <v>502</v>
      </c>
      <c r="E4" s="277" t="s">
        <v>235</v>
      </c>
      <c r="F4" s="278" t="s">
        <v>236</v>
      </c>
    </row>
    <row r="5" spans="1:6" s="8" customFormat="1" ht="21" customHeight="1" x14ac:dyDescent="0.2">
      <c r="A5" s="43" t="s">
        <v>14</v>
      </c>
      <c r="B5" s="34"/>
      <c r="C5" s="248"/>
      <c r="D5" s="249"/>
      <c r="E5" s="142"/>
      <c r="F5" s="142"/>
    </row>
    <row r="6" spans="1:6" s="12" customFormat="1" ht="18" customHeight="1" x14ac:dyDescent="0.2">
      <c r="A6" s="44" t="s">
        <v>11</v>
      </c>
      <c r="B6" s="45"/>
      <c r="C6" s="250"/>
      <c r="D6" s="251"/>
      <c r="E6" s="143"/>
      <c r="F6" s="143"/>
    </row>
    <row r="7" spans="1:6" s="8" customFormat="1" ht="25.5" x14ac:dyDescent="0.2">
      <c r="A7" s="46" t="s">
        <v>31</v>
      </c>
      <c r="B7" s="47" t="s">
        <v>51</v>
      </c>
      <c r="C7" s="48"/>
      <c r="D7" s="49">
        <f>SUM(D8:D8)</f>
        <v>291747</v>
      </c>
      <c r="E7" s="49">
        <f>SUM(E8:E8)</f>
        <v>368466</v>
      </c>
      <c r="F7" s="49">
        <f>SUM(F8:F8)</f>
        <v>368460</v>
      </c>
    </row>
    <row r="8" spans="1:6" s="8" customFormat="1" ht="12.75" x14ac:dyDescent="0.2">
      <c r="A8" s="24" t="s">
        <v>31</v>
      </c>
      <c r="B8" s="13"/>
      <c r="C8" s="38"/>
      <c r="D8" s="42">
        <v>291747</v>
      </c>
      <c r="E8" s="42">
        <v>368466</v>
      </c>
      <c r="F8" s="42">
        <v>368460</v>
      </c>
    </row>
    <row r="9" spans="1:6" s="8" customFormat="1" ht="15" customHeight="1" x14ac:dyDescent="0.2">
      <c r="A9" s="26" t="s">
        <v>32</v>
      </c>
      <c r="B9" s="29" t="s">
        <v>253</v>
      </c>
      <c r="C9" s="35"/>
      <c r="D9" s="41">
        <f>SUM(D10:D10)</f>
        <v>200000</v>
      </c>
      <c r="E9" s="41">
        <f>SUM(E10:E10)</f>
        <v>290000</v>
      </c>
      <c r="F9" s="41">
        <f>SUM(F10:F10)</f>
        <v>290000</v>
      </c>
    </row>
    <row r="10" spans="1:6" s="8" customFormat="1" ht="15" customHeight="1" x14ac:dyDescent="0.2">
      <c r="A10" s="24" t="s">
        <v>31</v>
      </c>
      <c r="B10" s="13" t="s">
        <v>513</v>
      </c>
      <c r="C10" s="38"/>
      <c r="D10" s="42">
        <v>200000</v>
      </c>
      <c r="E10" s="42">
        <v>290000</v>
      </c>
      <c r="F10" s="42">
        <v>290000</v>
      </c>
    </row>
    <row r="11" spans="1:6" s="8" customFormat="1" ht="26.25" customHeight="1" x14ac:dyDescent="0.2">
      <c r="A11" s="26" t="s">
        <v>33</v>
      </c>
      <c r="B11" s="27" t="s">
        <v>25</v>
      </c>
      <c r="C11" s="35"/>
      <c r="D11" s="41">
        <f>SUM(D12:D18)</f>
        <v>7278366</v>
      </c>
      <c r="E11" s="41">
        <f>SUM(E12:E18)</f>
        <v>9020023</v>
      </c>
      <c r="F11" s="41">
        <f>SUM(F12:F18)</f>
        <v>9020023</v>
      </c>
    </row>
    <row r="12" spans="1:6" s="8" customFormat="1" ht="22.5" customHeight="1" x14ac:dyDescent="0.2">
      <c r="A12" s="24" t="s">
        <v>31</v>
      </c>
      <c r="B12" s="7" t="s">
        <v>178</v>
      </c>
      <c r="C12" s="7"/>
      <c r="D12" s="9">
        <v>3892149</v>
      </c>
      <c r="E12" s="9">
        <v>4983946</v>
      </c>
      <c r="F12" s="9">
        <v>4983946</v>
      </c>
    </row>
    <row r="13" spans="1:6" s="8" customFormat="1" ht="22.5" customHeight="1" x14ac:dyDescent="0.2">
      <c r="A13" s="24" t="s">
        <v>53</v>
      </c>
      <c r="B13" s="6" t="s">
        <v>514</v>
      </c>
      <c r="C13" s="7"/>
      <c r="D13" s="9">
        <v>2458922</v>
      </c>
      <c r="E13" s="9">
        <v>2458922</v>
      </c>
      <c r="F13" s="9">
        <v>2458922</v>
      </c>
    </row>
    <row r="14" spans="1:6" s="8" customFormat="1" ht="22.5" customHeight="1" x14ac:dyDescent="0.2">
      <c r="A14" s="24" t="s">
        <v>33</v>
      </c>
      <c r="B14" s="6" t="s">
        <v>517</v>
      </c>
      <c r="C14" s="7"/>
      <c r="D14" s="9">
        <v>0</v>
      </c>
      <c r="E14" s="9">
        <v>612000</v>
      </c>
      <c r="F14" s="9">
        <v>612000</v>
      </c>
    </row>
    <row r="15" spans="1:6" s="8" customFormat="1" ht="22.5" customHeight="1" x14ac:dyDescent="0.2">
      <c r="A15" s="24" t="s">
        <v>34</v>
      </c>
      <c r="B15" s="6" t="s">
        <v>515</v>
      </c>
      <c r="C15" s="7"/>
      <c r="D15" s="9">
        <v>822295</v>
      </c>
      <c r="E15" s="9">
        <v>822295</v>
      </c>
      <c r="F15" s="9">
        <v>822295</v>
      </c>
    </row>
    <row r="16" spans="1:6" s="8" customFormat="1" ht="15" customHeight="1" x14ac:dyDescent="0.2">
      <c r="A16" s="24" t="s">
        <v>35</v>
      </c>
      <c r="B16" s="6" t="s">
        <v>518</v>
      </c>
      <c r="C16" s="38"/>
      <c r="D16" s="9"/>
      <c r="E16" s="9">
        <v>55860</v>
      </c>
      <c r="F16" s="9">
        <v>55860</v>
      </c>
    </row>
    <row r="17" spans="1:6" s="8" customFormat="1" ht="15" customHeight="1" x14ac:dyDescent="0.2">
      <c r="A17" s="24" t="s">
        <v>38</v>
      </c>
      <c r="B17" s="6" t="s">
        <v>519</v>
      </c>
      <c r="C17" s="38"/>
      <c r="D17" s="9">
        <v>105000</v>
      </c>
      <c r="E17" s="9">
        <v>87000</v>
      </c>
      <c r="F17" s="9">
        <v>87000</v>
      </c>
    </row>
    <row r="18" spans="1:6" s="8" customFormat="1" ht="15" customHeight="1" x14ac:dyDescent="0.2">
      <c r="A18" s="24" t="s">
        <v>40</v>
      </c>
      <c r="B18" s="6" t="s">
        <v>516</v>
      </c>
      <c r="C18" s="38"/>
      <c r="D18" s="9"/>
      <c r="E18" s="9"/>
      <c r="F18" s="9">
        <v>0</v>
      </c>
    </row>
    <row r="19" spans="1:6" s="8" customFormat="1" ht="22.5" customHeight="1" x14ac:dyDescent="0.2">
      <c r="A19" s="26" t="s">
        <v>34</v>
      </c>
      <c r="B19" s="27" t="s">
        <v>50</v>
      </c>
      <c r="C19" s="35"/>
      <c r="D19" s="41">
        <f>SUM(D20:D21)</f>
        <v>0</v>
      </c>
      <c r="E19" s="41">
        <f>SUM(E20:E21)</f>
        <v>0</v>
      </c>
      <c r="F19" s="41">
        <f>SUM(F20:F21)</f>
        <v>0</v>
      </c>
    </row>
    <row r="20" spans="1:6" s="8" customFormat="1" ht="12.75" x14ac:dyDescent="0.2">
      <c r="A20" s="24" t="s">
        <v>31</v>
      </c>
      <c r="B20" s="7"/>
      <c r="C20" s="38"/>
      <c r="D20" s="9"/>
      <c r="E20" s="9"/>
      <c r="F20" s="9"/>
    </row>
    <row r="21" spans="1:6" s="8" customFormat="1" ht="18" customHeight="1" x14ac:dyDescent="0.2">
      <c r="A21" s="24" t="s">
        <v>32</v>
      </c>
      <c r="B21" s="20"/>
      <c r="C21" s="38"/>
      <c r="D21" s="9"/>
      <c r="E21" s="9"/>
      <c r="F21" s="9"/>
    </row>
    <row r="22" spans="1:6" s="8" customFormat="1" ht="23.25" customHeight="1" x14ac:dyDescent="0.2">
      <c r="A22" s="354" t="s">
        <v>0</v>
      </c>
      <c r="B22" s="355"/>
      <c r="C22" s="39"/>
      <c r="D22" s="22">
        <f>D9+D11+D19</f>
        <v>7478366</v>
      </c>
      <c r="E22" s="22">
        <f>E9+E11+E19</f>
        <v>9310023</v>
      </c>
      <c r="F22" s="22">
        <f>F9+F11+F19</f>
        <v>9310023</v>
      </c>
    </row>
    <row r="23" spans="1:6" s="8" customFormat="1" ht="24" customHeight="1" x14ac:dyDescent="0.2">
      <c r="A23" s="358" t="s">
        <v>52</v>
      </c>
      <c r="B23" s="359"/>
      <c r="C23" s="359"/>
      <c r="D23" s="360"/>
      <c r="E23" s="16"/>
      <c r="F23" s="222"/>
    </row>
    <row r="24" spans="1:6" s="8" customFormat="1" ht="22.5" customHeight="1" x14ac:dyDescent="0.2">
      <c r="A24" s="28" t="s">
        <v>31</v>
      </c>
      <c r="B24" s="27" t="s">
        <v>25</v>
      </c>
      <c r="C24" s="35"/>
      <c r="D24" s="23">
        <f>SUM(D25:D25)</f>
        <v>56286513</v>
      </c>
      <c r="E24" s="23">
        <f>SUM(E25:E25)</f>
        <v>56286513</v>
      </c>
      <c r="F24" s="23">
        <f>SUM(F25:F25)</f>
        <v>31082526</v>
      </c>
    </row>
    <row r="25" spans="1:6" s="8" customFormat="1" ht="15" customHeight="1" x14ac:dyDescent="0.2">
      <c r="A25" s="24"/>
      <c r="B25" s="13" t="s">
        <v>529</v>
      </c>
      <c r="C25" s="38"/>
      <c r="D25" s="9">
        <v>56286513</v>
      </c>
      <c r="E25" s="9">
        <v>56286513</v>
      </c>
      <c r="F25" s="9">
        <v>31082526</v>
      </c>
    </row>
    <row r="26" spans="1:6" s="8" customFormat="1" ht="21" customHeight="1" thickBot="1" x14ac:dyDescent="0.25">
      <c r="A26" s="361" t="s">
        <v>530</v>
      </c>
      <c r="B26" s="362"/>
      <c r="C26" s="36"/>
      <c r="D26" s="10">
        <f>D24</f>
        <v>56286513</v>
      </c>
      <c r="E26" s="10">
        <f>E24</f>
        <v>56286513</v>
      </c>
      <c r="F26" s="10">
        <f>F24</f>
        <v>31082526</v>
      </c>
    </row>
    <row r="27" spans="1:6" ht="18" customHeight="1" thickBot="1" x14ac:dyDescent="0.25">
      <c r="A27" s="363" t="s">
        <v>12</v>
      </c>
      <c r="B27" s="364"/>
      <c r="C27" s="40"/>
      <c r="D27" s="14">
        <f>D22+D26</f>
        <v>63764879</v>
      </c>
      <c r="E27" s="14">
        <f>E22+E26</f>
        <v>65596536</v>
      </c>
      <c r="F27" s="14">
        <f>F22+F26</f>
        <v>40392549</v>
      </c>
    </row>
    <row r="28" spans="1:6" ht="15" customHeight="1" thickBot="1" x14ac:dyDescent="0.25">
      <c r="A28" s="368" t="s">
        <v>15</v>
      </c>
      <c r="B28" s="369"/>
      <c r="C28" s="369"/>
      <c r="D28" s="370"/>
      <c r="E28" s="16"/>
      <c r="F28" s="222"/>
    </row>
    <row r="29" spans="1:6" ht="15" customHeight="1" x14ac:dyDescent="0.2">
      <c r="A29" s="365" t="s">
        <v>13</v>
      </c>
      <c r="B29" s="366"/>
      <c r="C29" s="366"/>
      <c r="D29" s="367"/>
      <c r="E29" s="16"/>
      <c r="F29" s="222"/>
    </row>
    <row r="30" spans="1:6" ht="15" customHeight="1" x14ac:dyDescent="0.2">
      <c r="A30" s="30" t="s">
        <v>31</v>
      </c>
      <c r="B30" s="244" t="s">
        <v>5</v>
      </c>
      <c r="C30" s="35"/>
      <c r="D30" s="23">
        <f>SUM(D31:D31)</f>
        <v>0</v>
      </c>
      <c r="E30" s="23">
        <f>SUM(E31:E31)</f>
        <v>168000</v>
      </c>
      <c r="F30" s="23">
        <f>SUM(F31:F31)</f>
        <v>168000</v>
      </c>
    </row>
    <row r="31" spans="1:6" ht="15" customHeight="1" x14ac:dyDescent="0.2">
      <c r="A31" s="25"/>
      <c r="B31" s="246" t="s">
        <v>520</v>
      </c>
      <c r="C31" s="38"/>
      <c r="D31" s="9"/>
      <c r="E31" s="9">
        <v>168000</v>
      </c>
      <c r="F31" s="9">
        <v>168000</v>
      </c>
    </row>
    <row r="32" spans="1:6" ht="15" customHeight="1" x14ac:dyDescent="0.2">
      <c r="A32" s="30" t="s">
        <v>32</v>
      </c>
      <c r="B32" s="244" t="s">
        <v>49</v>
      </c>
      <c r="C32" s="35"/>
      <c r="D32" s="23">
        <f>SUM(D33:D34)</f>
        <v>301200</v>
      </c>
      <c r="E32" s="23">
        <f>SUM(E33:E34)</f>
        <v>297210</v>
      </c>
      <c r="F32" s="23">
        <f>SUM(F33:F34)</f>
        <v>297210</v>
      </c>
    </row>
    <row r="33" spans="1:6" ht="15" customHeight="1" x14ac:dyDescent="0.2">
      <c r="A33" s="25" t="s">
        <v>31</v>
      </c>
      <c r="B33" s="20" t="s">
        <v>521</v>
      </c>
      <c r="C33" s="38"/>
      <c r="D33" s="9">
        <v>210000</v>
      </c>
      <c r="E33" s="9">
        <v>206010</v>
      </c>
      <c r="F33" s="9">
        <v>206010</v>
      </c>
    </row>
    <row r="34" spans="1:6" ht="15" customHeight="1" x14ac:dyDescent="0.2">
      <c r="A34" s="25" t="s">
        <v>33</v>
      </c>
      <c r="B34" s="20" t="s">
        <v>522</v>
      </c>
      <c r="C34" s="38"/>
      <c r="D34" s="9">
        <v>91200</v>
      </c>
      <c r="E34" s="9">
        <v>91200</v>
      </c>
      <c r="F34" s="9">
        <v>91200</v>
      </c>
    </row>
    <row r="35" spans="1:6" ht="15" customHeight="1" x14ac:dyDescent="0.2">
      <c r="A35" s="28" t="s">
        <v>33</v>
      </c>
      <c r="B35" s="244" t="s">
        <v>54</v>
      </c>
      <c r="C35" s="35"/>
      <c r="D35" s="23">
        <f>SUM(D36:D42)</f>
        <v>3042000</v>
      </c>
      <c r="E35" s="23">
        <f>SUM(E36:E42)</f>
        <v>3042000</v>
      </c>
      <c r="F35" s="23">
        <f>SUM(F36:F42)</f>
        <v>2425866</v>
      </c>
    </row>
    <row r="36" spans="1:6" ht="15" customHeight="1" x14ac:dyDescent="0.2">
      <c r="A36" s="25" t="s">
        <v>31</v>
      </c>
      <c r="B36" s="20" t="s">
        <v>523</v>
      </c>
      <c r="C36" s="38"/>
      <c r="D36" s="9">
        <v>800000</v>
      </c>
      <c r="E36" s="9">
        <v>800000</v>
      </c>
      <c r="F36" s="9">
        <v>800000</v>
      </c>
    </row>
    <row r="37" spans="1:6" ht="15" customHeight="1" x14ac:dyDescent="0.2">
      <c r="A37" s="25" t="s">
        <v>32</v>
      </c>
      <c r="B37" s="20" t="s">
        <v>524</v>
      </c>
      <c r="C37" s="38"/>
      <c r="D37" s="9">
        <v>450000</v>
      </c>
      <c r="E37" s="9">
        <v>450000</v>
      </c>
      <c r="F37" s="9">
        <v>400000</v>
      </c>
    </row>
    <row r="38" spans="1:6" ht="15" customHeight="1" x14ac:dyDescent="0.2">
      <c r="A38" s="25" t="s">
        <v>33</v>
      </c>
      <c r="B38" s="20" t="s">
        <v>525</v>
      </c>
      <c r="C38" s="38"/>
      <c r="D38" s="9">
        <v>200000</v>
      </c>
      <c r="E38" s="9">
        <v>200000</v>
      </c>
      <c r="F38" s="9">
        <v>200000</v>
      </c>
    </row>
    <row r="39" spans="1:6" ht="15" customHeight="1" x14ac:dyDescent="0.2">
      <c r="A39" s="25" t="s">
        <v>34</v>
      </c>
      <c r="B39" s="20" t="s">
        <v>526</v>
      </c>
      <c r="C39" s="38"/>
      <c r="D39" s="9">
        <v>800000</v>
      </c>
      <c r="E39" s="9">
        <v>800000</v>
      </c>
      <c r="F39" s="9">
        <v>442755</v>
      </c>
    </row>
    <row r="40" spans="1:6" ht="15" customHeight="1" x14ac:dyDescent="0.2">
      <c r="A40" s="25" t="s">
        <v>35</v>
      </c>
      <c r="B40" s="7" t="s">
        <v>527</v>
      </c>
      <c r="C40" s="38"/>
      <c r="D40" s="9">
        <v>750000</v>
      </c>
      <c r="E40" s="9">
        <v>750000</v>
      </c>
      <c r="F40" s="9">
        <v>571111</v>
      </c>
    </row>
    <row r="41" spans="1:6" ht="15" customHeight="1" x14ac:dyDescent="0.2">
      <c r="A41" s="25" t="s">
        <v>38</v>
      </c>
      <c r="B41" s="7" t="s">
        <v>542</v>
      </c>
      <c r="C41" s="38"/>
      <c r="D41" s="9">
        <v>12000</v>
      </c>
      <c r="E41" s="9">
        <v>12000</v>
      </c>
      <c r="F41" s="9">
        <v>12000</v>
      </c>
    </row>
    <row r="42" spans="1:6" ht="15" customHeight="1" x14ac:dyDescent="0.2">
      <c r="A42" s="25" t="s">
        <v>40</v>
      </c>
      <c r="B42" s="20" t="s">
        <v>528</v>
      </c>
      <c r="C42" s="38"/>
      <c r="D42" s="9">
        <v>30000</v>
      </c>
      <c r="E42" s="9">
        <v>30000</v>
      </c>
      <c r="F42" s="9">
        <v>0</v>
      </c>
    </row>
    <row r="43" spans="1:6" ht="18" customHeight="1" thickBot="1" x14ac:dyDescent="0.25">
      <c r="A43" s="354" t="s">
        <v>6</v>
      </c>
      <c r="B43" s="355"/>
      <c r="C43" s="39"/>
      <c r="D43" s="22">
        <f>D30+D32+D35</f>
        <v>3343200</v>
      </c>
      <c r="E43" s="22">
        <f>E30+E32+E35</f>
        <v>3507210</v>
      </c>
      <c r="F43" s="22">
        <f>F30+F32+F35</f>
        <v>2891076</v>
      </c>
    </row>
    <row r="44" spans="1:6" ht="15" customHeight="1" x14ac:dyDescent="0.2">
      <c r="A44" s="365" t="s">
        <v>237</v>
      </c>
      <c r="B44" s="366"/>
      <c r="C44" s="366"/>
      <c r="D44" s="367"/>
      <c r="E44" s="16"/>
      <c r="F44" s="222"/>
    </row>
    <row r="45" spans="1:6" ht="15" customHeight="1" x14ac:dyDescent="0.2">
      <c r="A45" s="255" t="s">
        <v>31</v>
      </c>
      <c r="B45" s="252" t="s">
        <v>49</v>
      </c>
      <c r="C45" s="253"/>
      <c r="D45" s="254">
        <f>SUM(D46)</f>
        <v>1000000</v>
      </c>
      <c r="E45" s="254">
        <f>SUM(E46)</f>
        <v>1000027</v>
      </c>
      <c r="F45" s="254">
        <f>SUM(F46)</f>
        <v>1000027</v>
      </c>
    </row>
    <row r="46" spans="1:6" ht="15" customHeight="1" x14ac:dyDescent="0.2">
      <c r="A46" s="25" t="s">
        <v>32</v>
      </c>
      <c r="B46" s="20" t="s">
        <v>531</v>
      </c>
      <c r="C46" s="38"/>
      <c r="D46" s="9">
        <v>1000000</v>
      </c>
      <c r="E46" s="9">
        <v>1000027</v>
      </c>
      <c r="F46" s="9">
        <v>1000027</v>
      </c>
    </row>
    <row r="47" spans="1:6" ht="15" customHeight="1" thickBot="1" x14ac:dyDescent="0.25">
      <c r="A47" s="361" t="s">
        <v>238</v>
      </c>
      <c r="B47" s="362"/>
      <c r="C47" s="36"/>
      <c r="D47" s="10">
        <f>D45</f>
        <v>1000000</v>
      </c>
      <c r="E47" s="10">
        <f>E45</f>
        <v>1000027</v>
      </c>
      <c r="F47" s="10">
        <f>F45</f>
        <v>1000027</v>
      </c>
    </row>
    <row r="48" spans="1:6" ht="15" customHeight="1" thickBot="1" x14ac:dyDescent="0.25">
      <c r="A48" s="31" t="s">
        <v>16</v>
      </c>
      <c r="B48" s="32"/>
      <c r="C48" s="37"/>
      <c r="D48" s="11">
        <f>D47+D43</f>
        <v>4343200</v>
      </c>
      <c r="E48" s="11">
        <f>E47+E43</f>
        <v>4507237</v>
      </c>
      <c r="F48" s="11">
        <f>F47+F43</f>
        <v>3891103</v>
      </c>
    </row>
    <row r="49" spans="1:6" ht="20.25" customHeight="1" thickBot="1" x14ac:dyDescent="0.25">
      <c r="A49" s="363" t="s">
        <v>45</v>
      </c>
      <c r="B49" s="364"/>
      <c r="C49" s="40"/>
      <c r="D49" s="14">
        <f>D48+D27+D7</f>
        <v>68399826</v>
      </c>
      <c r="E49" s="14">
        <f>E48+E27+E7</f>
        <v>70472239</v>
      </c>
      <c r="F49" s="14">
        <f>F48+F27+F7</f>
        <v>44652112</v>
      </c>
    </row>
    <row r="57" spans="1:6" ht="15" customHeight="1" x14ac:dyDescent="0.2">
      <c r="A57" s="8"/>
      <c r="B57" s="8"/>
      <c r="C57" s="19"/>
      <c r="D57" s="144"/>
      <c r="E57" s="144"/>
      <c r="F57" s="144"/>
    </row>
  </sheetData>
  <mergeCells count="13">
    <mergeCell ref="A26:B26"/>
    <mergeCell ref="A49:B49"/>
    <mergeCell ref="A29:D29"/>
    <mergeCell ref="A43:B43"/>
    <mergeCell ref="A47:B47"/>
    <mergeCell ref="A27:B27"/>
    <mergeCell ref="A28:D28"/>
    <mergeCell ref="A44:D44"/>
    <mergeCell ref="A22:B22"/>
    <mergeCell ref="A4:B4"/>
    <mergeCell ref="A23:D23"/>
    <mergeCell ref="A1:F1"/>
    <mergeCell ref="A2:F2"/>
  </mergeCells>
  <phoneticPr fontId="6" type="noConversion"/>
  <pageMargins left="0.95" right="0.16" top="0.34" bottom="0.19" header="0.18" footer="0.18"/>
  <pageSetup paperSize="9" scale="85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I24"/>
  <sheetViews>
    <sheetView workbookViewId="0">
      <selection activeCell="F26" sqref="F26"/>
    </sheetView>
  </sheetViews>
  <sheetFormatPr defaultRowHeight="15" customHeight="1" x14ac:dyDescent="0.2"/>
  <cols>
    <col min="1" max="1" width="2.42578125" style="219" bestFit="1" customWidth="1"/>
    <col min="2" max="3" width="2.42578125" style="203" bestFit="1" customWidth="1"/>
    <col min="4" max="4" width="2.42578125" style="203" customWidth="1"/>
    <col min="5" max="5" width="44.42578125" style="203" customWidth="1"/>
    <col min="6" max="6" width="5.5703125" style="218" customWidth="1"/>
    <col min="7" max="9" width="14.42578125" style="218" customWidth="1"/>
    <col min="10" max="16384" width="9.140625" style="203"/>
  </cols>
  <sheetData>
    <row r="1" spans="1:9" ht="15" customHeight="1" x14ac:dyDescent="0.2">
      <c r="A1" s="338" t="s">
        <v>501</v>
      </c>
      <c r="B1" s="338"/>
      <c r="C1" s="338"/>
      <c r="D1" s="338"/>
      <c r="E1" s="338"/>
      <c r="F1" s="338"/>
      <c r="G1" s="338"/>
      <c r="H1" s="338"/>
      <c r="I1" s="338"/>
    </row>
    <row r="2" spans="1:9" ht="19.5" customHeight="1" x14ac:dyDescent="0.2">
      <c r="A2" s="379" t="s">
        <v>39</v>
      </c>
      <c r="B2" s="379"/>
      <c r="C2" s="379"/>
      <c r="D2" s="379"/>
      <c r="E2" s="379"/>
      <c r="F2" s="379"/>
      <c r="G2" s="379"/>
      <c r="H2" s="379"/>
      <c r="I2" s="379"/>
    </row>
    <row r="3" spans="1:9" ht="15" customHeight="1" thickBot="1" x14ac:dyDescent="0.25">
      <c r="A3" s="202"/>
      <c r="B3" s="202"/>
      <c r="C3" s="204"/>
      <c r="D3" s="204"/>
      <c r="E3" s="202"/>
      <c r="F3" s="205"/>
      <c r="G3" s="206"/>
      <c r="H3" s="206"/>
      <c r="I3" s="206" t="s">
        <v>172</v>
      </c>
    </row>
    <row r="4" spans="1:9" ht="42.75" customHeight="1" thickBot="1" x14ac:dyDescent="0.25">
      <c r="A4" s="380" t="s">
        <v>30</v>
      </c>
      <c r="B4" s="381"/>
      <c r="C4" s="381"/>
      <c r="D4" s="381"/>
      <c r="E4" s="381"/>
      <c r="F4" s="207" t="s">
        <v>29</v>
      </c>
      <c r="G4" s="141" t="s">
        <v>502</v>
      </c>
      <c r="H4" s="269" t="s">
        <v>235</v>
      </c>
      <c r="I4" s="270" t="s">
        <v>236</v>
      </c>
    </row>
    <row r="5" spans="1:9" ht="18" customHeight="1" x14ac:dyDescent="0.2">
      <c r="A5" s="374" t="s">
        <v>31</v>
      </c>
      <c r="B5" s="383" t="s">
        <v>24</v>
      </c>
      <c r="C5" s="384"/>
      <c r="D5" s="384"/>
      <c r="E5" s="384"/>
      <c r="F5" s="384"/>
      <c r="G5" s="385"/>
      <c r="H5" s="216"/>
      <c r="I5" s="223"/>
    </row>
    <row r="6" spans="1:9" ht="15" customHeight="1" x14ac:dyDescent="0.2">
      <c r="A6" s="375"/>
      <c r="B6" s="245" t="s">
        <v>31</v>
      </c>
      <c r="C6" s="371" t="s">
        <v>28</v>
      </c>
      <c r="D6" s="372"/>
      <c r="E6" s="373"/>
      <c r="F6" s="258" t="s">
        <v>535</v>
      </c>
      <c r="G6" s="256">
        <v>0</v>
      </c>
      <c r="H6" s="256">
        <v>0</v>
      </c>
      <c r="I6" s="256">
        <v>0</v>
      </c>
    </row>
    <row r="7" spans="1:9" ht="15" customHeight="1" x14ac:dyDescent="0.2">
      <c r="A7" s="375"/>
      <c r="B7" s="245" t="s">
        <v>32</v>
      </c>
      <c r="C7" s="371" t="s">
        <v>37</v>
      </c>
      <c r="D7" s="372"/>
      <c r="E7" s="373"/>
      <c r="F7" s="259" t="s">
        <v>56</v>
      </c>
      <c r="G7" s="257">
        <v>39369827</v>
      </c>
      <c r="H7" s="257">
        <v>41169827</v>
      </c>
      <c r="I7" s="257">
        <v>14366489</v>
      </c>
    </row>
    <row r="8" spans="1:9" ht="15" customHeight="1" x14ac:dyDescent="0.2">
      <c r="A8" s="375"/>
      <c r="B8" s="260" t="s">
        <v>33</v>
      </c>
      <c r="C8" s="382" t="s">
        <v>538</v>
      </c>
      <c r="D8" s="372"/>
      <c r="E8" s="373"/>
      <c r="F8" s="259" t="s">
        <v>536</v>
      </c>
      <c r="G8" s="257">
        <v>0</v>
      </c>
      <c r="H8" s="257">
        <v>27000</v>
      </c>
      <c r="I8" s="257">
        <v>26500</v>
      </c>
    </row>
    <row r="9" spans="1:9" s="204" customFormat="1" ht="15" customHeight="1" x14ac:dyDescent="0.2">
      <c r="A9" s="375"/>
      <c r="B9" s="261" t="s">
        <v>34</v>
      </c>
      <c r="C9" s="382" t="s">
        <v>539</v>
      </c>
      <c r="D9" s="372"/>
      <c r="E9" s="373"/>
      <c r="F9" s="259" t="s">
        <v>57</v>
      </c>
      <c r="G9" s="257">
        <v>4050000</v>
      </c>
      <c r="H9" s="257">
        <v>5872084</v>
      </c>
      <c r="I9" s="257">
        <v>5844049</v>
      </c>
    </row>
    <row r="10" spans="1:9" ht="15" customHeight="1" x14ac:dyDescent="0.2">
      <c r="A10" s="375"/>
      <c r="B10" s="262" t="s">
        <v>35</v>
      </c>
      <c r="C10" s="382" t="s">
        <v>534</v>
      </c>
      <c r="D10" s="372"/>
      <c r="E10" s="373"/>
      <c r="F10" s="259" t="s">
        <v>537</v>
      </c>
      <c r="G10" s="257">
        <v>11723353</v>
      </c>
      <c r="H10" s="257">
        <v>9027402</v>
      </c>
      <c r="I10" s="257">
        <v>1863314</v>
      </c>
    </row>
    <row r="11" spans="1:9" ht="18" customHeight="1" thickBot="1" x14ac:dyDescent="0.25">
      <c r="A11" s="386"/>
      <c r="B11" s="389" t="s">
        <v>22</v>
      </c>
      <c r="C11" s="390"/>
      <c r="D11" s="390"/>
      <c r="E11" s="391"/>
      <c r="F11" s="208"/>
      <c r="G11" s="209">
        <f>SUM(G6:G10)</f>
        <v>55143180</v>
      </c>
      <c r="H11" s="209">
        <f t="shared" ref="H11:I11" si="0">SUM(H6:H10)</f>
        <v>56096313</v>
      </c>
      <c r="I11" s="209">
        <f t="shared" si="0"/>
        <v>22100352</v>
      </c>
    </row>
    <row r="12" spans="1:9" ht="18" customHeight="1" x14ac:dyDescent="0.2">
      <c r="A12" s="374" t="s">
        <v>32</v>
      </c>
      <c r="B12" s="376" t="s">
        <v>3</v>
      </c>
      <c r="C12" s="377"/>
      <c r="D12" s="377"/>
      <c r="E12" s="377"/>
      <c r="F12" s="377"/>
      <c r="G12" s="378"/>
      <c r="H12" s="216"/>
      <c r="I12" s="223"/>
    </row>
    <row r="13" spans="1:9" ht="15" customHeight="1" x14ac:dyDescent="0.2">
      <c r="A13" s="375"/>
      <c r="B13" s="265" t="s">
        <v>31</v>
      </c>
      <c r="C13" s="266" t="s">
        <v>4</v>
      </c>
      <c r="D13" s="266"/>
      <c r="E13" s="266"/>
      <c r="F13" s="263" t="s">
        <v>58</v>
      </c>
      <c r="G13" s="264">
        <v>1500000</v>
      </c>
      <c r="H13" s="264">
        <v>2347456</v>
      </c>
      <c r="I13" s="264">
        <v>847456</v>
      </c>
    </row>
    <row r="14" spans="1:9" s="204" customFormat="1" ht="15" customHeight="1" x14ac:dyDescent="0.2">
      <c r="A14" s="375"/>
      <c r="B14" s="267" t="s">
        <v>32</v>
      </c>
      <c r="C14" s="382" t="s">
        <v>540</v>
      </c>
      <c r="D14" s="372"/>
      <c r="E14" s="373"/>
      <c r="F14" s="268" t="s">
        <v>541</v>
      </c>
      <c r="G14" s="264">
        <v>405000</v>
      </c>
      <c r="H14" s="264">
        <v>606273</v>
      </c>
      <c r="I14" s="264">
        <v>201273</v>
      </c>
    </row>
    <row r="15" spans="1:9" ht="18" customHeight="1" thickBot="1" x14ac:dyDescent="0.25">
      <c r="A15" s="375"/>
      <c r="B15" s="388" t="s">
        <v>26</v>
      </c>
      <c r="C15" s="388"/>
      <c r="D15" s="388"/>
      <c r="E15" s="388"/>
      <c r="F15" s="210"/>
      <c r="G15" s="211">
        <f>SUM(G13:G14)</f>
        <v>1905000</v>
      </c>
      <c r="H15" s="211">
        <f t="shared" ref="H15:I15" si="1">SUM(H13:H14)</f>
        <v>2953729</v>
      </c>
      <c r="I15" s="211">
        <f t="shared" si="1"/>
        <v>1048729</v>
      </c>
    </row>
    <row r="16" spans="1:9" ht="21" customHeight="1" thickBot="1" x14ac:dyDescent="0.25">
      <c r="A16" s="212"/>
      <c r="B16" s="387" t="s">
        <v>21</v>
      </c>
      <c r="C16" s="387"/>
      <c r="D16" s="387"/>
      <c r="E16" s="387"/>
      <c r="F16" s="213"/>
      <c r="G16" s="214">
        <f>G11+G15</f>
        <v>57048180</v>
      </c>
      <c r="H16" s="214">
        <f>H11+H15</f>
        <v>59050042</v>
      </c>
      <c r="I16" s="214">
        <f>I11+I15</f>
        <v>23149081</v>
      </c>
    </row>
    <row r="23" spans="1:9" s="216" customFormat="1" ht="21" customHeight="1" x14ac:dyDescent="0.2">
      <c r="A23" s="215"/>
      <c r="F23" s="217"/>
      <c r="G23" s="217"/>
      <c r="H23" s="217"/>
      <c r="I23" s="217"/>
    </row>
    <row r="24" spans="1:9" s="216" customFormat="1" ht="15" customHeight="1" x14ac:dyDescent="0.2">
      <c r="A24" s="202"/>
      <c r="B24" s="203"/>
      <c r="C24" s="203"/>
      <c r="D24" s="203"/>
      <c r="E24" s="203"/>
      <c r="F24" s="218"/>
      <c r="G24" s="218"/>
      <c r="H24" s="218"/>
      <c r="I24" s="218"/>
    </row>
  </sheetData>
  <mergeCells count="17">
    <mergeCell ref="B16:E16"/>
    <mergeCell ref="A14:A15"/>
    <mergeCell ref="B15:E15"/>
    <mergeCell ref="C14:E14"/>
    <mergeCell ref="C10:E10"/>
    <mergeCell ref="B11:E11"/>
    <mergeCell ref="C7:E7"/>
    <mergeCell ref="A12:A13"/>
    <mergeCell ref="B12:G12"/>
    <mergeCell ref="A1:I1"/>
    <mergeCell ref="A2:I2"/>
    <mergeCell ref="A4:E4"/>
    <mergeCell ref="C8:E8"/>
    <mergeCell ref="B5:G5"/>
    <mergeCell ref="C6:E6"/>
    <mergeCell ref="A5:A11"/>
    <mergeCell ref="C9:E9"/>
  </mergeCells>
  <phoneticPr fontId="6" type="noConversion"/>
  <pageMargins left="1.04" right="0.2" top="0.45" bottom="0.39" header="0.24" footer="0.18"/>
  <pageSetup paperSize="9" scale="88" orientation="landscape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D75"/>
  <sheetViews>
    <sheetView workbookViewId="0">
      <selection activeCell="C5" sqref="C5"/>
    </sheetView>
  </sheetViews>
  <sheetFormatPr defaultRowHeight="15" customHeight="1" x14ac:dyDescent="0.2"/>
  <cols>
    <col min="1" max="1" width="6.5703125" style="117" customWidth="1"/>
    <col min="2" max="2" width="45.85546875" style="116" customWidth="1"/>
    <col min="3" max="3" width="22.28515625" style="118" customWidth="1"/>
    <col min="4" max="16384" width="9.140625" style="116"/>
  </cols>
  <sheetData>
    <row r="1" spans="1:4" ht="15" customHeight="1" x14ac:dyDescent="0.2">
      <c r="A1" s="338" t="s">
        <v>532</v>
      </c>
      <c r="B1" s="338"/>
      <c r="C1" s="338"/>
    </row>
    <row r="3" spans="1:4" ht="15" customHeight="1" thickBot="1" x14ac:dyDescent="0.25"/>
    <row r="4" spans="1:4" ht="29.25" customHeight="1" x14ac:dyDescent="0.2">
      <c r="A4" s="392" t="s">
        <v>154</v>
      </c>
      <c r="B4" s="394" t="s">
        <v>155</v>
      </c>
      <c r="C4" s="119" t="s">
        <v>533</v>
      </c>
    </row>
    <row r="5" spans="1:4" ht="25.5" customHeight="1" thickBot="1" x14ac:dyDescent="0.25">
      <c r="A5" s="393"/>
      <c r="B5" s="395"/>
      <c r="C5" s="120" t="s">
        <v>156</v>
      </c>
    </row>
    <row r="6" spans="1:4" ht="15" customHeight="1" x14ac:dyDescent="0.2">
      <c r="A6" s="121" t="s">
        <v>31</v>
      </c>
      <c r="B6" s="122" t="s">
        <v>157</v>
      </c>
      <c r="C6" s="123">
        <v>1</v>
      </c>
    </row>
    <row r="7" spans="1:4" ht="15" customHeight="1" x14ac:dyDescent="0.2">
      <c r="A7" s="121" t="s">
        <v>32</v>
      </c>
      <c r="B7" s="124" t="s">
        <v>158</v>
      </c>
      <c r="C7" s="125">
        <v>4</v>
      </c>
    </row>
    <row r="8" spans="1:4" ht="15" customHeight="1" x14ac:dyDescent="0.2">
      <c r="A8" s="121" t="s">
        <v>33</v>
      </c>
      <c r="B8" s="124" t="s">
        <v>159</v>
      </c>
      <c r="C8" s="125">
        <v>4</v>
      </c>
    </row>
    <row r="9" spans="1:4" ht="15" customHeight="1" x14ac:dyDescent="0.2">
      <c r="A9" s="121" t="s">
        <v>34</v>
      </c>
      <c r="B9" s="124" t="s">
        <v>478</v>
      </c>
      <c r="C9" s="125">
        <v>0</v>
      </c>
    </row>
    <row r="10" spans="1:4" ht="15" customHeight="1" thickBot="1" x14ac:dyDescent="0.25">
      <c r="A10" s="121" t="s">
        <v>35</v>
      </c>
      <c r="B10" s="122" t="s">
        <v>160</v>
      </c>
      <c r="C10" s="125">
        <v>1</v>
      </c>
    </row>
    <row r="11" spans="1:4" s="122" customFormat="1" ht="18" customHeight="1" thickBot="1" x14ac:dyDescent="0.25">
      <c r="A11" s="396" t="s">
        <v>161</v>
      </c>
      <c r="B11" s="397"/>
      <c r="C11" s="126">
        <f>SUM(C6:C10)</f>
        <v>10</v>
      </c>
    </row>
    <row r="12" spans="1:4" ht="15" customHeight="1" x14ac:dyDescent="0.2">
      <c r="B12" s="127"/>
      <c r="C12" s="128"/>
    </row>
    <row r="13" spans="1:4" ht="15" customHeight="1" x14ac:dyDescent="0.2">
      <c r="A13" s="129"/>
      <c r="B13" s="129"/>
      <c r="C13" s="128"/>
    </row>
    <row r="14" spans="1:4" ht="15" customHeight="1" x14ac:dyDescent="0.2">
      <c r="B14" s="130"/>
      <c r="C14" s="131"/>
      <c r="D14" s="127"/>
    </row>
    <row r="15" spans="1:4" ht="15" customHeight="1" x14ac:dyDescent="0.2">
      <c r="B15" s="130"/>
      <c r="C15" s="131"/>
      <c r="D15" s="127"/>
    </row>
    <row r="16" spans="1:4" ht="15" customHeight="1" x14ac:dyDescent="0.2">
      <c r="B16" s="127"/>
      <c r="C16" s="128"/>
      <c r="D16" s="127"/>
    </row>
    <row r="17" spans="2:4" ht="15" customHeight="1" x14ac:dyDescent="0.2">
      <c r="B17" s="130"/>
      <c r="C17" s="131"/>
      <c r="D17" s="127"/>
    </row>
    <row r="18" spans="2:4" ht="15" customHeight="1" x14ac:dyDescent="0.2">
      <c r="B18" s="127"/>
      <c r="C18" s="128"/>
      <c r="D18" s="127"/>
    </row>
    <row r="19" spans="2:4" ht="15" customHeight="1" x14ac:dyDescent="0.2">
      <c r="B19" s="127"/>
      <c r="C19" s="128"/>
      <c r="D19" s="127"/>
    </row>
    <row r="20" spans="2:4" ht="15" customHeight="1" x14ac:dyDescent="0.2">
      <c r="B20" s="127"/>
      <c r="C20" s="128"/>
      <c r="D20" s="127"/>
    </row>
    <row r="21" spans="2:4" ht="15" customHeight="1" x14ac:dyDescent="0.2">
      <c r="B21" s="127"/>
      <c r="C21" s="128"/>
      <c r="D21" s="127"/>
    </row>
    <row r="22" spans="2:4" ht="15" customHeight="1" x14ac:dyDescent="0.2">
      <c r="B22" s="127"/>
      <c r="C22" s="128"/>
      <c r="D22" s="127"/>
    </row>
    <row r="23" spans="2:4" ht="15" customHeight="1" x14ac:dyDescent="0.2">
      <c r="B23" s="130"/>
      <c r="C23" s="131"/>
      <c r="D23" s="127"/>
    </row>
    <row r="24" spans="2:4" ht="15" customHeight="1" x14ac:dyDescent="0.2">
      <c r="B24" s="130"/>
      <c r="C24" s="131"/>
      <c r="D24" s="127"/>
    </row>
    <row r="25" spans="2:4" ht="15" customHeight="1" x14ac:dyDescent="0.2">
      <c r="B25" s="127"/>
      <c r="C25" s="128"/>
      <c r="D25" s="127"/>
    </row>
    <row r="26" spans="2:4" ht="15" customHeight="1" x14ac:dyDescent="0.2">
      <c r="B26" s="130"/>
      <c r="C26" s="131"/>
      <c r="D26" s="127"/>
    </row>
    <row r="27" spans="2:4" ht="15" customHeight="1" x14ac:dyDescent="0.2">
      <c r="B27" s="130"/>
      <c r="C27" s="131"/>
      <c r="D27" s="127"/>
    </row>
    <row r="28" spans="2:4" ht="15" customHeight="1" x14ac:dyDescent="0.2">
      <c r="B28" s="130"/>
      <c r="C28" s="131"/>
      <c r="D28" s="127"/>
    </row>
    <row r="29" spans="2:4" ht="15" customHeight="1" x14ac:dyDescent="0.2">
      <c r="B29" s="130"/>
      <c r="C29" s="131"/>
      <c r="D29" s="127"/>
    </row>
    <row r="30" spans="2:4" ht="15" customHeight="1" x14ac:dyDescent="0.2">
      <c r="B30" s="130"/>
      <c r="C30" s="131"/>
      <c r="D30" s="127"/>
    </row>
    <row r="31" spans="2:4" ht="15" customHeight="1" x14ac:dyDescent="0.2">
      <c r="B31" s="127"/>
      <c r="C31" s="128"/>
      <c r="D31" s="127"/>
    </row>
    <row r="32" spans="2:4" ht="15" customHeight="1" x14ac:dyDescent="0.2">
      <c r="B32" s="127"/>
      <c r="C32" s="128"/>
      <c r="D32" s="127"/>
    </row>
    <row r="33" spans="2:4" ht="15" customHeight="1" x14ac:dyDescent="0.2">
      <c r="B33" s="127"/>
      <c r="C33" s="128"/>
      <c r="D33" s="127"/>
    </row>
    <row r="37" spans="2:4" ht="15" customHeight="1" x14ac:dyDescent="0.2">
      <c r="B37" s="122"/>
      <c r="C37" s="132"/>
    </row>
    <row r="38" spans="2:4" ht="15" customHeight="1" x14ac:dyDescent="0.2">
      <c r="B38" s="122"/>
      <c r="C38" s="132"/>
    </row>
    <row r="39" spans="2:4" ht="15" customHeight="1" x14ac:dyDescent="0.2">
      <c r="B39" s="122"/>
      <c r="C39" s="132"/>
    </row>
    <row r="41" spans="2:4" ht="15" customHeight="1" x14ac:dyDescent="0.2">
      <c r="B41" s="122"/>
      <c r="C41" s="132"/>
    </row>
    <row r="46" spans="2:4" ht="15" customHeight="1" x14ac:dyDescent="0.2">
      <c r="B46" s="122"/>
      <c r="C46" s="132"/>
    </row>
    <row r="54" spans="2:3" ht="15" customHeight="1" x14ac:dyDescent="0.2">
      <c r="B54" s="122"/>
      <c r="C54" s="132"/>
    </row>
    <row r="55" spans="2:3" ht="15" customHeight="1" x14ac:dyDescent="0.2">
      <c r="B55" s="122"/>
      <c r="C55" s="132"/>
    </row>
    <row r="59" spans="2:3" ht="15" customHeight="1" x14ac:dyDescent="0.2">
      <c r="B59" s="122"/>
      <c r="C59" s="132"/>
    </row>
    <row r="60" spans="2:3" ht="15" customHeight="1" x14ac:dyDescent="0.2">
      <c r="B60" s="122"/>
      <c r="C60" s="132"/>
    </row>
    <row r="61" spans="2:3" ht="15" customHeight="1" x14ac:dyDescent="0.2">
      <c r="B61" s="122"/>
      <c r="C61" s="132"/>
    </row>
    <row r="62" spans="2:3" ht="15" customHeight="1" x14ac:dyDescent="0.2">
      <c r="B62" s="122"/>
      <c r="C62" s="132"/>
    </row>
    <row r="67" spans="2:3" ht="15" customHeight="1" x14ac:dyDescent="0.2">
      <c r="B67" s="122"/>
      <c r="C67" s="132"/>
    </row>
    <row r="73" spans="2:3" ht="15" customHeight="1" x14ac:dyDescent="0.2">
      <c r="B73" s="122"/>
      <c r="C73" s="132"/>
    </row>
    <row r="75" spans="2:3" ht="15" customHeight="1" x14ac:dyDescent="0.2">
      <c r="B75" s="122"/>
      <c r="C75" s="132"/>
    </row>
  </sheetData>
  <mergeCells count="4">
    <mergeCell ref="A1:C1"/>
    <mergeCell ref="A4:A5"/>
    <mergeCell ref="B4:B5"/>
    <mergeCell ref="A11:B11"/>
  </mergeCells>
  <phoneticPr fontId="6" type="noConversion"/>
  <pageMargins left="0.96" right="0.7" top="0.75" bottom="0.75" header="0.3" footer="0.3"/>
  <pageSetup paperSize="9" orientation="portrait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4</vt:i4>
      </vt:variant>
    </vt:vector>
  </HeadingPairs>
  <TitlesOfParts>
    <vt:vector size="15" baseType="lpstr">
      <vt:lpstr>1. Bevételek</vt:lpstr>
      <vt:lpstr>2. Kiadások</vt:lpstr>
      <vt:lpstr>3. Mérleg</vt:lpstr>
      <vt:lpstr>3a Műk.bev.kiad mérleg</vt:lpstr>
      <vt:lpstr>3b Felhalm.bev.kiad.mérleg</vt:lpstr>
      <vt:lpstr>4. Maradványkimutatás</vt:lpstr>
      <vt:lpstr>5. Pénzeszköz átadás</vt:lpstr>
      <vt:lpstr>6.Felhalmozási k.</vt:lpstr>
      <vt:lpstr>7. létszám</vt:lpstr>
      <vt:lpstr>8. Adósságk.</vt:lpstr>
      <vt:lpstr>9.VAGYONKIMUTATÁS</vt:lpstr>
      <vt:lpstr>'1. Bevételek'!Nyomtatási_cím</vt:lpstr>
      <vt:lpstr>'2. Kiadások'!Nyomtatási_cím</vt:lpstr>
      <vt:lpstr>'1. Bevételek'!Nyomtatási_terület</vt:lpstr>
      <vt:lpstr>'2. Kiadások'!Nyomtatási_terület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2019-05-24T10:46:26Z</cp:lastPrinted>
  <dcterms:created xsi:type="dcterms:W3CDTF">2005-12-27T13:42:28Z</dcterms:created>
  <dcterms:modified xsi:type="dcterms:W3CDTF">2019-05-24T10:49:52Z</dcterms:modified>
</cp:coreProperties>
</file>