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9\4. 2019. 05. 15\"/>
    </mc:Choice>
  </mc:AlternateContent>
  <xr:revisionPtr revIDLastSave="0" documentId="8_{BED7A6C5-AB67-47EB-9A42-F6B49A5ACE89}" xr6:coauthVersionLast="43" xr6:coauthVersionMax="43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1.sz. mell Működési mérleg" sheetId="5" r:id="rId1"/>
    <sheet name="2.sz. mell Felhalmozási mérleg" sheetId="6" r:id="rId2"/>
    <sheet name="3.sz mell. Kiemelt előir." sheetId="7" r:id="rId3"/>
    <sheet name="4.sz. mell. Pénzeszközök vált." sheetId="1" r:id="rId4"/>
    <sheet name="5.sz. mell. Vagyonkimutatás" sheetId="2" r:id="rId5"/>
    <sheet name="6.sz. mell. Maradványkimutatás " sheetId="3" r:id="rId6"/>
    <sheet name="7.sz. mell. Eredménykimutatás" sheetId="4" r:id="rId7"/>
  </sheets>
  <definedNames>
    <definedName name="_xlnm.Print_Area" localSheetId="0">'1.sz. mell Működési mérleg'!$A$1:$I$26</definedName>
    <definedName name="_xlnm.Print_Area" localSheetId="2">'3.sz mell. Kiemelt előir.'!$A$1:$E$151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2" i="7" l="1"/>
  <c r="E142" i="7" s="1"/>
  <c r="D132" i="7"/>
  <c r="D142" i="7" s="1"/>
  <c r="C132" i="7"/>
  <c r="C142" i="7" s="1"/>
  <c r="E119" i="7"/>
  <c r="D119" i="7"/>
  <c r="C119" i="7"/>
  <c r="E105" i="7"/>
  <c r="D105" i="7"/>
  <c r="C105" i="7"/>
  <c r="C94" i="7"/>
  <c r="C89" i="7" s="1"/>
  <c r="C122" i="7" s="1"/>
  <c r="E89" i="7"/>
  <c r="E122" i="7" s="1"/>
  <c r="D89" i="7"/>
  <c r="E83" i="7"/>
  <c r="E151" i="7" s="1"/>
  <c r="E73" i="7"/>
  <c r="E70" i="7"/>
  <c r="D70" i="7"/>
  <c r="D83" i="7" s="1"/>
  <c r="D151" i="7" s="1"/>
  <c r="C70" i="7"/>
  <c r="C83" i="7" s="1"/>
  <c r="C55" i="7"/>
  <c r="E50" i="7"/>
  <c r="D50" i="7"/>
  <c r="C50" i="7"/>
  <c r="C44" i="7"/>
  <c r="E33" i="7"/>
  <c r="D33" i="7"/>
  <c r="C33" i="7"/>
  <c r="E27" i="7"/>
  <c r="D27" i="7"/>
  <c r="D26" i="7" s="1"/>
  <c r="C27" i="7"/>
  <c r="C26" i="7" s="1"/>
  <c r="E26" i="7"/>
  <c r="E19" i="7"/>
  <c r="D19" i="7"/>
  <c r="C19" i="7"/>
  <c r="E12" i="7"/>
  <c r="D12" i="7"/>
  <c r="C12" i="7"/>
  <c r="E5" i="7"/>
  <c r="D5" i="7"/>
  <c r="C5" i="7"/>
  <c r="G25" i="6"/>
  <c r="C19" i="6"/>
  <c r="E13" i="6"/>
  <c r="E25" i="6" s="1"/>
  <c r="D13" i="6"/>
  <c r="D25" i="6" s="1"/>
  <c r="C13" i="6"/>
  <c r="I12" i="6"/>
  <c r="I26" i="6" s="1"/>
  <c r="H12" i="6"/>
  <c r="H26" i="6" s="1"/>
  <c r="G12" i="6"/>
  <c r="E12" i="6"/>
  <c r="D12" i="6"/>
  <c r="C12" i="6"/>
  <c r="I23" i="5"/>
  <c r="H23" i="5"/>
  <c r="G23" i="5"/>
  <c r="E20" i="5"/>
  <c r="C20" i="5"/>
  <c r="E15" i="5"/>
  <c r="E23" i="5" s="1"/>
  <c r="D15" i="5"/>
  <c r="D23" i="5" s="1"/>
  <c r="C15" i="5"/>
  <c r="I14" i="5"/>
  <c r="I24" i="5" s="1"/>
  <c r="H14" i="5"/>
  <c r="H24" i="5" s="1"/>
  <c r="G14" i="5"/>
  <c r="E14" i="5"/>
  <c r="D14" i="5"/>
  <c r="D24" i="5" s="1"/>
  <c r="C14" i="5"/>
  <c r="C143" i="7" l="1"/>
  <c r="C26" i="6"/>
  <c r="E24" i="5"/>
  <c r="I25" i="5" s="1"/>
  <c r="C23" i="5"/>
  <c r="C24" i="5" s="1"/>
  <c r="C25" i="6"/>
  <c r="G26" i="6"/>
  <c r="D122" i="7"/>
  <c r="D143" i="7" s="1"/>
  <c r="C151" i="7"/>
  <c r="E60" i="7"/>
  <c r="E150" i="7" s="1"/>
  <c r="G24" i="5"/>
  <c r="C26" i="5" s="1"/>
  <c r="E84" i="7"/>
  <c r="C60" i="7"/>
  <c r="D60" i="7"/>
  <c r="E143" i="7"/>
  <c r="D26" i="6"/>
  <c r="E26" i="6"/>
  <c r="I27" i="6" s="1"/>
  <c r="M16" i="1"/>
  <c r="C97" i="2"/>
  <c r="C11" i="2"/>
  <c r="D150" i="7" l="1"/>
  <c r="D84" i="7"/>
  <c r="C150" i="7"/>
  <c r="C84" i="7"/>
  <c r="E38" i="4"/>
  <c r="C38" i="4"/>
  <c r="E33" i="4"/>
  <c r="C33" i="4"/>
  <c r="E25" i="4"/>
  <c r="D25" i="4"/>
  <c r="C25" i="4"/>
  <c r="E21" i="4"/>
  <c r="C21" i="4"/>
  <c r="D17" i="4"/>
  <c r="D21" i="4" s="1"/>
  <c r="E16" i="4"/>
  <c r="D16" i="4"/>
  <c r="C16" i="4"/>
  <c r="E8" i="4"/>
  <c r="D8" i="4"/>
  <c r="C8" i="4"/>
  <c r="E39" i="4" l="1"/>
  <c r="C39" i="4"/>
  <c r="E28" i="4"/>
  <c r="E40" i="4" s="1"/>
  <c r="C28" i="4"/>
  <c r="C40" i="4" s="1"/>
  <c r="C10" i="3" l="1"/>
  <c r="C7" i="3"/>
  <c r="C11" i="3" l="1"/>
  <c r="C21" i="3" s="1"/>
  <c r="C19" i="3" l="1"/>
  <c r="E111" i="2"/>
  <c r="E106" i="2"/>
  <c r="E97" i="2"/>
  <c r="D110" i="2"/>
  <c r="C110" i="2"/>
  <c r="D84" i="2"/>
  <c r="C84" i="2"/>
  <c r="C112" i="2" s="1"/>
  <c r="E83" i="2"/>
  <c r="E81" i="2"/>
  <c r="E80" i="2"/>
  <c r="E78" i="2"/>
  <c r="D62" i="2"/>
  <c r="D65" i="2" s="1"/>
  <c r="C62" i="2"/>
  <c r="C65" i="2" s="1"/>
  <c r="E60" i="2"/>
  <c r="E56" i="2"/>
  <c r="D53" i="2"/>
  <c r="C53" i="2"/>
  <c r="E50" i="2"/>
  <c r="E49" i="2"/>
  <c r="D47" i="2"/>
  <c r="C47" i="2"/>
  <c r="E41" i="2"/>
  <c r="D40" i="2"/>
  <c r="E40" i="2" s="1"/>
  <c r="C40" i="2"/>
  <c r="E39" i="2"/>
  <c r="E36" i="2"/>
  <c r="E35" i="2"/>
  <c r="D34" i="2"/>
  <c r="C34" i="2"/>
  <c r="E33" i="2"/>
  <c r="E32" i="2"/>
  <c r="E31" i="2"/>
  <c r="D30" i="2"/>
  <c r="C30" i="2"/>
  <c r="E29" i="2"/>
  <c r="E28" i="2"/>
  <c r="E27" i="2"/>
  <c r="E26" i="2"/>
  <c r="E25" i="2"/>
  <c r="E22" i="2"/>
  <c r="E21" i="2"/>
  <c r="E20" i="2"/>
  <c r="E19" i="2"/>
  <c r="D18" i="2"/>
  <c r="C18" i="2"/>
  <c r="E15" i="2"/>
  <c r="E12" i="2"/>
  <c r="D11" i="2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N32" i="1"/>
  <c r="N31" i="1"/>
  <c r="N30" i="1"/>
  <c r="N29" i="1"/>
  <c r="N28" i="1"/>
  <c r="N27" i="1"/>
  <c r="N26" i="1"/>
  <c r="N25" i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8" i="1"/>
  <c r="N7" i="1"/>
  <c r="E53" i="2" l="1"/>
  <c r="E30" i="2"/>
  <c r="N16" i="1"/>
  <c r="N34" i="1"/>
  <c r="E110" i="2"/>
  <c r="E84" i="2"/>
  <c r="D44" i="2"/>
  <c r="D68" i="2" s="1"/>
  <c r="E34" i="2"/>
  <c r="E65" i="2"/>
  <c r="C44" i="2"/>
  <c r="C68" i="2" s="1"/>
  <c r="C10" i="2"/>
  <c r="C9" i="2" s="1"/>
  <c r="E18" i="2"/>
  <c r="D112" i="2"/>
  <c r="E112" i="2" s="1"/>
  <c r="D10" i="2"/>
  <c r="E11" i="2"/>
  <c r="E62" i="2"/>
  <c r="M36" i="1" l="1"/>
  <c r="E68" i="2"/>
  <c r="E44" i="2"/>
  <c r="E10" i="2"/>
  <c r="D9" i="2"/>
  <c r="E9" i="2" s="1"/>
</calcChain>
</file>

<file path=xl/sharedStrings.xml><?xml version="1.0" encoding="utf-8"?>
<sst xmlns="http://schemas.openxmlformats.org/spreadsheetml/2006/main" count="806" uniqueCount="614">
  <si>
    <t>Diósberény Község Önkormányzat</t>
  </si>
  <si>
    <t>4. sz. melléklet</t>
  </si>
  <si>
    <t>1. oldal</t>
  </si>
  <si>
    <t>Forintban!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</si>
  <si>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</si>
  <si>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</si>
  <si>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</si>
  <si>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</si>
  <si>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</si>
  <si>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</si>
  <si>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</si>
  <si>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</si>
  <si>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</si>
  <si>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</si>
  <si>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</si>
  <si>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</si>
  <si>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</si>
  <si>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</si>
  <si>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</si>
  <si>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</si>
  <si>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</si>
  <si>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Közhatalmi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</si>
  <si>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</si>
  <si>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</si>
  <si>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</si>
  <si>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</si>
  <si>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</si>
  <si>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ÁH-on belüli megelőlegezés</t>
  </si>
  <si>
    <t>Bevételek összesen:</t>
  </si>
  <si>
    <t>2. oldal</t>
  </si>
  <si>
    <t xml:space="preserve">K i a d á s o k </t>
  </si>
  <si>
    <t>Személyi kiadások</t>
  </si>
  <si>
    <t>Munkadókat terhelő járulékok</t>
  </si>
  <si>
    <t>Dologi kiadások</t>
  </si>
  <si>
    <t>Egyéb pénz.eszk.átad.ÁHK</t>
  </si>
  <si>
    <t>Felhalmozási kiadások</t>
  </si>
  <si>
    <t>Egyéb működési támogatás ÁHB</t>
  </si>
  <si>
    <t>Elvonások és befizetések</t>
  </si>
  <si>
    <t>Elátottak pénzbeli juttatása</t>
  </si>
  <si>
    <t>ÁH-on belüli megelőlegezés visszafiz.</t>
  </si>
  <si>
    <t>Kiadások összesen: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</si>
  <si>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</si>
  <si>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</si>
  <si>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</si>
  <si>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</si>
  <si>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</si>
  <si>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</si>
  <si>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</si>
  <si>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</si>
  <si>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</si>
  <si>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</si>
  <si>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</si>
  <si>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</si>
  <si>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</si>
  <si>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</si>
  <si>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</si>
  <si>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Ingatlanok és kapcsolódó vagy.értékű jogok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</si>
  <si>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</si>
  <si>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</si>
  <si>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</si>
  <si>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</si>
  <si>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</si>
  <si>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</si>
  <si>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</si>
  <si>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</si>
  <si>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</si>
  <si>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</si>
  <si>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</si>
  <si>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</si>
  <si>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</si>
  <si>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</si>
  <si>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>10.</t>
  </si>
  <si>
    <t xml:space="preserve">    b/Korlátozottan forgalomképes ingatlanok (12-tól 22-ig)</t>
  </si>
  <si>
    <t>11.</t>
  </si>
  <si>
    <t>12.</t>
  </si>
  <si>
    <t>13.</t>
  </si>
  <si>
    <t>14.</t>
  </si>
  <si>
    <t>15.</t>
  </si>
  <si>
    <t>16.</t>
  </si>
  <si>
    <t>17.</t>
  </si>
  <si>
    <t xml:space="preserve">      7.</t>
  </si>
  <si>
    <t>18.</t>
  </si>
  <si>
    <t xml:space="preserve">      8.</t>
  </si>
  <si>
    <t>19.</t>
  </si>
  <si>
    <t xml:space="preserve">      9. </t>
  </si>
  <si>
    <t>20.</t>
  </si>
  <si>
    <t xml:space="preserve">      10.</t>
  </si>
  <si>
    <t>21.</t>
  </si>
  <si>
    <t xml:space="preserve">      11.</t>
  </si>
  <si>
    <t>22.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</si>
  <si>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</si>
  <si>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</si>
  <si>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</si>
  <si>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</si>
  <si>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</si>
  <si>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</t>
  </si>
  <si>
    <t>23.</t>
  </si>
  <si>
    <t xml:space="preserve">      2. Járművek</t>
  </si>
  <si>
    <t>24.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</si>
  <si>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</si>
  <si>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</si>
  <si>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</si>
  <si>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</si>
  <si>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</si>
  <si>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</si>
  <si>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</si>
  <si>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</si>
  <si>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</si>
  <si>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</si>
  <si>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</si>
  <si>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</si>
  <si>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</si>
  <si>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</si>
  <si>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</si>
  <si>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</si>
  <si>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</si>
  <si>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</si>
  <si>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</si>
  <si>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</si>
  <si>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</si>
  <si>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</si>
  <si>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</si>
  <si>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</si>
  <si>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t>37.</t>
  </si>
  <si>
    <t>III.Forint pénztárak (331,332,339)</t>
  </si>
  <si>
    <t>38.</t>
  </si>
  <si>
    <t>IV.Devizaszámlák (333)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</si>
  <si>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</si>
  <si>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</si>
  <si>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</si>
  <si>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</si>
  <si>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</si>
  <si>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</si>
  <si>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</si>
  <si>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</si>
  <si>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</si>
  <si>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</si>
  <si>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</si>
  <si>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</si>
  <si>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</si>
  <si>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</si>
  <si>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</si>
  <si>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</si>
  <si>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</si>
  <si>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</si>
  <si>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</si>
  <si>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</si>
  <si>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</si>
  <si>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</si>
  <si>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</si>
  <si>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</si>
  <si>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</si>
  <si>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</si>
  <si>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</si>
  <si>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</si>
  <si>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</si>
  <si>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</si>
  <si>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</si>
  <si>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</si>
  <si>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</si>
  <si>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</si>
  <si>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</si>
  <si>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5. sz. melléklet</t>
  </si>
  <si>
    <t>Diósberény Község Önkormányzata</t>
  </si>
  <si>
    <t>VAGYONKIMUTATÁS
2018. XII. 31.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</si>
  <si>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</si>
  <si>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</si>
  <si>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</si>
  <si>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</si>
  <si>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</si>
  <si>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</si>
  <si>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</si>
  <si>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</si>
  <si>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</si>
  <si>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</si>
  <si>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</si>
  <si>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</si>
  <si>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</si>
  <si>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</si>
  <si>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</si>
  <si>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</si>
  <si>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t>63.</t>
  </si>
  <si>
    <t>a/ Következő évben felhasználható pénzmaradvány (65+66)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</si>
  <si>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</si>
  <si>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</si>
  <si>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</si>
  <si>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</si>
  <si>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</si>
  <si>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(68+69)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</si>
  <si>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</si>
  <si>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</si>
  <si>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</si>
  <si>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</si>
  <si>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</si>
  <si>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(68+69)</t>
  </si>
  <si>
    <t>80.</t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</si>
  <si>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</si>
  <si>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</si>
  <si>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</si>
  <si>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</si>
  <si>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</si>
  <si>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</si>
  <si>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</si>
  <si>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</si>
  <si>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t>86.</t>
  </si>
  <si>
    <t>1. Rövid lejáratú kölcsönök</t>
  </si>
  <si>
    <t>87.</t>
  </si>
  <si>
    <t>2. Rövid lejáratú hitelek</t>
  </si>
  <si>
    <t>88.</t>
  </si>
  <si>
    <t>3. Kötelezettségek áruszállításból és szolgáltatásból (szállítók)</t>
  </si>
  <si>
    <t>89.</t>
  </si>
  <si>
    <t>4. Egyéb rövid lejáratú kötelezettségek</t>
  </si>
  <si>
    <t>90.</t>
  </si>
  <si>
    <t xml:space="preserve">          Ebből:               - helyi adóból származó túlfizetés</t>
  </si>
  <si>
    <t>91.</t>
  </si>
  <si>
    <t xml:space="preserve">                                    - lakbér túlfizetés</t>
  </si>
  <si>
    <t>92.</t>
  </si>
  <si>
    <t xml:space="preserve">                                    - beruházási hitel következő évi törlesztése</t>
  </si>
  <si>
    <t>93.</t>
  </si>
  <si>
    <t xml:space="preserve">                                    - egyéb hosszú lejáratú köt.köv. évi törlesztése</t>
  </si>
  <si>
    <t>94.</t>
  </si>
  <si>
    <t xml:space="preserve">                                    - egyéb </t>
  </si>
  <si>
    <t>95.</t>
  </si>
  <si>
    <t>III.1.Kapott előlegek</t>
  </si>
  <si>
    <t>96.</t>
  </si>
  <si>
    <t>III.2.Más szervezetet megillető elszámolás</t>
  </si>
  <si>
    <t>97.</t>
  </si>
  <si>
    <t>III.Kötelezettség jellegű sajátos elszámolás</t>
  </si>
  <si>
    <t>98.</t>
  </si>
  <si>
    <t>F) KÖTELEZETTSÉGEK ÖSSZESEN (81+86)</t>
  </si>
  <si>
    <t xml:space="preserve">G) Egyéb passzív pénzügyi elszámolások </t>
  </si>
  <si>
    <t>FORRÁSOK ÖSSZESEN  (63+80+96+97)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</si>
  <si>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</si>
  <si>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</si>
  <si>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</si>
  <si>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</si>
  <si>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</si>
  <si>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</si>
  <si>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</si>
  <si>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</si>
  <si>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</si>
  <si>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</si>
  <si>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</si>
  <si>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</si>
  <si>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</si>
  <si>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</si>
  <si>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</si>
  <si>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</si>
  <si>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</si>
  <si>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</si>
  <si>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</si>
  <si>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</si>
  <si>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</si>
  <si>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</si>
  <si>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</si>
  <si>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</si>
  <si>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</si>
  <si>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</si>
  <si>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</si>
  <si>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</si>
  <si>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</si>
  <si>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</si>
  <si>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</si>
  <si>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</si>
  <si>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</si>
  <si>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</si>
  <si>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</si>
  <si>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</si>
  <si>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</si>
  <si>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</si>
  <si>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</si>
  <si>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Felhalmozási célú támogatások eredményszemléletű bevétel</t>
  </si>
  <si>
    <t>09   Különféle egyéb eredményszemléletű bevételek</t>
  </si>
  <si>
    <t>III   Egyéb eredményszemléletű bevételek (=06+07+08)</t>
  </si>
  <si>
    <t>10   Anyagköltség</t>
  </si>
  <si>
    <t>11   Igénybe vett szolgáltatások értéke</t>
  </si>
  <si>
    <t>12   Eladott áruk beszerzési értéke</t>
  </si>
  <si>
    <t>13   Eladott (közvetített) szolgáltatások értéke</t>
  </si>
  <si>
    <t>IV   Anyagjellegű ráfordítások (=09+10+11+12)</t>
  </si>
  <si>
    <t>14   Bérköltség</t>
  </si>
  <si>
    <t>15   Személyi jellegű egyéb kifizetések</t>
  </si>
  <si>
    <t>16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</si>
  <si>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</si>
  <si>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</si>
  <si>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</si>
  <si>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</si>
  <si>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17    Kapott (járó) osztalék és részesedés</t>
  </si>
  <si>
    <t>18    Kapott (járó) kamatok és kamatjellegű eredményszemléletű bevételek</t>
  </si>
  <si>
    <t>19    Pénzügyi műveletek egyéb eredményszemléletű bevételei</t>
  </si>
  <si>
    <t>19a   - ebből: árfolyamnyereség</t>
  </si>
  <si>
    <t>VIII Pénzügyi műveletek eredményszemléletű bevételei (=16+17+18)</t>
  </si>
  <si>
    <t>20   Fizetendő kamatok és kamatjellegű ráfordítások</t>
  </si>
  <si>
    <t>21   Részesedések, értékpapírok, pénzeszközök értékvesztése</t>
  </si>
  <si>
    <t>22   Pénzügyi műveletek egyéb ráfordításai</t>
  </si>
  <si>
    <t>22a  - ebből: árfolyamveszteség</t>
  </si>
  <si>
    <t>IX   Pénzügyi műveletek ráfordításai (=19+20+21)</t>
  </si>
  <si>
    <t>B)   PÉNZÜGYI MŰVELETEK EREDMÉNYE (=VIII-IX)</t>
  </si>
  <si>
    <t>C)  MÉRLEG SZERINTI EREDMÉNY</t>
  </si>
  <si>
    <t>2018.</t>
  </si>
  <si>
    <t>2018. évi pénzeszköz változása</t>
  </si>
  <si>
    <t>2018.évi maradvány:</t>
  </si>
  <si>
    <t>forintban</t>
  </si>
  <si>
    <t>Sor-
szám</t>
  </si>
  <si>
    <t>Bevételek</t>
  </si>
  <si>
    <t>Kiadások</t>
  </si>
  <si>
    <t>2018. évi előirányzat</t>
  </si>
  <si>
    <t>2018.évi módosított előirányzat</t>
  </si>
  <si>
    <t>2018.évi teljesítés</t>
  </si>
  <si>
    <t>3.</t>
  </si>
  <si>
    <t>4.</t>
  </si>
  <si>
    <t>5.</t>
  </si>
  <si>
    <t>6.</t>
  </si>
  <si>
    <t>7.</t>
  </si>
  <si>
    <t>8.</t>
  </si>
  <si>
    <t>9.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</si>
  <si>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</si>
  <si>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</si>
  <si>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</si>
  <si>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</si>
  <si>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</si>
  <si>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</si>
  <si>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</si>
  <si>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</si>
  <si>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</si>
  <si>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</si>
  <si>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</si>
  <si>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</si>
  <si>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</si>
  <si>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</si>
  <si>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</si>
  <si>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ÁHK.visszatérítendő kölcsön</t>
  </si>
  <si>
    <t>Költségvetési bevételek összesen  (1.+2.+4.+5.+7.+8.)</t>
  </si>
  <si>
    <t>Költségvetési kiadások összesen (1.+...+8.)</t>
  </si>
  <si>
    <t>Hiány belső finanszírozásának bevételei (11.+…+14.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</si>
  <si>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</si>
  <si>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</si>
  <si>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</si>
  <si>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</si>
  <si>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</si>
  <si>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</si>
  <si>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</si>
  <si>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</si>
  <si>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</si>
  <si>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(16.+17.) </t>
  </si>
  <si>
    <t>Forgatási célú belföldi, külföldi értékpapírok vásárlása</t>
  </si>
  <si>
    <t xml:space="preserve">   Likviditási célú hitelek, kölcsönök felvétele</t>
  </si>
  <si>
    <t>ÁHB megelőlegezések visszafizetése</t>
  </si>
  <si>
    <t>ÁHB megelőlegezés</t>
  </si>
  <si>
    <t>Központi ir.szervi támogatások folyósítása</t>
  </si>
  <si>
    <t>Működési célú finanszírozási bevételek összesen (10.+15.)</t>
  </si>
  <si>
    <t>Működési célú finanszírozási kiadások összesen (10.+...+17.)</t>
  </si>
  <si>
    <t>BEVÉTEL ÖSSZESEN (9.+18.)</t>
  </si>
  <si>
    <t>KIADÁSOK ÖSSZESEN (9.+18.)</t>
  </si>
  <si>
    <t>Költségvetési hiány:</t>
  </si>
  <si>
    <t>Költségvetési többlet:</t>
  </si>
  <si>
    <t>Tárgyévi  hiány:</t>
  </si>
  <si>
    <t>Tárgyévi  többlet: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</si>
  <si>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</si>
  <si>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</si>
  <si>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</si>
  <si>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</si>
  <si>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</si>
  <si>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</si>
  <si>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</si>
  <si>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</si>
  <si>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</si>
  <si>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</si>
  <si>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</si>
  <si>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</si>
  <si>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</si>
  <si>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</si>
  <si>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</si>
  <si>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</si>
  <si>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</si>
  <si>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</si>
  <si>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</si>
  <si>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</si>
  <si>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</si>
  <si>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</si>
  <si>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</si>
  <si>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</si>
  <si>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</si>
  <si>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</si>
  <si>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</si>
  <si>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</si>
  <si>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</si>
  <si>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</si>
  <si>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</si>
  <si>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</si>
  <si>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</si>
  <si>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</si>
  <si>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</si>
  <si>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</si>
  <si>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</si>
  <si>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</si>
  <si>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</si>
  <si>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</si>
  <si>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</si>
  <si>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</si>
  <si>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</si>
  <si>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</si>
  <si>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</si>
  <si>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</si>
  <si>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</si>
  <si>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</si>
  <si>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</si>
  <si>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</si>
  <si>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</si>
  <si>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</si>
  <si>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</si>
  <si>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</si>
  <si>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</si>
  <si>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</si>
  <si>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</si>
  <si>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</si>
  <si>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</si>
  <si>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</si>
  <si>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</si>
  <si>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</si>
  <si>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</si>
  <si>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</si>
  <si>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</si>
  <si>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</si>
  <si>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</si>
  <si>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</si>
  <si>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</si>
  <si>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</si>
  <si>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</si>
  <si>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</si>
  <si>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</si>
  <si>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</si>
  <si>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</si>
  <si>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</si>
  <si>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</si>
  <si>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</si>
  <si>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</si>
  <si>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</si>
  <si>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</si>
  <si>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</si>
  <si>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</si>
  <si>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</si>
  <si>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</si>
  <si>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</si>
  <si>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</si>
  <si>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</si>
  <si>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</si>
  <si>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</si>
  <si>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</si>
  <si>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</si>
  <si>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</si>
  <si>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</si>
  <si>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</si>
  <si>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</si>
  <si>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</si>
  <si>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</si>
  <si>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</si>
  <si>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</si>
  <si>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</si>
  <si>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</si>
  <si>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</si>
  <si>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</si>
  <si>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</si>
  <si>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</si>
  <si>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</si>
  <si>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</si>
  <si>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</si>
  <si>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</si>
  <si>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</si>
  <si>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</si>
  <si>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</si>
  <si>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</si>
  <si>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</si>
  <si>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</si>
  <si>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</si>
  <si>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</si>
  <si>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</si>
  <si>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</si>
  <si>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</si>
  <si>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</si>
  <si>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</si>
  <si>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</si>
  <si>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</si>
  <si>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</si>
  <si>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</si>
  <si>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</si>
  <si>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</si>
  <si>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</si>
  <si>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</si>
  <si>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</si>
  <si>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</si>
  <si>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</si>
  <si>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</si>
  <si>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</si>
  <si>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</si>
  <si>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</si>
  <si>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</si>
  <si>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</si>
  <si>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</si>
  <si>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</si>
  <si>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</si>
  <si>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</si>
  <si>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</si>
  <si>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</si>
  <si>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</si>
  <si>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</si>
  <si>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</si>
  <si>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</si>
  <si>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</si>
  <si>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</si>
  <si>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</si>
  <si>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</si>
  <si>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</si>
  <si>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</si>
  <si>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</si>
  <si>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</si>
  <si>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</si>
  <si>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</si>
  <si>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</si>
  <si>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</si>
  <si>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</si>
  <si>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</si>
  <si>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</si>
  <si>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</si>
  <si>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</si>
  <si>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</si>
  <si>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</si>
  <si>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</si>
  <si>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</si>
  <si>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</si>
  <si>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</si>
  <si>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</si>
  <si>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</si>
  <si>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</si>
  <si>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</si>
  <si>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</si>
  <si>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</si>
  <si>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</si>
  <si>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</si>
  <si>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</si>
  <si>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</si>
  <si>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</si>
  <si>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</si>
  <si>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</si>
  <si>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</si>
  <si>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</si>
  <si>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</si>
  <si>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</si>
  <si>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</si>
  <si>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</si>
  <si>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</si>
  <si>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</si>
  <si>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</si>
  <si>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</si>
  <si>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</si>
  <si>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</si>
  <si>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</si>
  <si>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</si>
  <si>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</si>
  <si>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</si>
  <si>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</si>
  <si>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</si>
  <si>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</si>
  <si>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</si>
  <si>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</si>
  <si>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</si>
  <si>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</si>
  <si>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</si>
  <si>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</si>
  <si>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</si>
  <si>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</si>
  <si>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</si>
  <si>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</si>
  <si>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</si>
  <si>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</si>
  <si>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</si>
  <si>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</si>
  <si>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</si>
  <si>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</si>
  <si>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</si>
  <si>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</si>
  <si>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</si>
  <si>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</si>
  <si>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</si>
  <si>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</si>
  <si>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</si>
  <si>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</si>
  <si>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</si>
  <si>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</si>
  <si>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</si>
  <si>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</si>
  <si>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</si>
  <si>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</si>
  <si>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</si>
  <si>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</si>
  <si>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</si>
  <si>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</si>
  <si>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</si>
  <si>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</si>
  <si>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</si>
  <si>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</si>
  <si>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</si>
  <si>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</si>
  <si>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</si>
  <si>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</si>
  <si>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</si>
  <si>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</si>
  <si>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</si>
  <si>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</si>
  <si>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</si>
  <si>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</t>
  </si>
  <si>
    <r>
      <t>I</t>
    </r>
    <r>
      <rPr>
        <sz val="10"/>
        <rFont val="Times New Roman"/>
        <family val="1"/>
        <charset val="238"/>
      </rPr>
      <t>I.Pénztárak, csekkek és betétkönyvek (32)</t>
    </r>
  </si>
  <si>
    <r>
      <t xml:space="preserve"> D) SAJÁT TŐKE ÖSSZESEN </t>
    </r>
    <r>
      <rPr>
        <b/>
        <sz val="9"/>
        <rFont val="Times New Roman"/>
        <family val="1"/>
        <charset val="238"/>
      </rPr>
      <t>(57+…62)</t>
    </r>
  </si>
  <si>
    <r>
      <t xml:space="preserve"> I. Hosszú lejáratú kötelezettségek összesen</t>
    </r>
    <r>
      <rPr>
        <b/>
        <i/>
        <sz val="9"/>
        <rFont val="Times New Roman"/>
        <family val="1"/>
        <charset val="238"/>
      </rPr>
      <t xml:space="preserve"> (81+….85)</t>
    </r>
  </si>
  <si>
    <r>
      <t xml:space="preserve"> II. Rövid lejáratú kötelezettségek összesen</t>
    </r>
    <r>
      <rPr>
        <b/>
        <i/>
        <sz val="9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>(87+…95)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</si>
</sst>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,###\ _F_t;\-#,###\ _F_t"/>
    <numFmt numFmtId="166" formatCode="#,##0.00\ _F_t;\-\ #,##0.00\ _F_t"/>
    <numFmt numFmtId="167" formatCode="#,###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11"/>
      <color theme="1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sz val="12"/>
      <color theme="1"/>
      <name val="Times New Roman CE"/>
      <charset val="238"/>
    </font>
    <font>
      <i/>
      <sz val="12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8" fillId="0" borderId="0"/>
  </cellStyleXfs>
  <cellXfs count="39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4" fillId="0" borderId="0" xfId="0" applyNumberFormat="1" applyFont="1"/>
    <xf numFmtId="0" fontId="13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3" fontId="20" fillId="0" borderId="11" xfId="0" applyNumberFormat="1" applyFont="1" applyBorder="1"/>
    <xf numFmtId="0" fontId="20" fillId="0" borderId="12" xfId="0" applyFont="1" applyBorder="1" applyAlignment="1">
      <alignment horizontal="center"/>
    </xf>
    <xf numFmtId="0" fontId="20" fillId="0" borderId="12" xfId="0" applyFont="1" applyBorder="1"/>
    <xf numFmtId="3" fontId="20" fillId="0" borderId="12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3" fontId="21" fillId="0" borderId="12" xfId="0" applyNumberFormat="1" applyFont="1" applyBorder="1"/>
    <xf numFmtId="0" fontId="14" fillId="0" borderId="0" xfId="0" applyFont="1"/>
    <xf numFmtId="0" fontId="20" fillId="0" borderId="10" xfId="0" applyFont="1" applyBorder="1" applyAlignment="1">
      <alignment horizontal="center"/>
    </xf>
    <xf numFmtId="0" fontId="21" fillId="0" borderId="10" xfId="0" applyFont="1" applyBorder="1"/>
    <xf numFmtId="3" fontId="21" fillId="0" borderId="10" xfId="0" applyNumberFormat="1" applyFont="1" applyBorder="1"/>
    <xf numFmtId="0" fontId="23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/>
    <xf numFmtId="3" fontId="11" fillId="0" borderId="15" xfId="0" applyNumberFormat="1" applyFont="1" applyBorder="1"/>
    <xf numFmtId="3" fontId="11" fillId="0" borderId="14" xfId="0" applyNumberFormat="1" applyFont="1" applyBorder="1"/>
    <xf numFmtId="0" fontId="24" fillId="0" borderId="19" xfId="0" applyFont="1" applyBorder="1" applyAlignment="1">
      <alignment horizontal="center"/>
    </xf>
    <xf numFmtId="0" fontId="25" fillId="0" borderId="20" xfId="0" applyFont="1" applyBorder="1"/>
    <xf numFmtId="3" fontId="11" fillId="0" borderId="21" xfId="0" applyNumberFormat="1" applyFont="1" applyBorder="1"/>
    <xf numFmtId="3" fontId="11" fillId="0" borderId="20" xfId="0" applyNumberFormat="1" applyFont="1" applyBorder="1"/>
    <xf numFmtId="0" fontId="24" fillId="0" borderId="20" xfId="0" applyFont="1" applyBorder="1"/>
    <xf numFmtId="0" fontId="17" fillId="0" borderId="19" xfId="0" applyFont="1" applyBorder="1" applyAlignment="1">
      <alignment horizontal="center"/>
    </xf>
    <xf numFmtId="0" fontId="17" fillId="0" borderId="20" xfId="0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0" fontId="11" fillId="0" borderId="0" xfId="0" applyFont="1"/>
    <xf numFmtId="0" fontId="17" fillId="0" borderId="17" xfId="0" applyFont="1" applyBorder="1"/>
    <xf numFmtId="3" fontId="14" fillId="0" borderId="17" xfId="0" applyNumberFormat="1" applyFont="1" applyBorder="1"/>
    <xf numFmtId="3" fontId="14" fillId="0" borderId="18" xfId="0" applyNumberFormat="1" applyFont="1" applyBorder="1"/>
    <xf numFmtId="0" fontId="2" fillId="0" borderId="0" xfId="0" applyFont="1" applyAlignment="1" applyProtection="1">
      <alignment horizontal="center" vertical="center" wrapText="1"/>
    </xf>
    <xf numFmtId="167" fontId="26" fillId="0" borderId="0" xfId="0" applyNumberFormat="1" applyFont="1" applyFill="1" applyAlignment="1" applyProtection="1">
      <alignment vertical="center" wrapText="1"/>
    </xf>
    <xf numFmtId="167" fontId="19" fillId="0" borderId="0" xfId="0" applyNumberFormat="1" applyFont="1" applyFill="1" applyAlignment="1" applyProtection="1">
      <alignment horizontal="center" textRotation="180"/>
    </xf>
    <xf numFmtId="167" fontId="0" fillId="0" borderId="0" xfId="0" applyNumberFormat="1" applyFill="1" applyAlignment="1" applyProtection="1">
      <alignment vertical="center" wrapText="1"/>
    </xf>
    <xf numFmtId="167" fontId="27" fillId="0" borderId="0" xfId="0" applyNumberFormat="1" applyFont="1" applyFill="1" applyAlignment="1" applyProtection="1">
      <alignment horizontal="right" wrapText="1"/>
    </xf>
    <xf numFmtId="167" fontId="18" fillId="0" borderId="22" xfId="0" applyNumberFormat="1" applyFont="1" applyFill="1" applyBorder="1" applyAlignment="1" applyProtection="1">
      <alignment horizontal="centerContinuous" vertical="center" wrapText="1"/>
    </xf>
    <xf numFmtId="167" fontId="18" fillId="0" borderId="23" xfId="0" applyNumberFormat="1" applyFont="1" applyFill="1" applyBorder="1" applyAlignment="1" applyProtection="1">
      <alignment horizontal="centerContinuous" vertical="center" wrapText="1"/>
    </xf>
    <xf numFmtId="167" fontId="18" fillId="0" borderId="24" xfId="0" applyNumberFormat="1" applyFont="1" applyFill="1" applyBorder="1" applyAlignment="1" applyProtection="1">
      <alignment horizontal="centerContinuous" vertical="center" wrapText="1"/>
    </xf>
    <xf numFmtId="167" fontId="18" fillId="0" borderId="22" xfId="0" applyNumberFormat="1" applyFont="1" applyFill="1" applyBorder="1" applyAlignment="1" applyProtection="1">
      <alignment horizontal="center" vertical="center" wrapText="1"/>
    </xf>
    <xf numFmtId="167" fontId="18" fillId="0" borderId="23" xfId="0" applyNumberFormat="1" applyFont="1" applyFill="1" applyBorder="1" applyAlignment="1" applyProtection="1">
      <alignment horizontal="center" vertical="center" wrapText="1"/>
    </xf>
    <xf numFmtId="167" fontId="18" fillId="0" borderId="25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Alignment="1" applyProtection="1">
      <alignment horizontal="center" vertical="center" wrapText="1"/>
    </xf>
    <xf numFmtId="167" fontId="14" fillId="0" borderId="1" xfId="0" applyNumberFormat="1" applyFont="1" applyFill="1" applyBorder="1" applyAlignment="1" applyProtection="1">
      <alignment horizontal="center" vertical="center" wrapText="1"/>
    </xf>
    <xf numFmtId="167" fontId="18" fillId="0" borderId="23" xfId="0" applyNumberFormat="1" applyFont="1" applyFill="1" applyBorder="1" applyAlignment="1" applyProtection="1">
      <alignment horizontal="center"/>
    </xf>
    <xf numFmtId="167" fontId="18" fillId="0" borderId="25" xfId="0" applyNumberFormat="1" applyFont="1" applyFill="1" applyBorder="1" applyAlignment="1" applyProtection="1">
      <alignment horizontal="center" wrapText="1"/>
    </xf>
    <xf numFmtId="167" fontId="23" fillId="0" borderId="0" xfId="0" applyNumberFormat="1" applyFont="1" applyFill="1" applyAlignment="1" applyProtection="1">
      <alignment horizontal="center" vertical="center" wrapText="1"/>
    </xf>
    <xf numFmtId="167" fontId="11" fillId="0" borderId="11" xfId="0" applyNumberFormat="1" applyFont="1" applyFill="1" applyBorder="1" applyAlignment="1" applyProtection="1">
      <alignment horizontal="center" vertical="center" wrapText="1"/>
    </xf>
    <xf numFmtId="167" fontId="28" fillId="0" borderId="26" xfId="0" applyNumberFormat="1" applyFont="1" applyFill="1" applyBorder="1" applyAlignment="1" applyProtection="1">
      <alignment horizontal="left" vertical="center" wrapText="1" indent="1"/>
    </xf>
    <xf numFmtId="167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28" xfId="0" applyNumberFormat="1" applyFont="1" applyFill="1" applyBorder="1" applyAlignment="1" applyProtection="1">
      <alignment horizontal="center" wrapText="1"/>
    </xf>
    <xf numFmtId="167" fontId="11" fillId="0" borderId="12" xfId="0" applyNumberFormat="1" applyFont="1" applyFill="1" applyBorder="1" applyAlignment="1" applyProtection="1">
      <alignment horizontal="center" vertical="center" wrapText="1"/>
    </xf>
    <xf numFmtId="167" fontId="28" fillId="0" borderId="19" xfId="0" applyNumberFormat="1" applyFont="1" applyFill="1" applyBorder="1" applyAlignment="1" applyProtection="1">
      <alignment horizontal="left" vertical="center" wrapText="1" indent="1"/>
    </xf>
    <xf numFmtId="167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21" xfId="0" applyNumberFormat="1" applyFont="1" applyFill="1" applyBorder="1" applyAlignment="1" applyProtection="1">
      <alignment horizontal="center" wrapText="1"/>
    </xf>
    <xf numFmtId="167" fontId="28" fillId="0" borderId="29" xfId="0" applyNumberFormat="1" applyFont="1" applyFill="1" applyBorder="1" applyAlignment="1" applyProtection="1">
      <alignment horizontal="left" vertical="center" wrapText="1" indent="1"/>
    </xf>
    <xf numFmtId="3" fontId="29" fillId="0" borderId="27" xfId="0" applyNumberFormat="1" applyFont="1" applyFill="1" applyBorder="1" applyAlignment="1" applyProtection="1">
      <alignment horizontal="center" vertical="center"/>
    </xf>
    <xf numFmtId="167" fontId="29" fillId="0" borderId="21" xfId="0" applyNumberFormat="1" applyFont="1" applyFill="1" applyBorder="1" applyAlignment="1" applyProtection="1">
      <alignment horizontal="center" vertical="center" wrapText="1"/>
    </xf>
    <xf numFmtId="167" fontId="26" fillId="0" borderId="12" xfId="0" applyNumberFormat="1" applyFont="1" applyFill="1" applyBorder="1" applyAlignment="1" applyProtection="1">
      <alignment horizontal="center" vertical="center" wrapText="1"/>
    </xf>
    <xf numFmtId="167" fontId="2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7" fontId="30" fillId="0" borderId="30" xfId="0" applyNumberFormat="1" applyFont="1" applyFill="1" applyBorder="1" applyAlignment="1" applyProtection="1">
      <alignment horizontal="center" textRotation="180"/>
    </xf>
    <xf numFmtId="167" fontId="30" fillId="0" borderId="31" xfId="0" applyNumberFormat="1" applyFont="1" applyFill="1" applyBorder="1" applyAlignment="1" applyProtection="1">
      <alignment horizontal="center" wrapText="1"/>
    </xf>
    <xf numFmtId="167" fontId="18" fillId="0" borderId="22" xfId="0" applyNumberFormat="1" applyFont="1" applyFill="1" applyBorder="1" applyAlignment="1" applyProtection="1">
      <alignment horizontal="left" vertical="center" wrapText="1" indent="1"/>
    </xf>
    <xf numFmtId="167" fontId="18" fillId="0" borderId="23" xfId="0" applyNumberFormat="1" applyFont="1" applyFill="1" applyBorder="1" applyAlignment="1" applyProtection="1">
      <alignment horizontal="right" vertical="center" wrapText="1" indent="1"/>
    </xf>
    <xf numFmtId="167" fontId="18" fillId="0" borderId="25" xfId="0" applyNumberFormat="1" applyFont="1" applyFill="1" applyBorder="1" applyAlignment="1" applyProtection="1">
      <alignment horizontal="right" vertical="center" wrapText="1" indent="1"/>
    </xf>
    <xf numFmtId="167" fontId="26" fillId="0" borderId="32" xfId="0" applyNumberFormat="1" applyFont="1" applyFill="1" applyBorder="1" applyAlignment="1" applyProtection="1">
      <alignment horizontal="center" vertical="center" wrapText="1"/>
    </xf>
    <xf numFmtId="167" fontId="30" fillId="0" borderId="29" xfId="0" applyNumberFormat="1" applyFont="1" applyFill="1" applyBorder="1" applyAlignment="1" applyProtection="1">
      <alignment horizontal="left" vertical="center" wrapText="1" indent="1"/>
    </xf>
    <xf numFmtId="167" fontId="29" fillId="0" borderId="33" xfId="0" applyNumberFormat="1" applyFont="1" applyFill="1" applyBorder="1" applyAlignment="1" applyProtection="1">
      <alignment horizontal="right" vertical="center" wrapText="1" indent="1"/>
    </xf>
    <xf numFmtId="167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7" fontId="30" fillId="0" borderId="27" xfId="0" applyNumberFormat="1" applyFont="1" applyFill="1" applyBorder="1" applyAlignment="1" applyProtection="1">
      <alignment horizontal="center" textRotation="180"/>
    </xf>
    <xf numFmtId="167" fontId="30" fillId="0" borderId="28" xfId="0" applyNumberFormat="1" applyFont="1" applyFill="1" applyBorder="1" applyAlignment="1" applyProtection="1">
      <alignment horizontal="center" wrapText="1"/>
    </xf>
    <xf numFmtId="167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30" fillId="0" borderId="20" xfId="0" applyNumberFormat="1" applyFont="1" applyFill="1" applyBorder="1" applyAlignment="1" applyProtection="1">
      <alignment horizontal="center" textRotation="180"/>
    </xf>
    <xf numFmtId="167" fontId="30" fillId="0" borderId="21" xfId="0" applyNumberFormat="1" applyFont="1" applyFill="1" applyBorder="1" applyAlignment="1" applyProtection="1">
      <alignment horizontal="center" wrapText="1"/>
    </xf>
    <xf numFmtId="167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7" fontId="30" fillId="0" borderId="19" xfId="0" applyNumberFormat="1" applyFont="1" applyFill="1" applyBorder="1" applyAlignment="1" applyProtection="1">
      <alignment horizontal="left" vertical="center" wrapText="1" indent="1"/>
    </xf>
    <xf numFmtId="167" fontId="30" fillId="0" borderId="20" xfId="0" applyNumberFormat="1" applyFont="1" applyFill="1" applyBorder="1" applyAlignment="1" applyProtection="1">
      <alignment horizontal="right" vertical="center" wrapText="1" indent="1"/>
    </xf>
    <xf numFmtId="167" fontId="30" fillId="0" borderId="21" xfId="0" applyNumberFormat="1" applyFont="1" applyFill="1" applyBorder="1" applyAlignment="1" applyProtection="1">
      <alignment horizontal="right" vertical="center" wrapText="1" indent="1"/>
    </xf>
    <xf numFmtId="167" fontId="26" fillId="0" borderId="35" xfId="0" applyNumberFormat="1" applyFont="1" applyFill="1" applyBorder="1" applyAlignment="1" applyProtection="1">
      <alignment horizontal="center" vertical="center" wrapText="1"/>
    </xf>
    <xf numFmtId="167" fontId="28" fillId="0" borderId="36" xfId="0" applyNumberFormat="1" applyFont="1" applyFill="1" applyBorder="1" applyAlignment="1" applyProtection="1">
      <alignment horizontal="left" vertical="center" wrapText="1" indent="1"/>
    </xf>
    <xf numFmtId="167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7" fontId="30" fillId="0" borderId="23" xfId="0" applyNumberFormat="1" applyFont="1" applyFill="1" applyBorder="1" applyAlignment="1" applyProtection="1">
      <alignment horizontal="center" textRotation="180"/>
    </xf>
    <xf numFmtId="3" fontId="18" fillId="0" borderId="25" xfId="0" applyNumberFormat="1" applyFont="1" applyFill="1" applyBorder="1" applyAlignment="1" applyProtection="1">
      <alignment horizontal="center"/>
    </xf>
    <xf numFmtId="167" fontId="0" fillId="0" borderId="0" xfId="0" applyNumberFormat="1" applyFill="1" applyAlignment="1" applyProtection="1">
      <alignment horizontal="center" vertical="center" wrapText="1"/>
    </xf>
    <xf numFmtId="167" fontId="32" fillId="0" borderId="0" xfId="0" applyNumberFormat="1" applyFont="1" applyFill="1" applyAlignment="1" applyProtection="1">
      <alignment horizontal="centerContinuous" vertical="center" wrapText="1"/>
    </xf>
    <xf numFmtId="167" fontId="0" fillId="0" borderId="0" xfId="0" applyNumberFormat="1" applyFill="1" applyAlignment="1" applyProtection="1">
      <alignment horizontal="centerContinuous" vertical="center"/>
    </xf>
    <xf numFmtId="167" fontId="33" fillId="0" borderId="0" xfId="0" applyNumberFormat="1" applyFont="1" applyFill="1" applyAlignment="1" applyProtection="1">
      <alignment vertical="center" wrapText="1"/>
    </xf>
    <xf numFmtId="167" fontId="15" fillId="0" borderId="0" xfId="0" applyNumberFormat="1" applyFont="1" applyFill="1" applyAlignment="1" applyProtection="1">
      <alignment horizontal="center" vertical="center" wrapText="1"/>
    </xf>
    <xf numFmtId="167" fontId="34" fillId="0" borderId="0" xfId="0" applyNumberFormat="1" applyFont="1" applyFill="1" applyAlignment="1" applyProtection="1">
      <alignment horizontal="right" vertical="center"/>
    </xf>
    <xf numFmtId="167" fontId="34" fillId="0" borderId="0" xfId="0" applyNumberFormat="1" applyFont="1" applyFill="1" applyAlignment="1" applyProtection="1">
      <alignment horizontal="center" textRotation="180"/>
    </xf>
    <xf numFmtId="167" fontId="35" fillId="0" borderId="0" xfId="0" applyNumberFormat="1" applyFont="1" applyFill="1" applyAlignment="1" applyProtection="1">
      <alignment horizontal="right" vertical="center"/>
    </xf>
    <xf numFmtId="167" fontId="15" fillId="0" borderId="22" xfId="0" applyNumberFormat="1" applyFont="1" applyFill="1" applyBorder="1" applyAlignment="1" applyProtection="1">
      <alignment horizontal="centerContinuous" vertical="center" wrapText="1"/>
    </xf>
    <xf numFmtId="167" fontId="15" fillId="0" borderId="23" xfId="0" applyNumberFormat="1" applyFont="1" applyFill="1" applyBorder="1" applyAlignment="1" applyProtection="1">
      <alignment horizontal="centerContinuous" vertical="center" wrapText="1"/>
    </xf>
    <xf numFmtId="167" fontId="15" fillId="0" borderId="24" xfId="0" applyNumberFormat="1" applyFont="1" applyFill="1" applyBorder="1" applyAlignment="1" applyProtection="1">
      <alignment horizontal="centerContinuous" vertical="center" wrapText="1"/>
    </xf>
    <xf numFmtId="167" fontId="15" fillId="0" borderId="22" xfId="0" applyNumberFormat="1" applyFont="1" applyFill="1" applyBorder="1" applyAlignment="1" applyProtection="1">
      <alignment horizontal="center" vertical="center" wrapText="1"/>
    </xf>
    <xf numFmtId="167" fontId="15" fillId="0" borderId="23" xfId="0" applyNumberFormat="1" applyFont="1" applyFill="1" applyBorder="1" applyAlignment="1" applyProtection="1">
      <alignment horizontal="center" vertical="center" wrapText="1"/>
    </xf>
    <xf numFmtId="167" fontId="15" fillId="0" borderId="25" xfId="0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 applyProtection="1">
      <alignment horizontal="center" vertical="center" wrapText="1"/>
    </xf>
    <xf numFmtId="3" fontId="15" fillId="0" borderId="23" xfId="0" applyNumberFormat="1" applyFont="1" applyFill="1" applyBorder="1" applyAlignment="1" applyProtection="1">
      <alignment horizontal="center"/>
    </xf>
    <xf numFmtId="167" fontId="36" fillId="0" borderId="11" xfId="0" applyNumberFormat="1" applyFont="1" applyFill="1" applyBorder="1" applyAlignment="1" applyProtection="1">
      <alignment horizontal="center" vertical="center" wrapText="1"/>
    </xf>
    <xf numFmtId="167" fontId="36" fillId="0" borderId="26" xfId="0" applyNumberFormat="1" applyFont="1" applyFill="1" applyBorder="1" applyAlignment="1" applyProtection="1">
      <alignment horizontal="left" vertical="center" wrapText="1" indent="1"/>
    </xf>
    <xf numFmtId="167" fontId="3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7" fontId="33" fillId="0" borderId="28" xfId="0" applyNumberFormat="1" applyFont="1" applyFill="1" applyBorder="1" applyAlignment="1" applyProtection="1">
      <alignment vertical="center" wrapText="1"/>
    </xf>
    <xf numFmtId="167" fontId="36" fillId="0" borderId="12" xfId="0" applyNumberFormat="1" applyFont="1" applyFill="1" applyBorder="1" applyAlignment="1" applyProtection="1">
      <alignment horizontal="center" vertical="center" wrapText="1"/>
    </xf>
    <xf numFmtId="167" fontId="36" fillId="0" borderId="19" xfId="0" applyNumberFormat="1" applyFont="1" applyFill="1" applyBorder="1" applyAlignment="1" applyProtection="1">
      <alignment horizontal="left" vertical="center" wrapText="1" indent="1"/>
    </xf>
    <xf numFmtId="167" fontId="3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7" fontId="33" fillId="0" borderId="21" xfId="0" applyNumberFormat="1" applyFont="1" applyFill="1" applyBorder="1" applyAlignment="1" applyProtection="1">
      <alignment vertical="center" wrapText="1"/>
    </xf>
    <xf numFmtId="167" fontId="36" fillId="0" borderId="21" xfId="0" applyNumberFormat="1" applyFont="1" applyFill="1" applyBorder="1" applyAlignment="1" applyProtection="1">
      <alignment wrapText="1"/>
      <protection locked="0"/>
    </xf>
    <xf numFmtId="167" fontId="34" fillId="0" borderId="20" xfId="0" applyNumberFormat="1" applyFont="1" applyFill="1" applyBorder="1" applyAlignment="1" applyProtection="1">
      <alignment horizontal="center" textRotation="180"/>
    </xf>
    <xf numFmtId="167" fontId="3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7" fontId="34" fillId="0" borderId="30" xfId="0" applyNumberFormat="1" applyFont="1" applyFill="1" applyBorder="1" applyAlignment="1" applyProtection="1">
      <alignment horizontal="center" textRotation="180"/>
    </xf>
    <xf numFmtId="167" fontId="33" fillId="0" borderId="31" xfId="0" applyNumberFormat="1" applyFont="1" applyFill="1" applyBorder="1" applyAlignment="1" applyProtection="1">
      <alignment vertical="center" wrapText="1"/>
    </xf>
    <xf numFmtId="167" fontId="15" fillId="0" borderId="22" xfId="0" applyNumberFormat="1" applyFont="1" applyFill="1" applyBorder="1" applyAlignment="1" applyProtection="1">
      <alignment horizontal="left" vertical="center" wrapText="1" indent="1"/>
    </xf>
    <xf numFmtId="167" fontId="15" fillId="0" borderId="23" xfId="0" applyNumberFormat="1" applyFont="1" applyFill="1" applyBorder="1" applyAlignment="1" applyProtection="1">
      <alignment horizontal="right" vertical="center" wrapText="1" indent="1"/>
    </xf>
    <xf numFmtId="167" fontId="33" fillId="0" borderId="11" xfId="0" applyNumberFormat="1" applyFont="1" applyFill="1" applyBorder="1" applyAlignment="1" applyProtection="1">
      <alignment horizontal="center" vertical="center" wrapText="1"/>
    </xf>
    <xf numFmtId="167" fontId="34" fillId="0" borderId="29" xfId="0" applyNumberFormat="1" applyFont="1" applyFill="1" applyBorder="1" applyAlignment="1" applyProtection="1">
      <alignment horizontal="left" vertical="center" wrapText="1" indent="1"/>
    </xf>
    <xf numFmtId="167" fontId="33" fillId="0" borderId="27" xfId="0" applyNumberFormat="1" applyFont="1" applyFill="1" applyBorder="1" applyAlignment="1" applyProtection="1">
      <alignment horizontal="right" vertical="center" wrapText="1" indent="1"/>
    </xf>
    <xf numFmtId="167" fontId="34" fillId="0" borderId="27" xfId="0" applyNumberFormat="1" applyFont="1" applyFill="1" applyBorder="1" applyAlignment="1" applyProtection="1">
      <alignment horizontal="center" textRotation="180"/>
    </xf>
    <xf numFmtId="167" fontId="36" fillId="0" borderId="19" xfId="0" applyNumberFormat="1" applyFont="1" applyFill="1" applyBorder="1" applyAlignment="1" applyProtection="1">
      <alignment horizontal="left" vertical="center" wrapText="1" indent="2"/>
    </xf>
    <xf numFmtId="167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29" xfId="0" applyNumberFormat="1" applyFont="1" applyFill="1" applyBorder="1" applyAlignment="1" applyProtection="1">
      <alignment horizontal="left" vertical="center" wrapText="1" indent="1"/>
    </xf>
    <xf numFmtId="167" fontId="34" fillId="0" borderId="19" xfId="0" applyNumberFormat="1" applyFont="1" applyFill="1" applyBorder="1" applyAlignment="1" applyProtection="1">
      <alignment horizontal="left" vertical="center" wrapText="1" indent="1"/>
    </xf>
    <xf numFmtId="167" fontId="34" fillId="0" borderId="20" xfId="0" applyNumberFormat="1" applyFont="1" applyFill="1" applyBorder="1" applyAlignment="1" applyProtection="1">
      <alignment horizontal="right" vertical="center" wrapText="1" indent="1"/>
    </xf>
    <xf numFmtId="167" fontId="34" fillId="0" borderId="27" xfId="0" applyNumberFormat="1" applyFont="1" applyFill="1" applyBorder="1" applyAlignment="1" applyProtection="1">
      <alignment horizontal="right" vertical="center" wrapText="1" indent="1"/>
    </xf>
    <xf numFmtId="167" fontId="34" fillId="0" borderId="28" xfId="0" applyNumberFormat="1" applyFont="1" applyFill="1" applyBorder="1" applyAlignment="1" applyProtection="1">
      <alignment horizontal="right" vertical="center" wrapText="1" indent="1"/>
    </xf>
    <xf numFmtId="167" fontId="36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7" fontId="36" fillId="0" borderId="26" xfId="0" applyNumberFormat="1" applyFont="1" applyFill="1" applyBorder="1" applyAlignment="1" applyProtection="1">
      <alignment horizontal="left" vertical="center" wrapText="1" indent="2"/>
    </xf>
    <xf numFmtId="167" fontId="36" fillId="0" borderId="36" xfId="0" applyNumberFormat="1" applyFont="1" applyFill="1" applyBorder="1" applyAlignment="1" applyProtection="1">
      <alignment horizontal="left" vertical="center" wrapText="1" indent="2"/>
    </xf>
    <xf numFmtId="167" fontId="34" fillId="0" borderId="23" xfId="0" applyNumberFormat="1" applyFont="1" applyFill="1" applyBorder="1" applyAlignment="1" applyProtection="1">
      <alignment horizontal="center" textRotation="180"/>
    </xf>
    <xf numFmtId="167" fontId="33" fillId="0" borderId="25" xfId="0" applyNumberFormat="1" applyFont="1" applyFill="1" applyBorder="1" applyAlignment="1" applyProtection="1">
      <alignment vertical="center" wrapText="1"/>
    </xf>
    <xf numFmtId="167" fontId="15" fillId="0" borderId="25" xfId="0" applyNumberFormat="1" applyFont="1" applyFill="1" applyBorder="1" applyAlignment="1" applyProtection="1">
      <alignment horizontal="right" vertical="center" wrapText="1" indent="1"/>
    </xf>
    <xf numFmtId="167" fontId="0" fillId="0" borderId="0" xfId="0" applyNumberFormat="1" applyFill="1" applyAlignment="1" applyProtection="1">
      <alignment vertical="center"/>
    </xf>
    <xf numFmtId="0" fontId="28" fillId="0" borderId="0" xfId="2" applyFill="1" applyProtection="1"/>
    <xf numFmtId="0" fontId="28" fillId="0" borderId="0" xfId="2" applyFont="1" applyFill="1" applyAlignment="1" applyProtection="1">
      <alignment horizontal="right" vertical="center" indent="1"/>
    </xf>
    <xf numFmtId="0" fontId="38" fillId="0" borderId="0" xfId="0" applyFont="1" applyFill="1" applyBorder="1" applyAlignment="1" applyProtection="1">
      <alignment horizontal="right" vertical="center"/>
    </xf>
    <xf numFmtId="49" fontId="32" fillId="0" borderId="1" xfId="2" applyNumberFormat="1" applyFont="1" applyFill="1" applyBorder="1" applyAlignment="1" applyProtection="1">
      <alignment horizontal="center" vertical="center" wrapText="1"/>
    </xf>
    <xf numFmtId="0" fontId="32" fillId="0" borderId="1" xfId="2" applyFont="1" applyFill="1" applyBorder="1" applyAlignment="1" applyProtection="1">
      <alignment horizontal="center" vertical="center" wrapText="1"/>
    </xf>
    <xf numFmtId="49" fontId="32" fillId="0" borderId="6" xfId="2" applyNumberFormat="1" applyFont="1" applyFill="1" applyBorder="1" applyAlignment="1" applyProtection="1">
      <alignment horizontal="center" vertical="center" wrapText="1"/>
    </xf>
    <xf numFmtId="0" fontId="32" fillId="0" borderId="6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/>
    </xf>
    <xf numFmtId="0" fontId="12" fillId="0" borderId="0" xfId="2" applyFont="1" applyFill="1" applyProtection="1"/>
    <xf numFmtId="0" fontId="32" fillId="0" borderId="1" xfId="2" applyFont="1" applyFill="1" applyBorder="1" applyAlignment="1" applyProtection="1">
      <alignment horizontal="left" vertical="center" wrapText="1" indent="1"/>
    </xf>
    <xf numFmtId="167" fontId="32" fillId="0" borderId="3" xfId="2" applyNumberFormat="1" applyFont="1" applyFill="1" applyBorder="1" applyAlignment="1" applyProtection="1">
      <alignment horizontal="right" vertical="center" wrapText="1"/>
    </xf>
    <xf numFmtId="49" fontId="39" fillId="0" borderId="11" xfId="2" applyNumberFormat="1" applyFont="1" applyFill="1" applyBorder="1" applyAlignment="1" applyProtection="1">
      <alignment horizontal="center" vertical="center" wrapText="1"/>
    </xf>
    <xf numFmtId="0" fontId="36" fillId="0" borderId="11" xfId="0" applyFont="1" applyBorder="1" applyAlignment="1" applyProtection="1">
      <alignment horizontal="left" vertical="center" wrapText="1" indent="1"/>
    </xf>
    <xf numFmtId="167" fontId="39" fillId="0" borderId="11" xfId="2" applyNumberFormat="1" applyFont="1" applyFill="1" applyBorder="1" applyAlignment="1" applyProtection="1">
      <alignment horizontal="right" vertical="center" wrapText="1"/>
      <protection locked="0"/>
    </xf>
    <xf numFmtId="49" fontId="39" fillId="0" borderId="12" xfId="2" applyNumberFormat="1" applyFont="1" applyFill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left" vertical="center" wrapText="1" indent="1"/>
    </xf>
    <xf numFmtId="167" fontId="39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39" fillId="0" borderId="12" xfId="2" applyNumberFormat="1" applyFont="1" applyFill="1" applyBorder="1" applyProtection="1"/>
    <xf numFmtId="0" fontId="12" fillId="0" borderId="12" xfId="2" applyFont="1" applyFill="1" applyBorder="1" applyProtection="1"/>
    <xf numFmtId="49" fontId="39" fillId="0" borderId="35" xfId="2" applyNumberFormat="1" applyFont="1" applyFill="1" applyBorder="1" applyAlignment="1" applyProtection="1">
      <alignment horizontal="center" vertical="center" wrapText="1"/>
    </xf>
    <xf numFmtId="0" fontId="36" fillId="0" borderId="35" xfId="0" applyFont="1" applyBorder="1" applyAlignment="1" applyProtection="1">
      <alignment horizontal="left" vertical="center" wrapText="1" indent="1"/>
    </xf>
    <xf numFmtId="3" fontId="39" fillId="0" borderId="35" xfId="2" applyNumberFormat="1" applyFont="1" applyFill="1" applyBorder="1" applyProtection="1"/>
    <xf numFmtId="0" fontId="15" fillId="0" borderId="1" xfId="0" applyFont="1" applyBorder="1" applyAlignment="1" applyProtection="1">
      <alignment horizontal="left" vertical="center" wrapText="1" indent="1"/>
    </xf>
    <xf numFmtId="167" fontId="32" fillId="0" borderId="1" xfId="2" applyNumberFormat="1" applyFont="1" applyFill="1" applyBorder="1" applyAlignment="1" applyProtection="1">
      <alignment horizontal="right" vertical="center" wrapText="1"/>
    </xf>
    <xf numFmtId="0" fontId="12" fillId="0" borderId="11" xfId="2" applyFont="1" applyFill="1" applyBorder="1" applyProtection="1"/>
    <xf numFmtId="167" fontId="39" fillId="0" borderId="35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35" xfId="2" applyFont="1" applyFill="1" applyBorder="1" applyProtection="1"/>
    <xf numFmtId="3" fontId="39" fillId="0" borderId="11" xfId="2" applyNumberFormat="1" applyFont="1" applyFill="1" applyBorder="1" applyProtection="1"/>
    <xf numFmtId="167" fontId="39" fillId="0" borderId="10" xfId="2" applyNumberFormat="1" applyFont="1" applyFill="1" applyBorder="1" applyAlignment="1" applyProtection="1">
      <alignment horizontal="right" vertical="center" wrapText="1"/>
      <protection locked="0"/>
    </xf>
    <xf numFmtId="167" fontId="18" fillId="0" borderId="1" xfId="2" applyNumberFormat="1" applyFont="1" applyFill="1" applyBorder="1" applyAlignment="1" applyProtection="1">
      <alignment horizontal="right" vertical="center" wrapText="1"/>
    </xf>
    <xf numFmtId="167" fontId="39" fillId="0" borderId="11" xfId="2" applyNumberFormat="1" applyFont="1" applyFill="1" applyBorder="1" applyAlignment="1" applyProtection="1">
      <alignment horizontal="right" vertical="center" wrapText="1"/>
    </xf>
    <xf numFmtId="167" fontId="28" fillId="0" borderId="12" xfId="2" applyNumberFormat="1" applyFont="1" applyFill="1" applyBorder="1" applyAlignment="1" applyProtection="1">
      <alignment horizontal="right" vertical="center" wrapText="1"/>
      <protection locked="0"/>
    </xf>
    <xf numFmtId="167" fontId="28" fillId="0" borderId="35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2" applyFont="1" applyFill="1" applyBorder="1" applyProtection="1"/>
    <xf numFmtId="167" fontId="28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0" xfId="2" applyFont="1" applyFill="1" applyBorder="1" applyProtection="1"/>
    <xf numFmtId="49" fontId="15" fillId="0" borderId="1" xfId="0" applyNumberFormat="1" applyFont="1" applyBorder="1" applyAlignment="1" applyProtection="1">
      <alignment horizontal="center" vertical="center" wrapText="1"/>
    </xf>
    <xf numFmtId="0" fontId="12" fillId="0" borderId="9" xfId="2" applyFont="1" applyFill="1" applyBorder="1" applyProtection="1"/>
    <xf numFmtId="3" fontId="39" fillId="0" borderId="1" xfId="2" applyNumberFormat="1" applyFont="1" applyFill="1" applyBorder="1" applyProtection="1"/>
    <xf numFmtId="49" fontId="36" fillId="0" borderId="11" xfId="0" applyNumberFormat="1" applyFont="1" applyBorder="1" applyAlignment="1" applyProtection="1">
      <alignment horizontal="center" vertical="center" wrapText="1"/>
    </xf>
    <xf numFmtId="49" fontId="36" fillId="0" borderId="12" xfId="0" applyNumberFormat="1" applyFont="1" applyBorder="1" applyAlignment="1" applyProtection="1">
      <alignment horizontal="center" vertical="center" wrapText="1"/>
    </xf>
    <xf numFmtId="49" fontId="36" fillId="0" borderId="35" xfId="0" applyNumberFormat="1" applyFont="1" applyBorder="1" applyAlignment="1" applyProtection="1">
      <alignment horizontal="center" vertical="center" wrapText="1"/>
    </xf>
    <xf numFmtId="167" fontId="32" fillId="0" borderId="1" xfId="2" applyNumberFormat="1" applyFont="1" applyFill="1" applyBorder="1" applyAlignment="1" applyProtection="1">
      <alignment horizontal="right" vertical="center" wrapText="1"/>
      <protection locked="0"/>
    </xf>
    <xf numFmtId="49" fontId="15" fillId="0" borderId="3" xfId="0" applyNumberFormat="1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 indent="1"/>
    </xf>
    <xf numFmtId="0" fontId="39" fillId="0" borderId="0" xfId="2" applyFont="1" applyFill="1" applyProtection="1"/>
    <xf numFmtId="0" fontId="9" fillId="0" borderId="4" xfId="0" applyFont="1" applyFill="1" applyBorder="1" applyAlignment="1" applyProtection="1">
      <alignment horizontal="right"/>
    </xf>
    <xf numFmtId="0" fontId="28" fillId="0" borderId="0" xfId="2" applyFill="1" applyAlignment="1" applyProtection="1"/>
    <xf numFmtId="0" fontId="38" fillId="0" borderId="4" xfId="0" applyFont="1" applyFill="1" applyBorder="1" applyAlignment="1" applyProtection="1">
      <alignment horizontal="right"/>
    </xf>
    <xf numFmtId="0" fontId="18" fillId="0" borderId="1" xfId="2" applyNumberFormat="1" applyFont="1" applyFill="1" applyBorder="1" applyAlignment="1" applyProtection="1">
      <alignment horizontal="center" vertical="center"/>
    </xf>
    <xf numFmtId="0" fontId="40" fillId="0" borderId="0" xfId="2" applyFont="1" applyFill="1" applyProtection="1"/>
    <xf numFmtId="0" fontId="32" fillId="0" borderId="6" xfId="2" applyFont="1" applyFill="1" applyBorder="1" applyAlignment="1" applyProtection="1">
      <alignment vertical="center" wrapText="1"/>
    </xf>
    <xf numFmtId="167" fontId="32" fillId="0" borderId="6" xfId="2" applyNumberFormat="1" applyFont="1" applyFill="1" applyBorder="1" applyAlignment="1" applyProtection="1">
      <alignment horizontal="right" vertical="center" wrapText="1" indent="1"/>
    </xf>
    <xf numFmtId="49" fontId="39" fillId="0" borderId="9" xfId="2" applyNumberFormat="1" applyFont="1" applyFill="1" applyBorder="1" applyAlignment="1" applyProtection="1">
      <alignment horizontal="center" vertical="center" wrapText="1"/>
    </xf>
    <xf numFmtId="0" fontId="39" fillId="0" borderId="9" xfId="2" applyFont="1" applyFill="1" applyBorder="1" applyAlignment="1" applyProtection="1">
      <alignment horizontal="left" vertical="center" wrapText="1" indent="1"/>
    </xf>
    <xf numFmtId="167" fontId="39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9" xfId="2" applyNumberFormat="1" applyFill="1" applyBorder="1" applyProtection="1"/>
    <xf numFmtId="0" fontId="39" fillId="0" borderId="12" xfId="2" applyFont="1" applyFill="1" applyBorder="1" applyAlignment="1" applyProtection="1">
      <alignment horizontal="left" vertical="center" wrapText="1" indent="1"/>
    </xf>
    <xf numFmtId="167" fontId="3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12" xfId="2" applyNumberFormat="1" applyFill="1" applyBorder="1" applyProtection="1"/>
    <xf numFmtId="167" fontId="39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2" xfId="2" applyFont="1" applyFill="1" applyBorder="1" applyAlignment="1" applyProtection="1">
      <alignment horizontal="left" vertical="center" wrapText="1" indent="1"/>
    </xf>
    <xf numFmtId="0" fontId="39" fillId="0" borderId="12" xfId="2" applyFont="1" applyFill="1" applyBorder="1" applyAlignment="1" applyProtection="1">
      <alignment horizontal="left" indent="6"/>
    </xf>
    <xf numFmtId="0" fontId="28" fillId="0" borderId="12" xfId="2" applyFill="1" applyBorder="1" applyProtection="1"/>
    <xf numFmtId="0" fontId="39" fillId="0" borderId="12" xfId="2" applyFont="1" applyFill="1" applyBorder="1" applyAlignment="1" applyProtection="1">
      <alignment horizontal="left" vertical="center" wrapText="1" indent="6"/>
    </xf>
    <xf numFmtId="49" fontId="39" fillId="0" borderId="32" xfId="2" applyNumberFormat="1" applyFont="1" applyFill="1" applyBorder="1" applyAlignment="1" applyProtection="1">
      <alignment horizontal="center" vertical="center" wrapText="1"/>
    </xf>
    <xf numFmtId="0" fontId="39" fillId="0" borderId="35" xfId="2" applyFont="1" applyFill="1" applyBorder="1" applyAlignment="1" applyProtection="1">
      <alignment horizontal="left" vertical="center" wrapText="1" indent="6"/>
    </xf>
    <xf numFmtId="49" fontId="39" fillId="0" borderId="10" xfId="2" applyNumberFormat="1" applyFont="1" applyFill="1" applyBorder="1" applyAlignment="1" applyProtection="1">
      <alignment horizontal="center" vertical="center" wrapText="1"/>
    </xf>
    <xf numFmtId="0" fontId="39" fillId="0" borderId="10" xfId="2" applyFont="1" applyFill="1" applyBorder="1" applyAlignment="1" applyProtection="1">
      <alignment horizontal="left" vertical="center" wrapText="1" indent="6"/>
    </xf>
    <xf numFmtId="167" fontId="39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10" xfId="2" applyNumberFormat="1" applyFill="1" applyBorder="1" applyProtection="1"/>
    <xf numFmtId="0" fontId="32" fillId="0" borderId="1" xfId="2" applyFont="1" applyFill="1" applyBorder="1" applyAlignment="1" applyProtection="1">
      <alignment vertical="center" wrapText="1"/>
    </xf>
    <xf numFmtId="167" fontId="32" fillId="0" borderId="1" xfId="2" applyNumberFormat="1" applyFont="1" applyFill="1" applyBorder="1" applyAlignment="1" applyProtection="1">
      <alignment horizontal="right" vertical="center" wrapText="1" indent="1"/>
    </xf>
    <xf numFmtId="167" fontId="39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35" xfId="2" applyFont="1" applyFill="1" applyBorder="1" applyAlignment="1" applyProtection="1">
      <alignment horizontal="left" vertical="center" wrapText="1" indent="1"/>
    </xf>
    <xf numFmtId="167" fontId="39" fillId="0" borderId="12" xfId="2" applyNumberFormat="1" applyFont="1" applyFill="1" applyBorder="1" applyAlignment="1" applyProtection="1">
      <alignment horizontal="right" wrapText="1"/>
      <protection locked="0"/>
    </xf>
    <xf numFmtId="0" fontId="39" fillId="0" borderId="11" xfId="2" applyFont="1" applyFill="1" applyBorder="1" applyAlignment="1" applyProtection="1">
      <alignment horizontal="left" vertical="center" wrapText="1" indent="6"/>
    </xf>
    <xf numFmtId="0" fontId="28" fillId="0" borderId="10" xfId="2" applyFill="1" applyBorder="1" applyProtection="1"/>
    <xf numFmtId="0" fontId="18" fillId="0" borderId="1" xfId="2" applyFont="1" applyFill="1" applyBorder="1" applyAlignment="1" applyProtection="1">
      <alignment horizontal="left" vertical="center" wrapText="1" indent="1"/>
    </xf>
    <xf numFmtId="0" fontId="39" fillId="0" borderId="11" xfId="2" applyFont="1" applyFill="1" applyBorder="1" applyAlignment="1" applyProtection="1">
      <alignment horizontal="left" vertical="center" wrapText="1" indent="1"/>
    </xf>
    <xf numFmtId="0" fontId="28" fillId="0" borderId="1" xfId="2" applyFill="1" applyBorder="1" applyProtection="1"/>
    <xf numFmtId="0" fontId="28" fillId="0" borderId="9" xfId="2" applyFill="1" applyBorder="1" applyProtection="1"/>
    <xf numFmtId="167" fontId="18" fillId="0" borderId="1" xfId="2" applyNumberFormat="1" applyFont="1" applyFill="1" applyBorder="1" applyAlignment="1" applyProtection="1">
      <alignment horizontal="right" vertical="center" wrapText="1" indent="1"/>
    </xf>
    <xf numFmtId="167" fontId="15" fillId="0" borderId="1" xfId="0" applyNumberFormat="1" applyFont="1" applyBorder="1" applyAlignment="1" applyProtection="1">
      <alignment horizontal="right" vertical="center" wrapText="1" indent="1"/>
    </xf>
    <xf numFmtId="167" fontId="15" fillId="0" borderId="1" xfId="0" quotePrefix="1" applyNumberFormat="1" applyFont="1" applyBorder="1" applyAlignment="1" applyProtection="1">
      <alignment horizontal="right" vertical="center" wrapText="1" indent="1"/>
    </xf>
    <xf numFmtId="0" fontId="41" fillId="0" borderId="0" xfId="2" applyFont="1" applyFill="1" applyProtection="1"/>
    <xf numFmtId="0" fontId="18" fillId="0" borderId="0" xfId="2" applyFont="1" applyFill="1" applyProtection="1"/>
    <xf numFmtId="49" fontId="15" fillId="0" borderId="38" xfId="0" applyNumberFormat="1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7" fontId="15" fillId="0" borderId="37" xfId="0" quotePrefix="1" applyNumberFormat="1" applyFont="1" applyBorder="1" applyAlignment="1" applyProtection="1">
      <alignment horizontal="right" vertical="center" wrapText="1" indent="1"/>
    </xf>
    <xf numFmtId="0" fontId="12" fillId="0" borderId="37" xfId="2" applyFont="1" applyFill="1" applyBorder="1" applyProtection="1"/>
    <xf numFmtId="0" fontId="18" fillId="0" borderId="1" xfId="2" applyFont="1" applyFill="1" applyBorder="1" applyAlignment="1" applyProtection="1">
      <alignment horizontal="center"/>
    </xf>
    <xf numFmtId="0" fontId="18" fillId="0" borderId="1" xfId="2" applyFont="1" applyFill="1" applyBorder="1" applyProtection="1"/>
    <xf numFmtId="49" fontId="18" fillId="0" borderId="0" xfId="2" applyNumberFormat="1" applyFont="1" applyFill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/>
    </xf>
    <xf numFmtId="0" fontId="9" fillId="0" borderId="4" xfId="0" applyFont="1" applyFill="1" applyBorder="1" applyAlignment="1" applyProtection="1">
      <alignment horizontal="right" vertical="center"/>
    </xf>
    <xf numFmtId="49" fontId="10" fillId="0" borderId="22" xfId="2" applyNumberFormat="1" applyFont="1" applyFill="1" applyBorder="1" applyAlignment="1" applyProtection="1">
      <alignment horizontal="center" vertical="center" wrapText="1"/>
    </xf>
    <xf numFmtId="0" fontId="10" fillId="0" borderId="23" xfId="2" applyFont="1" applyFill="1" applyBorder="1" applyAlignment="1" applyProtection="1">
      <alignment vertical="center" wrapText="1"/>
    </xf>
    <xf numFmtId="167" fontId="10" fillId="0" borderId="25" xfId="2" applyNumberFormat="1" applyFont="1" applyFill="1" applyBorder="1" applyAlignment="1" applyProtection="1">
      <alignment horizontal="right" vertical="center" wrapText="1" indent="1"/>
    </xf>
    <xf numFmtId="49" fontId="28" fillId="0" borderId="0" xfId="2" applyNumberFormat="1" applyFont="1" applyFill="1" applyAlignment="1" applyProtection="1">
      <alignment horizontal="center" vertical="center"/>
    </xf>
    <xf numFmtId="0" fontId="28" fillId="0" borderId="0" xfId="2" applyFont="1" applyFill="1" applyProtection="1"/>
    <xf numFmtId="167" fontId="18" fillId="0" borderId="0" xfId="0" applyNumberFormat="1" applyFont="1" applyFill="1" applyAlignment="1" applyProtection="1">
      <alignment horizontal="left" vertical="center" wrapText="1"/>
    </xf>
    <xf numFmtId="167" fontId="18" fillId="0" borderId="0" xfId="0" applyNumberFormat="1" applyFont="1" applyFill="1" applyAlignment="1" applyProtection="1">
      <alignment horizontal="right"/>
    </xf>
    <xf numFmtId="167" fontId="18" fillId="0" borderId="16" xfId="0" applyNumberFormat="1" applyFont="1" applyFill="1" applyBorder="1" applyAlignment="1" applyProtection="1">
      <alignment horizontal="center" vertical="center" wrapText="1"/>
    </xf>
    <xf numFmtId="167" fontId="18" fillId="0" borderId="17" xfId="0" applyNumberFormat="1" applyFont="1" applyFill="1" applyBorder="1" applyAlignment="1" applyProtection="1">
      <alignment horizontal="center" vertical="center" wrapText="1"/>
    </xf>
    <xf numFmtId="167" fontId="18" fillId="0" borderId="18" xfId="0" applyNumberFormat="1" applyFont="1" applyFill="1" applyBorder="1" applyAlignment="1" applyProtection="1">
      <alignment horizontal="center" vertical="center" wrapText="1"/>
    </xf>
    <xf numFmtId="167" fontId="29" fillId="0" borderId="27" xfId="0" applyNumberFormat="1" applyFont="1" applyFill="1" applyBorder="1" applyAlignment="1" applyProtection="1">
      <alignment horizontal="center" wrapText="1"/>
    </xf>
    <xf numFmtId="167" fontId="29" fillId="0" borderId="20" xfId="0" applyNumberFormat="1" applyFont="1" applyFill="1" applyBorder="1" applyAlignment="1" applyProtection="1">
      <alignment horizontal="center" wrapText="1"/>
    </xf>
    <xf numFmtId="167" fontId="29" fillId="0" borderId="19" xfId="0" applyNumberFormat="1" applyFont="1" applyFill="1" applyBorder="1" applyAlignment="1" applyProtection="1">
      <alignment horizontal="left" vertical="center" wrapText="1" indent="1"/>
    </xf>
    <xf numFmtId="167" fontId="2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26" xfId="0" applyNumberFormat="1" applyFont="1" applyFill="1" applyBorder="1" applyAlignment="1" applyProtection="1">
      <alignment horizontal="left" vertical="center" wrapText="1" indent="1"/>
    </xf>
    <xf numFmtId="167" fontId="30" fillId="0" borderId="25" xfId="0" applyNumberFormat="1" applyFont="1" applyFill="1" applyBorder="1" applyAlignment="1" applyProtection="1">
      <alignment horizontal="center" textRotation="180"/>
    </xf>
    <xf numFmtId="167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34" xfId="0" applyNumberFormat="1" applyFont="1" applyFill="1" applyBorder="1" applyAlignment="1" applyProtection="1">
      <alignment horizontal="right" vertical="center" wrapText="1" indent="1"/>
    </xf>
    <xf numFmtId="167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7" fontId="33" fillId="0" borderId="27" xfId="0" applyNumberFormat="1" applyFont="1" applyFill="1" applyBorder="1" applyAlignment="1" applyProtection="1">
      <alignment vertical="center" wrapText="1"/>
    </xf>
    <xf numFmtId="167" fontId="33" fillId="0" borderId="20" xfId="0" applyNumberFormat="1" applyFont="1" applyFill="1" applyBorder="1" applyAlignment="1" applyProtection="1">
      <alignment vertical="center" wrapText="1"/>
    </xf>
    <xf numFmtId="167" fontId="36" fillId="0" borderId="20" xfId="0" applyNumberFormat="1" applyFont="1" applyFill="1" applyBorder="1" applyAlignment="1" applyProtection="1">
      <alignment wrapText="1"/>
      <protection locked="0"/>
    </xf>
    <xf numFmtId="3" fontId="15" fillId="0" borderId="25" xfId="0" applyNumberFormat="1" applyFont="1" applyFill="1" applyBorder="1" applyAlignment="1" applyProtection="1">
      <alignment horizontal="center"/>
    </xf>
    <xf numFmtId="167" fontId="34" fillId="0" borderId="25" xfId="0" applyNumberFormat="1" applyFont="1" applyFill="1" applyBorder="1" applyAlignment="1" applyProtection="1">
      <alignment horizontal="center" textRotation="180"/>
    </xf>
    <xf numFmtId="167" fontId="33" fillId="0" borderId="28" xfId="0" applyNumberFormat="1" applyFont="1" applyFill="1" applyBorder="1" applyAlignment="1" applyProtection="1">
      <alignment horizontal="right" vertical="center" wrapText="1" indent="1"/>
    </xf>
    <xf numFmtId="167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0" applyFont="1" applyAlignment="1" applyProtection="1">
      <alignment vertical="center"/>
      <protection locked="0"/>
    </xf>
    <xf numFmtId="0" fontId="42" fillId="0" borderId="6" xfId="0" applyFont="1" applyBorder="1" applyAlignment="1" applyProtection="1">
      <alignment horizontal="centerContinuous" vertical="center" wrapText="1"/>
    </xf>
    <xf numFmtId="0" fontId="43" fillId="0" borderId="1" xfId="0" applyFont="1" applyBorder="1" applyAlignment="1" applyProtection="1">
      <alignment horizontal="center" textRotation="90"/>
    </xf>
    <xf numFmtId="0" fontId="35" fillId="0" borderId="1" xfId="0" applyFont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Continuous" vertical="center" wrapText="1"/>
    </xf>
    <xf numFmtId="0" fontId="44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horizontal="centerContinuous" vertical="center" wrapText="1"/>
    </xf>
    <xf numFmtId="0" fontId="45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Continuous" vertical="center"/>
    </xf>
    <xf numFmtId="0" fontId="46" fillId="0" borderId="1" xfId="0" applyFont="1" applyBorder="1" applyAlignment="1" applyProtection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46" fillId="0" borderId="0" xfId="0" applyFont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center" vertical="center" wrapText="1"/>
    </xf>
    <xf numFmtId="49" fontId="46" fillId="0" borderId="1" xfId="0" applyNumberFormat="1" applyFont="1" applyBorder="1" applyAlignment="1" applyProtection="1">
      <alignment horizontal="center" vertical="center"/>
    </xf>
    <xf numFmtId="49" fontId="46" fillId="0" borderId="0" xfId="0" applyNumberFormat="1" applyFont="1" applyAlignment="1" applyProtection="1">
      <alignment horizontal="center" vertical="center"/>
    </xf>
    <xf numFmtId="0" fontId="47" fillId="0" borderId="1" xfId="0" applyFont="1" applyBorder="1" applyAlignment="1" applyProtection="1">
      <alignment horizontal="left" vertical="center" wrapText="1"/>
    </xf>
    <xf numFmtId="164" fontId="48" fillId="0" borderId="1" xfId="0" applyNumberFormat="1" applyFont="1" applyBorder="1" applyAlignment="1" applyProtection="1">
      <alignment horizontal="center" vertical="center"/>
    </xf>
    <xf numFmtId="165" fontId="49" fillId="0" borderId="1" xfId="0" applyNumberFormat="1" applyFont="1" applyFill="1" applyBorder="1" applyAlignment="1" applyProtection="1">
      <alignment horizontal="right" vertical="center"/>
      <protection locked="0"/>
    </xf>
    <xf numFmtId="2" fontId="49" fillId="0" borderId="1" xfId="0" applyNumberFormat="1" applyFont="1" applyFill="1" applyBorder="1" applyAlignment="1" applyProtection="1">
      <alignment horizontal="center" vertical="center"/>
    </xf>
    <xf numFmtId="165" fontId="49" fillId="0" borderId="1" xfId="0" applyNumberFormat="1" applyFont="1" applyBorder="1" applyAlignment="1" applyProtection="1">
      <alignment horizontal="right" vertical="center"/>
    </xf>
    <xf numFmtId="166" fontId="3" fillId="0" borderId="1" xfId="0" applyNumberFormat="1" applyFont="1" applyBorder="1" applyAlignment="1" applyProtection="1">
      <alignment horizontal="right" vertical="center"/>
    </xf>
    <xf numFmtId="0" fontId="4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9" fontId="3" fillId="0" borderId="0" xfId="1" applyFont="1" applyAlignment="1" applyProtection="1">
      <alignment vertical="center"/>
      <protection locked="0"/>
    </xf>
    <xf numFmtId="0" fontId="49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</xf>
    <xf numFmtId="0" fontId="49" fillId="0" borderId="0" xfId="0" applyFont="1" applyAlignment="1" applyProtection="1">
      <alignment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165" fontId="49" fillId="0" borderId="1" xfId="0" applyNumberFormat="1" applyFont="1" applyBorder="1" applyAlignment="1" applyProtection="1">
      <alignment horizontal="right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</xf>
    <xf numFmtId="165" fontId="47" fillId="0" borderId="1" xfId="0" applyNumberFormat="1" applyFont="1" applyFill="1" applyBorder="1" applyAlignment="1" applyProtection="1">
      <alignment horizontal="right" vertical="center"/>
    </xf>
    <xf numFmtId="166" fontId="47" fillId="0" borderId="1" xfId="0" applyNumberFormat="1" applyFont="1" applyBorder="1" applyAlignment="1" applyProtection="1">
      <alignment horizontal="right" vertical="center"/>
    </xf>
    <xf numFmtId="165" fontId="47" fillId="0" borderId="1" xfId="0" applyNumberFormat="1" applyFont="1" applyFill="1" applyBorder="1" applyAlignment="1" applyProtection="1">
      <alignment horizontal="right" vertical="center"/>
      <protection locked="0"/>
    </xf>
    <xf numFmtId="2" fontId="47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5" fontId="47" fillId="0" borderId="1" xfId="0" applyNumberFormat="1" applyFont="1" applyBorder="1" applyAlignment="1" applyProtection="1">
      <alignment horizontal="right" vertical="center"/>
      <protection locked="0"/>
    </xf>
    <xf numFmtId="0" fontId="4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6" fillId="0" borderId="1" xfId="0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vertical="center"/>
    </xf>
    <xf numFmtId="0" fontId="48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/>
      <protection locked="0"/>
    </xf>
    <xf numFmtId="0" fontId="50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8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164" fontId="50" fillId="0" borderId="1" xfId="0" applyNumberFormat="1" applyFont="1" applyBorder="1" applyAlignment="1" applyProtection="1">
      <alignment horizontal="center" vertical="center"/>
    </xf>
    <xf numFmtId="165" fontId="47" fillId="0" borderId="1" xfId="0" applyNumberFormat="1" applyFont="1" applyBorder="1" applyAlignment="1" applyProtection="1">
      <alignment vertical="center"/>
      <protection locked="0"/>
    </xf>
    <xf numFmtId="0" fontId="47" fillId="0" borderId="1" xfId="0" applyFont="1" applyBorder="1" applyAlignment="1" applyProtection="1">
      <alignment vertical="center" wrapText="1"/>
    </xf>
    <xf numFmtId="165" fontId="47" fillId="0" borderId="1" xfId="0" applyNumberFormat="1" applyFont="1" applyFill="1" applyBorder="1" applyAlignment="1" applyProtection="1">
      <alignment vertical="center"/>
      <protection locked="0"/>
    </xf>
    <xf numFmtId="165" fontId="47" fillId="0" borderId="1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8" fillId="0" borderId="0" xfId="0" applyFont="1" applyAlignment="1" applyProtection="1">
      <alignment horizontal="center" vertical="center"/>
    </xf>
    <xf numFmtId="167" fontId="14" fillId="0" borderId="6" xfId="0" applyNumberFormat="1" applyFont="1" applyFill="1" applyBorder="1" applyAlignment="1" applyProtection="1">
      <alignment horizontal="center" vertical="center" wrapText="1"/>
    </xf>
    <xf numFmtId="167" fontId="14" fillId="0" borderId="3" xfId="0" applyNumberFormat="1" applyFont="1" applyFill="1" applyBorder="1" applyAlignment="1" applyProtection="1">
      <alignment horizontal="center" vertical="center" wrapText="1"/>
    </xf>
    <xf numFmtId="167" fontId="18" fillId="0" borderId="39" xfId="0" applyNumberFormat="1" applyFont="1" applyFill="1" applyBorder="1" applyAlignment="1" applyProtection="1">
      <alignment horizontal="center" vertical="center" wrapText="1"/>
    </xf>
    <xf numFmtId="167" fontId="18" fillId="0" borderId="37" xfId="0" applyNumberFormat="1" applyFont="1" applyFill="1" applyBorder="1" applyAlignment="1" applyProtection="1">
      <alignment horizontal="center" vertical="center" wrapText="1"/>
    </xf>
    <xf numFmtId="167" fontId="31" fillId="0" borderId="37" xfId="0" applyNumberFormat="1" applyFont="1" applyFill="1" applyBorder="1" applyAlignment="1" applyProtection="1">
      <alignment horizontal="center" vertical="center" wrapText="1"/>
    </xf>
    <xf numFmtId="167" fontId="31" fillId="0" borderId="0" xfId="0" applyNumberFormat="1" applyFont="1" applyFill="1" applyBorder="1" applyAlignment="1" applyProtection="1">
      <alignment horizontal="center" vertical="center" wrapText="1"/>
    </xf>
    <xf numFmtId="167" fontId="18" fillId="0" borderId="0" xfId="0" applyNumberFormat="1" applyFont="1" applyFill="1" applyAlignment="1" applyProtection="1">
      <alignment horizontal="center" vertical="center" wrapText="1"/>
    </xf>
    <xf numFmtId="167" fontId="15" fillId="0" borderId="9" xfId="0" applyNumberFormat="1" applyFont="1" applyFill="1" applyBorder="1" applyAlignment="1" applyProtection="1">
      <alignment horizontal="center" vertical="center" wrapText="1"/>
    </xf>
    <xf numFmtId="167" fontId="15" fillId="0" borderId="10" xfId="0" applyNumberFormat="1" applyFont="1" applyFill="1" applyBorder="1" applyAlignment="1" applyProtection="1">
      <alignment horizontal="center" vertical="center" wrapText="1"/>
    </xf>
    <xf numFmtId="167" fontId="15" fillId="0" borderId="7" xfId="0" applyNumberFormat="1" applyFont="1" applyFill="1" applyBorder="1" applyAlignment="1" applyProtection="1">
      <alignment horizontal="center" vertical="center" wrapText="1"/>
    </xf>
    <xf numFmtId="0" fontId="33" fillId="0" borderId="8" xfId="0" applyFont="1" applyBorder="1" applyAlignment="1"/>
    <xf numFmtId="0" fontId="33" fillId="0" borderId="2" xfId="0" applyFont="1" applyBorder="1" applyAlignment="1"/>
    <xf numFmtId="0" fontId="18" fillId="0" borderId="0" xfId="2" applyFont="1" applyFill="1" applyAlignment="1" applyProtection="1">
      <alignment horizontal="center"/>
    </xf>
    <xf numFmtId="167" fontId="37" fillId="0" borderId="4" xfId="2" applyNumberFormat="1" applyFont="1" applyFill="1" applyBorder="1" applyAlignment="1" applyProtection="1">
      <alignment horizontal="left" vertical="center"/>
    </xf>
    <xf numFmtId="167" fontId="32" fillId="0" borderId="0" xfId="2" applyNumberFormat="1" applyFont="1" applyFill="1" applyBorder="1" applyAlignment="1" applyProtection="1">
      <alignment horizontal="center" vertical="center"/>
    </xf>
    <xf numFmtId="167" fontId="37" fillId="0" borderId="4" xfId="2" applyNumberFormat="1" applyFont="1" applyFill="1" applyBorder="1" applyAlignment="1" applyProtection="1">
      <alignment horizontal="left"/>
    </xf>
    <xf numFmtId="0" fontId="18" fillId="0" borderId="7" xfId="2" applyFont="1" applyFill="1" applyBorder="1" applyAlignment="1" applyProtection="1">
      <alignment horizontal="left"/>
    </xf>
    <xf numFmtId="0" fontId="18" fillId="0" borderId="8" xfId="2" applyFont="1" applyFill="1" applyBorder="1" applyAlignment="1" applyProtection="1">
      <alignment horizontal="left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</cellXfs>
  <cellStyles count="3">
    <cellStyle name="Normál" xfId="0" builtinId="0"/>
    <cellStyle name="Normál_KVRENMUNKA" xfId="2" xr:uid="{00000000-0005-0000-0000-000001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activeCell="F22" sqref="F22"/>
    </sheetView>
  </sheetViews>
  <sheetFormatPr defaultRowHeight="15" x14ac:dyDescent="0.25"/>
  <cols>
    <col min="1" max="1" width="5.85546875" style="78" customWidth="1"/>
    <col min="2" max="2" width="47.28515625" style="130" customWidth="1"/>
    <col min="3" max="3" width="22.7109375" style="78" bestFit="1" customWidth="1"/>
    <col min="4" max="4" width="19.28515625" style="78" customWidth="1"/>
    <col min="5" max="5" width="17.5703125" style="78" customWidth="1"/>
    <col min="6" max="6" width="47.28515625" style="78" customWidth="1"/>
    <col min="7" max="7" width="17.28515625" style="78" customWidth="1"/>
    <col min="8" max="8" width="19.5703125" style="78" customWidth="1"/>
    <col min="9" max="9" width="18.85546875" style="78" customWidth="1"/>
    <col min="10" max="256" width="8.85546875" style="78"/>
    <col min="257" max="257" width="5.85546875" style="78" customWidth="1"/>
    <col min="258" max="258" width="47.28515625" style="78" customWidth="1"/>
    <col min="259" max="261" width="14" style="78" customWidth="1"/>
    <col min="262" max="262" width="47.28515625" style="78" customWidth="1"/>
    <col min="263" max="263" width="14" style="78" customWidth="1"/>
    <col min="264" max="264" width="12.5703125" style="78" customWidth="1"/>
    <col min="265" max="265" width="11.42578125" style="78" customWidth="1"/>
    <col min="266" max="512" width="8.85546875" style="78"/>
    <col min="513" max="513" width="5.85546875" style="78" customWidth="1"/>
    <col min="514" max="514" width="47.28515625" style="78" customWidth="1"/>
    <col min="515" max="517" width="14" style="78" customWidth="1"/>
    <col min="518" max="518" width="47.28515625" style="78" customWidth="1"/>
    <col min="519" max="519" width="14" style="78" customWidth="1"/>
    <col min="520" max="520" width="12.5703125" style="78" customWidth="1"/>
    <col min="521" max="521" width="11.42578125" style="78" customWidth="1"/>
    <col min="522" max="768" width="8.85546875" style="78"/>
    <col min="769" max="769" width="5.85546875" style="78" customWidth="1"/>
    <col min="770" max="770" width="47.28515625" style="78" customWidth="1"/>
    <col min="771" max="773" width="14" style="78" customWidth="1"/>
    <col min="774" max="774" width="47.28515625" style="78" customWidth="1"/>
    <col min="775" max="775" width="14" style="78" customWidth="1"/>
    <col min="776" max="776" width="12.5703125" style="78" customWidth="1"/>
    <col min="777" max="777" width="11.42578125" style="78" customWidth="1"/>
    <col min="778" max="1024" width="8.85546875" style="78"/>
    <col min="1025" max="1025" width="5.85546875" style="78" customWidth="1"/>
    <col min="1026" max="1026" width="47.28515625" style="78" customWidth="1"/>
    <col min="1027" max="1029" width="14" style="78" customWidth="1"/>
    <col min="1030" max="1030" width="47.28515625" style="78" customWidth="1"/>
    <col min="1031" max="1031" width="14" style="78" customWidth="1"/>
    <col min="1032" max="1032" width="12.5703125" style="78" customWidth="1"/>
    <col min="1033" max="1033" width="11.42578125" style="78" customWidth="1"/>
    <col min="1034" max="1280" width="8.85546875" style="78"/>
    <col min="1281" max="1281" width="5.85546875" style="78" customWidth="1"/>
    <col min="1282" max="1282" width="47.28515625" style="78" customWidth="1"/>
    <col min="1283" max="1285" width="14" style="78" customWidth="1"/>
    <col min="1286" max="1286" width="47.28515625" style="78" customWidth="1"/>
    <col min="1287" max="1287" width="14" style="78" customWidth="1"/>
    <col min="1288" max="1288" width="12.5703125" style="78" customWidth="1"/>
    <col min="1289" max="1289" width="11.42578125" style="78" customWidth="1"/>
    <col min="1290" max="1536" width="8.85546875" style="78"/>
    <col min="1537" max="1537" width="5.85546875" style="78" customWidth="1"/>
    <col min="1538" max="1538" width="47.28515625" style="78" customWidth="1"/>
    <col min="1539" max="1541" width="14" style="78" customWidth="1"/>
    <col min="1542" max="1542" width="47.28515625" style="78" customWidth="1"/>
    <col min="1543" max="1543" width="14" style="78" customWidth="1"/>
    <col min="1544" max="1544" width="12.5703125" style="78" customWidth="1"/>
    <col min="1545" max="1545" width="11.42578125" style="78" customWidth="1"/>
    <col min="1546" max="1792" width="8.85546875" style="78"/>
    <col min="1793" max="1793" width="5.85546875" style="78" customWidth="1"/>
    <col min="1794" max="1794" width="47.28515625" style="78" customWidth="1"/>
    <col min="1795" max="1797" width="14" style="78" customWidth="1"/>
    <col min="1798" max="1798" width="47.28515625" style="78" customWidth="1"/>
    <col min="1799" max="1799" width="14" style="78" customWidth="1"/>
    <col min="1800" max="1800" width="12.5703125" style="78" customWidth="1"/>
    <col min="1801" max="1801" width="11.42578125" style="78" customWidth="1"/>
    <col min="1802" max="2048" width="8.85546875" style="78"/>
    <col min="2049" max="2049" width="5.85546875" style="78" customWidth="1"/>
    <col min="2050" max="2050" width="47.28515625" style="78" customWidth="1"/>
    <col min="2051" max="2053" width="14" style="78" customWidth="1"/>
    <col min="2054" max="2054" width="47.28515625" style="78" customWidth="1"/>
    <col min="2055" max="2055" width="14" style="78" customWidth="1"/>
    <col min="2056" max="2056" width="12.5703125" style="78" customWidth="1"/>
    <col min="2057" max="2057" width="11.42578125" style="78" customWidth="1"/>
    <col min="2058" max="2304" width="8.85546875" style="78"/>
    <col min="2305" max="2305" width="5.85546875" style="78" customWidth="1"/>
    <col min="2306" max="2306" width="47.28515625" style="78" customWidth="1"/>
    <col min="2307" max="2309" width="14" style="78" customWidth="1"/>
    <col min="2310" max="2310" width="47.28515625" style="78" customWidth="1"/>
    <col min="2311" max="2311" width="14" style="78" customWidth="1"/>
    <col min="2312" max="2312" width="12.5703125" style="78" customWidth="1"/>
    <col min="2313" max="2313" width="11.42578125" style="78" customWidth="1"/>
    <col min="2314" max="2560" width="8.85546875" style="78"/>
    <col min="2561" max="2561" width="5.85546875" style="78" customWidth="1"/>
    <col min="2562" max="2562" width="47.28515625" style="78" customWidth="1"/>
    <col min="2563" max="2565" width="14" style="78" customWidth="1"/>
    <col min="2566" max="2566" width="47.28515625" style="78" customWidth="1"/>
    <col min="2567" max="2567" width="14" style="78" customWidth="1"/>
    <col min="2568" max="2568" width="12.5703125" style="78" customWidth="1"/>
    <col min="2569" max="2569" width="11.42578125" style="78" customWidth="1"/>
    <col min="2570" max="2816" width="8.85546875" style="78"/>
    <col min="2817" max="2817" width="5.85546875" style="78" customWidth="1"/>
    <col min="2818" max="2818" width="47.28515625" style="78" customWidth="1"/>
    <col min="2819" max="2821" width="14" style="78" customWidth="1"/>
    <col min="2822" max="2822" width="47.28515625" style="78" customWidth="1"/>
    <col min="2823" max="2823" width="14" style="78" customWidth="1"/>
    <col min="2824" max="2824" width="12.5703125" style="78" customWidth="1"/>
    <col min="2825" max="2825" width="11.42578125" style="78" customWidth="1"/>
    <col min="2826" max="3072" width="8.85546875" style="78"/>
    <col min="3073" max="3073" width="5.85546875" style="78" customWidth="1"/>
    <col min="3074" max="3074" width="47.28515625" style="78" customWidth="1"/>
    <col min="3075" max="3077" width="14" style="78" customWidth="1"/>
    <col min="3078" max="3078" width="47.28515625" style="78" customWidth="1"/>
    <col min="3079" max="3079" width="14" style="78" customWidth="1"/>
    <col min="3080" max="3080" width="12.5703125" style="78" customWidth="1"/>
    <col min="3081" max="3081" width="11.42578125" style="78" customWidth="1"/>
    <col min="3082" max="3328" width="8.85546875" style="78"/>
    <col min="3329" max="3329" width="5.85546875" style="78" customWidth="1"/>
    <col min="3330" max="3330" width="47.28515625" style="78" customWidth="1"/>
    <col min="3331" max="3333" width="14" style="78" customWidth="1"/>
    <col min="3334" max="3334" width="47.28515625" style="78" customWidth="1"/>
    <col min="3335" max="3335" width="14" style="78" customWidth="1"/>
    <col min="3336" max="3336" width="12.5703125" style="78" customWidth="1"/>
    <col min="3337" max="3337" width="11.42578125" style="78" customWidth="1"/>
    <col min="3338" max="3584" width="8.85546875" style="78"/>
    <col min="3585" max="3585" width="5.85546875" style="78" customWidth="1"/>
    <col min="3586" max="3586" width="47.28515625" style="78" customWidth="1"/>
    <col min="3587" max="3589" width="14" style="78" customWidth="1"/>
    <col min="3590" max="3590" width="47.28515625" style="78" customWidth="1"/>
    <col min="3591" max="3591" width="14" style="78" customWidth="1"/>
    <col min="3592" max="3592" width="12.5703125" style="78" customWidth="1"/>
    <col min="3593" max="3593" width="11.42578125" style="78" customWidth="1"/>
    <col min="3594" max="3840" width="8.85546875" style="78"/>
    <col min="3841" max="3841" width="5.85546875" style="78" customWidth="1"/>
    <col min="3842" max="3842" width="47.28515625" style="78" customWidth="1"/>
    <col min="3843" max="3845" width="14" style="78" customWidth="1"/>
    <col min="3846" max="3846" width="47.28515625" style="78" customWidth="1"/>
    <col min="3847" max="3847" width="14" style="78" customWidth="1"/>
    <col min="3848" max="3848" width="12.5703125" style="78" customWidth="1"/>
    <col min="3849" max="3849" width="11.42578125" style="78" customWidth="1"/>
    <col min="3850" max="4096" width="8.85546875" style="78"/>
    <col min="4097" max="4097" width="5.85546875" style="78" customWidth="1"/>
    <col min="4098" max="4098" width="47.28515625" style="78" customWidth="1"/>
    <col min="4099" max="4101" width="14" style="78" customWidth="1"/>
    <col min="4102" max="4102" width="47.28515625" style="78" customWidth="1"/>
    <col min="4103" max="4103" width="14" style="78" customWidth="1"/>
    <col min="4104" max="4104" width="12.5703125" style="78" customWidth="1"/>
    <col min="4105" max="4105" width="11.42578125" style="78" customWidth="1"/>
    <col min="4106" max="4352" width="8.85546875" style="78"/>
    <col min="4353" max="4353" width="5.85546875" style="78" customWidth="1"/>
    <col min="4354" max="4354" width="47.28515625" style="78" customWidth="1"/>
    <col min="4355" max="4357" width="14" style="78" customWidth="1"/>
    <col min="4358" max="4358" width="47.28515625" style="78" customWidth="1"/>
    <col min="4359" max="4359" width="14" style="78" customWidth="1"/>
    <col min="4360" max="4360" width="12.5703125" style="78" customWidth="1"/>
    <col min="4361" max="4361" width="11.42578125" style="78" customWidth="1"/>
    <col min="4362" max="4608" width="8.85546875" style="78"/>
    <col min="4609" max="4609" width="5.85546875" style="78" customWidth="1"/>
    <col min="4610" max="4610" width="47.28515625" style="78" customWidth="1"/>
    <col min="4611" max="4613" width="14" style="78" customWidth="1"/>
    <col min="4614" max="4614" width="47.28515625" style="78" customWidth="1"/>
    <col min="4615" max="4615" width="14" style="78" customWidth="1"/>
    <col min="4616" max="4616" width="12.5703125" style="78" customWidth="1"/>
    <col min="4617" max="4617" width="11.42578125" style="78" customWidth="1"/>
    <col min="4618" max="4864" width="8.85546875" style="78"/>
    <col min="4865" max="4865" width="5.85546875" style="78" customWidth="1"/>
    <col min="4866" max="4866" width="47.28515625" style="78" customWidth="1"/>
    <col min="4867" max="4869" width="14" style="78" customWidth="1"/>
    <col min="4870" max="4870" width="47.28515625" style="78" customWidth="1"/>
    <col min="4871" max="4871" width="14" style="78" customWidth="1"/>
    <col min="4872" max="4872" width="12.5703125" style="78" customWidth="1"/>
    <col min="4873" max="4873" width="11.42578125" style="78" customWidth="1"/>
    <col min="4874" max="5120" width="8.85546875" style="78"/>
    <col min="5121" max="5121" width="5.85546875" style="78" customWidth="1"/>
    <col min="5122" max="5122" width="47.28515625" style="78" customWidth="1"/>
    <col min="5123" max="5125" width="14" style="78" customWidth="1"/>
    <col min="5126" max="5126" width="47.28515625" style="78" customWidth="1"/>
    <col min="5127" max="5127" width="14" style="78" customWidth="1"/>
    <col min="5128" max="5128" width="12.5703125" style="78" customWidth="1"/>
    <col min="5129" max="5129" width="11.42578125" style="78" customWidth="1"/>
    <col min="5130" max="5376" width="8.85546875" style="78"/>
    <col min="5377" max="5377" width="5.85546875" style="78" customWidth="1"/>
    <col min="5378" max="5378" width="47.28515625" style="78" customWidth="1"/>
    <col min="5379" max="5381" width="14" style="78" customWidth="1"/>
    <col min="5382" max="5382" width="47.28515625" style="78" customWidth="1"/>
    <col min="5383" max="5383" width="14" style="78" customWidth="1"/>
    <col min="5384" max="5384" width="12.5703125" style="78" customWidth="1"/>
    <col min="5385" max="5385" width="11.42578125" style="78" customWidth="1"/>
    <col min="5386" max="5632" width="8.85546875" style="78"/>
    <col min="5633" max="5633" width="5.85546875" style="78" customWidth="1"/>
    <col min="5634" max="5634" width="47.28515625" style="78" customWidth="1"/>
    <col min="5635" max="5637" width="14" style="78" customWidth="1"/>
    <col min="5638" max="5638" width="47.28515625" style="78" customWidth="1"/>
    <col min="5639" max="5639" width="14" style="78" customWidth="1"/>
    <col min="5640" max="5640" width="12.5703125" style="78" customWidth="1"/>
    <col min="5641" max="5641" width="11.42578125" style="78" customWidth="1"/>
    <col min="5642" max="5888" width="8.85546875" style="78"/>
    <col min="5889" max="5889" width="5.85546875" style="78" customWidth="1"/>
    <col min="5890" max="5890" width="47.28515625" style="78" customWidth="1"/>
    <col min="5891" max="5893" width="14" style="78" customWidth="1"/>
    <col min="5894" max="5894" width="47.28515625" style="78" customWidth="1"/>
    <col min="5895" max="5895" width="14" style="78" customWidth="1"/>
    <col min="5896" max="5896" width="12.5703125" style="78" customWidth="1"/>
    <col min="5897" max="5897" width="11.42578125" style="78" customWidth="1"/>
    <col min="5898" max="6144" width="8.85546875" style="78"/>
    <col min="6145" max="6145" width="5.85546875" style="78" customWidth="1"/>
    <col min="6146" max="6146" width="47.28515625" style="78" customWidth="1"/>
    <col min="6147" max="6149" width="14" style="78" customWidth="1"/>
    <col min="6150" max="6150" width="47.28515625" style="78" customWidth="1"/>
    <col min="6151" max="6151" width="14" style="78" customWidth="1"/>
    <col min="6152" max="6152" width="12.5703125" style="78" customWidth="1"/>
    <col min="6153" max="6153" width="11.42578125" style="78" customWidth="1"/>
    <col min="6154" max="6400" width="8.85546875" style="78"/>
    <col min="6401" max="6401" width="5.85546875" style="78" customWidth="1"/>
    <col min="6402" max="6402" width="47.28515625" style="78" customWidth="1"/>
    <col min="6403" max="6405" width="14" style="78" customWidth="1"/>
    <col min="6406" max="6406" width="47.28515625" style="78" customWidth="1"/>
    <col min="6407" max="6407" width="14" style="78" customWidth="1"/>
    <col min="6408" max="6408" width="12.5703125" style="78" customWidth="1"/>
    <col min="6409" max="6409" width="11.42578125" style="78" customWidth="1"/>
    <col min="6410" max="6656" width="8.85546875" style="78"/>
    <col min="6657" max="6657" width="5.85546875" style="78" customWidth="1"/>
    <col min="6658" max="6658" width="47.28515625" style="78" customWidth="1"/>
    <col min="6659" max="6661" width="14" style="78" customWidth="1"/>
    <col min="6662" max="6662" width="47.28515625" style="78" customWidth="1"/>
    <col min="6663" max="6663" width="14" style="78" customWidth="1"/>
    <col min="6664" max="6664" width="12.5703125" style="78" customWidth="1"/>
    <col min="6665" max="6665" width="11.42578125" style="78" customWidth="1"/>
    <col min="6666" max="6912" width="8.85546875" style="78"/>
    <col min="6913" max="6913" width="5.85546875" style="78" customWidth="1"/>
    <col min="6914" max="6914" width="47.28515625" style="78" customWidth="1"/>
    <col min="6915" max="6917" width="14" style="78" customWidth="1"/>
    <col min="6918" max="6918" width="47.28515625" style="78" customWidth="1"/>
    <col min="6919" max="6919" width="14" style="78" customWidth="1"/>
    <col min="6920" max="6920" width="12.5703125" style="78" customWidth="1"/>
    <col min="6921" max="6921" width="11.42578125" style="78" customWidth="1"/>
    <col min="6922" max="7168" width="8.85546875" style="78"/>
    <col min="7169" max="7169" width="5.85546875" style="78" customWidth="1"/>
    <col min="7170" max="7170" width="47.28515625" style="78" customWidth="1"/>
    <col min="7171" max="7173" width="14" style="78" customWidth="1"/>
    <col min="7174" max="7174" width="47.28515625" style="78" customWidth="1"/>
    <col min="7175" max="7175" width="14" style="78" customWidth="1"/>
    <col min="7176" max="7176" width="12.5703125" style="78" customWidth="1"/>
    <col min="7177" max="7177" width="11.42578125" style="78" customWidth="1"/>
    <col min="7178" max="7424" width="8.85546875" style="78"/>
    <col min="7425" max="7425" width="5.85546875" style="78" customWidth="1"/>
    <col min="7426" max="7426" width="47.28515625" style="78" customWidth="1"/>
    <col min="7427" max="7429" width="14" style="78" customWidth="1"/>
    <col min="7430" max="7430" width="47.28515625" style="78" customWidth="1"/>
    <col min="7431" max="7431" width="14" style="78" customWidth="1"/>
    <col min="7432" max="7432" width="12.5703125" style="78" customWidth="1"/>
    <col min="7433" max="7433" width="11.42578125" style="78" customWidth="1"/>
    <col min="7434" max="7680" width="8.85546875" style="78"/>
    <col min="7681" max="7681" width="5.85546875" style="78" customWidth="1"/>
    <col min="7682" max="7682" width="47.28515625" style="78" customWidth="1"/>
    <col min="7683" max="7685" width="14" style="78" customWidth="1"/>
    <col min="7686" max="7686" width="47.28515625" style="78" customWidth="1"/>
    <col min="7687" max="7687" width="14" style="78" customWidth="1"/>
    <col min="7688" max="7688" width="12.5703125" style="78" customWidth="1"/>
    <col min="7689" max="7689" width="11.42578125" style="78" customWidth="1"/>
    <col min="7690" max="7936" width="8.85546875" style="78"/>
    <col min="7937" max="7937" width="5.85546875" style="78" customWidth="1"/>
    <col min="7938" max="7938" width="47.28515625" style="78" customWidth="1"/>
    <col min="7939" max="7941" width="14" style="78" customWidth="1"/>
    <col min="7942" max="7942" width="47.28515625" style="78" customWidth="1"/>
    <col min="7943" max="7943" width="14" style="78" customWidth="1"/>
    <col min="7944" max="7944" width="12.5703125" style="78" customWidth="1"/>
    <col min="7945" max="7945" width="11.42578125" style="78" customWidth="1"/>
    <col min="7946" max="8192" width="8.85546875" style="78"/>
    <col min="8193" max="8193" width="5.85546875" style="78" customWidth="1"/>
    <col min="8194" max="8194" width="47.28515625" style="78" customWidth="1"/>
    <col min="8195" max="8197" width="14" style="78" customWidth="1"/>
    <col min="8198" max="8198" width="47.28515625" style="78" customWidth="1"/>
    <col min="8199" max="8199" width="14" style="78" customWidth="1"/>
    <col min="8200" max="8200" width="12.5703125" style="78" customWidth="1"/>
    <col min="8201" max="8201" width="11.42578125" style="78" customWidth="1"/>
    <col min="8202" max="8448" width="8.85546875" style="78"/>
    <col min="8449" max="8449" width="5.85546875" style="78" customWidth="1"/>
    <col min="8450" max="8450" width="47.28515625" style="78" customWidth="1"/>
    <col min="8451" max="8453" width="14" style="78" customWidth="1"/>
    <col min="8454" max="8454" width="47.28515625" style="78" customWidth="1"/>
    <col min="8455" max="8455" width="14" style="78" customWidth="1"/>
    <col min="8456" max="8456" width="12.5703125" style="78" customWidth="1"/>
    <col min="8457" max="8457" width="11.42578125" style="78" customWidth="1"/>
    <col min="8458" max="8704" width="8.85546875" style="78"/>
    <col min="8705" max="8705" width="5.85546875" style="78" customWidth="1"/>
    <col min="8706" max="8706" width="47.28515625" style="78" customWidth="1"/>
    <col min="8707" max="8709" width="14" style="78" customWidth="1"/>
    <col min="8710" max="8710" width="47.28515625" style="78" customWidth="1"/>
    <col min="8711" max="8711" width="14" style="78" customWidth="1"/>
    <col min="8712" max="8712" width="12.5703125" style="78" customWidth="1"/>
    <col min="8713" max="8713" width="11.42578125" style="78" customWidth="1"/>
    <col min="8714" max="8960" width="8.85546875" style="78"/>
    <col min="8961" max="8961" width="5.85546875" style="78" customWidth="1"/>
    <col min="8962" max="8962" width="47.28515625" style="78" customWidth="1"/>
    <col min="8963" max="8965" width="14" style="78" customWidth="1"/>
    <col min="8966" max="8966" width="47.28515625" style="78" customWidth="1"/>
    <col min="8967" max="8967" width="14" style="78" customWidth="1"/>
    <col min="8968" max="8968" width="12.5703125" style="78" customWidth="1"/>
    <col min="8969" max="8969" width="11.42578125" style="78" customWidth="1"/>
    <col min="8970" max="9216" width="8.85546875" style="78"/>
    <col min="9217" max="9217" width="5.85546875" style="78" customWidth="1"/>
    <col min="9218" max="9218" width="47.28515625" style="78" customWidth="1"/>
    <col min="9219" max="9221" width="14" style="78" customWidth="1"/>
    <col min="9222" max="9222" width="47.28515625" style="78" customWidth="1"/>
    <col min="9223" max="9223" width="14" style="78" customWidth="1"/>
    <col min="9224" max="9224" width="12.5703125" style="78" customWidth="1"/>
    <col min="9225" max="9225" width="11.42578125" style="78" customWidth="1"/>
    <col min="9226" max="9472" width="8.85546875" style="78"/>
    <col min="9473" max="9473" width="5.85546875" style="78" customWidth="1"/>
    <col min="9474" max="9474" width="47.28515625" style="78" customWidth="1"/>
    <col min="9475" max="9477" width="14" style="78" customWidth="1"/>
    <col min="9478" max="9478" width="47.28515625" style="78" customWidth="1"/>
    <col min="9479" max="9479" width="14" style="78" customWidth="1"/>
    <col min="9480" max="9480" width="12.5703125" style="78" customWidth="1"/>
    <col min="9481" max="9481" width="11.42578125" style="78" customWidth="1"/>
    <col min="9482" max="9728" width="8.85546875" style="78"/>
    <col min="9729" max="9729" width="5.85546875" style="78" customWidth="1"/>
    <col min="9730" max="9730" width="47.28515625" style="78" customWidth="1"/>
    <col min="9731" max="9733" width="14" style="78" customWidth="1"/>
    <col min="9734" max="9734" width="47.28515625" style="78" customWidth="1"/>
    <col min="9735" max="9735" width="14" style="78" customWidth="1"/>
    <col min="9736" max="9736" width="12.5703125" style="78" customWidth="1"/>
    <col min="9737" max="9737" width="11.42578125" style="78" customWidth="1"/>
    <col min="9738" max="9984" width="8.85546875" style="78"/>
    <col min="9985" max="9985" width="5.85546875" style="78" customWidth="1"/>
    <col min="9986" max="9986" width="47.28515625" style="78" customWidth="1"/>
    <col min="9987" max="9989" width="14" style="78" customWidth="1"/>
    <col min="9990" max="9990" width="47.28515625" style="78" customWidth="1"/>
    <col min="9991" max="9991" width="14" style="78" customWidth="1"/>
    <col min="9992" max="9992" width="12.5703125" style="78" customWidth="1"/>
    <col min="9993" max="9993" width="11.42578125" style="78" customWidth="1"/>
    <col min="9994" max="10240" width="8.85546875" style="78"/>
    <col min="10241" max="10241" width="5.85546875" style="78" customWidth="1"/>
    <col min="10242" max="10242" width="47.28515625" style="78" customWidth="1"/>
    <col min="10243" max="10245" width="14" style="78" customWidth="1"/>
    <col min="10246" max="10246" width="47.28515625" style="78" customWidth="1"/>
    <col min="10247" max="10247" width="14" style="78" customWidth="1"/>
    <col min="10248" max="10248" width="12.5703125" style="78" customWidth="1"/>
    <col min="10249" max="10249" width="11.42578125" style="78" customWidth="1"/>
    <col min="10250" max="10496" width="8.85546875" style="78"/>
    <col min="10497" max="10497" width="5.85546875" style="78" customWidth="1"/>
    <col min="10498" max="10498" width="47.28515625" style="78" customWidth="1"/>
    <col min="10499" max="10501" width="14" style="78" customWidth="1"/>
    <col min="10502" max="10502" width="47.28515625" style="78" customWidth="1"/>
    <col min="10503" max="10503" width="14" style="78" customWidth="1"/>
    <col min="10504" max="10504" width="12.5703125" style="78" customWidth="1"/>
    <col min="10505" max="10505" width="11.42578125" style="78" customWidth="1"/>
    <col min="10506" max="10752" width="8.85546875" style="78"/>
    <col min="10753" max="10753" width="5.85546875" style="78" customWidth="1"/>
    <col min="10754" max="10754" width="47.28515625" style="78" customWidth="1"/>
    <col min="10755" max="10757" width="14" style="78" customWidth="1"/>
    <col min="10758" max="10758" width="47.28515625" style="78" customWidth="1"/>
    <col min="10759" max="10759" width="14" style="78" customWidth="1"/>
    <col min="10760" max="10760" width="12.5703125" style="78" customWidth="1"/>
    <col min="10761" max="10761" width="11.42578125" style="78" customWidth="1"/>
    <col min="10762" max="11008" width="8.85546875" style="78"/>
    <col min="11009" max="11009" width="5.85546875" style="78" customWidth="1"/>
    <col min="11010" max="11010" width="47.28515625" style="78" customWidth="1"/>
    <col min="11011" max="11013" width="14" style="78" customWidth="1"/>
    <col min="11014" max="11014" width="47.28515625" style="78" customWidth="1"/>
    <col min="11015" max="11015" width="14" style="78" customWidth="1"/>
    <col min="11016" max="11016" width="12.5703125" style="78" customWidth="1"/>
    <col min="11017" max="11017" width="11.42578125" style="78" customWidth="1"/>
    <col min="11018" max="11264" width="8.85546875" style="78"/>
    <col min="11265" max="11265" width="5.85546875" style="78" customWidth="1"/>
    <col min="11266" max="11266" width="47.28515625" style="78" customWidth="1"/>
    <col min="11267" max="11269" width="14" style="78" customWidth="1"/>
    <col min="11270" max="11270" width="47.28515625" style="78" customWidth="1"/>
    <col min="11271" max="11271" width="14" style="78" customWidth="1"/>
    <col min="11272" max="11272" width="12.5703125" style="78" customWidth="1"/>
    <col min="11273" max="11273" width="11.42578125" style="78" customWidth="1"/>
    <col min="11274" max="11520" width="8.85546875" style="78"/>
    <col min="11521" max="11521" width="5.85546875" style="78" customWidth="1"/>
    <col min="11522" max="11522" width="47.28515625" style="78" customWidth="1"/>
    <col min="11523" max="11525" width="14" style="78" customWidth="1"/>
    <col min="11526" max="11526" width="47.28515625" style="78" customWidth="1"/>
    <col min="11527" max="11527" width="14" style="78" customWidth="1"/>
    <col min="11528" max="11528" width="12.5703125" style="78" customWidth="1"/>
    <col min="11529" max="11529" width="11.42578125" style="78" customWidth="1"/>
    <col min="11530" max="11776" width="8.85546875" style="78"/>
    <col min="11777" max="11777" width="5.85546875" style="78" customWidth="1"/>
    <col min="11778" max="11778" width="47.28515625" style="78" customWidth="1"/>
    <col min="11779" max="11781" width="14" style="78" customWidth="1"/>
    <col min="11782" max="11782" width="47.28515625" style="78" customWidth="1"/>
    <col min="11783" max="11783" width="14" style="78" customWidth="1"/>
    <col min="11784" max="11784" width="12.5703125" style="78" customWidth="1"/>
    <col min="11785" max="11785" width="11.42578125" style="78" customWidth="1"/>
    <col min="11786" max="12032" width="8.85546875" style="78"/>
    <col min="12033" max="12033" width="5.85546875" style="78" customWidth="1"/>
    <col min="12034" max="12034" width="47.28515625" style="78" customWidth="1"/>
    <col min="12035" max="12037" width="14" style="78" customWidth="1"/>
    <col min="12038" max="12038" width="47.28515625" style="78" customWidth="1"/>
    <col min="12039" max="12039" width="14" style="78" customWidth="1"/>
    <col min="12040" max="12040" width="12.5703125" style="78" customWidth="1"/>
    <col min="12041" max="12041" width="11.42578125" style="78" customWidth="1"/>
    <col min="12042" max="12288" width="8.85546875" style="78"/>
    <col min="12289" max="12289" width="5.85546875" style="78" customWidth="1"/>
    <col min="12290" max="12290" width="47.28515625" style="78" customWidth="1"/>
    <col min="12291" max="12293" width="14" style="78" customWidth="1"/>
    <col min="12294" max="12294" width="47.28515625" style="78" customWidth="1"/>
    <col min="12295" max="12295" width="14" style="78" customWidth="1"/>
    <col min="12296" max="12296" width="12.5703125" style="78" customWidth="1"/>
    <col min="12297" max="12297" width="11.42578125" style="78" customWidth="1"/>
    <col min="12298" max="12544" width="8.85546875" style="78"/>
    <col min="12545" max="12545" width="5.85546875" style="78" customWidth="1"/>
    <col min="12546" max="12546" width="47.28515625" style="78" customWidth="1"/>
    <col min="12547" max="12549" width="14" style="78" customWidth="1"/>
    <col min="12550" max="12550" width="47.28515625" style="78" customWidth="1"/>
    <col min="12551" max="12551" width="14" style="78" customWidth="1"/>
    <col min="12552" max="12552" width="12.5703125" style="78" customWidth="1"/>
    <col min="12553" max="12553" width="11.42578125" style="78" customWidth="1"/>
    <col min="12554" max="12800" width="8.85546875" style="78"/>
    <col min="12801" max="12801" width="5.85546875" style="78" customWidth="1"/>
    <col min="12802" max="12802" width="47.28515625" style="78" customWidth="1"/>
    <col min="12803" max="12805" width="14" style="78" customWidth="1"/>
    <col min="12806" max="12806" width="47.28515625" style="78" customWidth="1"/>
    <col min="12807" max="12807" width="14" style="78" customWidth="1"/>
    <col min="12808" max="12808" width="12.5703125" style="78" customWidth="1"/>
    <col min="12809" max="12809" width="11.42578125" style="78" customWidth="1"/>
    <col min="12810" max="13056" width="8.85546875" style="78"/>
    <col min="13057" max="13057" width="5.85546875" style="78" customWidth="1"/>
    <col min="13058" max="13058" width="47.28515625" style="78" customWidth="1"/>
    <col min="13059" max="13061" width="14" style="78" customWidth="1"/>
    <col min="13062" max="13062" width="47.28515625" style="78" customWidth="1"/>
    <col min="13063" max="13063" width="14" style="78" customWidth="1"/>
    <col min="13064" max="13064" width="12.5703125" style="78" customWidth="1"/>
    <col min="13065" max="13065" width="11.42578125" style="78" customWidth="1"/>
    <col min="13066" max="13312" width="8.85546875" style="78"/>
    <col min="13313" max="13313" width="5.85546875" style="78" customWidth="1"/>
    <col min="13314" max="13314" width="47.28515625" style="78" customWidth="1"/>
    <col min="13315" max="13317" width="14" style="78" customWidth="1"/>
    <col min="13318" max="13318" width="47.28515625" style="78" customWidth="1"/>
    <col min="13319" max="13319" width="14" style="78" customWidth="1"/>
    <col min="13320" max="13320" width="12.5703125" style="78" customWidth="1"/>
    <col min="13321" max="13321" width="11.42578125" style="78" customWidth="1"/>
    <col min="13322" max="13568" width="8.85546875" style="78"/>
    <col min="13569" max="13569" width="5.85546875" style="78" customWidth="1"/>
    <col min="13570" max="13570" width="47.28515625" style="78" customWidth="1"/>
    <col min="13571" max="13573" width="14" style="78" customWidth="1"/>
    <col min="13574" max="13574" width="47.28515625" style="78" customWidth="1"/>
    <col min="13575" max="13575" width="14" style="78" customWidth="1"/>
    <col min="13576" max="13576" width="12.5703125" style="78" customWidth="1"/>
    <col min="13577" max="13577" width="11.42578125" style="78" customWidth="1"/>
    <col min="13578" max="13824" width="8.85546875" style="78"/>
    <col min="13825" max="13825" width="5.85546875" style="78" customWidth="1"/>
    <col min="13826" max="13826" width="47.28515625" style="78" customWidth="1"/>
    <col min="13827" max="13829" width="14" style="78" customWidth="1"/>
    <col min="13830" max="13830" width="47.28515625" style="78" customWidth="1"/>
    <col min="13831" max="13831" width="14" style="78" customWidth="1"/>
    <col min="13832" max="13832" width="12.5703125" style="78" customWidth="1"/>
    <col min="13833" max="13833" width="11.42578125" style="78" customWidth="1"/>
    <col min="13834" max="14080" width="8.85546875" style="78"/>
    <col min="14081" max="14081" width="5.85546875" style="78" customWidth="1"/>
    <col min="14082" max="14082" width="47.28515625" style="78" customWidth="1"/>
    <col min="14083" max="14085" width="14" style="78" customWidth="1"/>
    <col min="14086" max="14086" width="47.28515625" style="78" customWidth="1"/>
    <col min="14087" max="14087" width="14" style="78" customWidth="1"/>
    <col min="14088" max="14088" width="12.5703125" style="78" customWidth="1"/>
    <col min="14089" max="14089" width="11.42578125" style="78" customWidth="1"/>
    <col min="14090" max="14336" width="8.85546875" style="78"/>
    <col min="14337" max="14337" width="5.85546875" style="78" customWidth="1"/>
    <col min="14338" max="14338" width="47.28515625" style="78" customWidth="1"/>
    <col min="14339" max="14341" width="14" style="78" customWidth="1"/>
    <col min="14342" max="14342" width="47.28515625" style="78" customWidth="1"/>
    <col min="14343" max="14343" width="14" style="78" customWidth="1"/>
    <col min="14344" max="14344" width="12.5703125" style="78" customWidth="1"/>
    <col min="14345" max="14345" width="11.42578125" style="78" customWidth="1"/>
    <col min="14346" max="14592" width="8.85546875" style="78"/>
    <col min="14593" max="14593" width="5.85546875" style="78" customWidth="1"/>
    <col min="14594" max="14594" width="47.28515625" style="78" customWidth="1"/>
    <col min="14595" max="14597" width="14" style="78" customWidth="1"/>
    <col min="14598" max="14598" width="47.28515625" style="78" customWidth="1"/>
    <col min="14599" max="14599" width="14" style="78" customWidth="1"/>
    <col min="14600" max="14600" width="12.5703125" style="78" customWidth="1"/>
    <col min="14601" max="14601" width="11.42578125" style="78" customWidth="1"/>
    <col min="14602" max="14848" width="8.85546875" style="78"/>
    <col min="14849" max="14849" width="5.85546875" style="78" customWidth="1"/>
    <col min="14850" max="14850" width="47.28515625" style="78" customWidth="1"/>
    <col min="14851" max="14853" width="14" style="78" customWidth="1"/>
    <col min="14854" max="14854" width="47.28515625" style="78" customWidth="1"/>
    <col min="14855" max="14855" width="14" style="78" customWidth="1"/>
    <col min="14856" max="14856" width="12.5703125" style="78" customWidth="1"/>
    <col min="14857" max="14857" width="11.42578125" style="78" customWidth="1"/>
    <col min="14858" max="15104" width="8.85546875" style="78"/>
    <col min="15105" max="15105" width="5.85546875" style="78" customWidth="1"/>
    <col min="15106" max="15106" width="47.28515625" style="78" customWidth="1"/>
    <col min="15107" max="15109" width="14" style="78" customWidth="1"/>
    <col min="15110" max="15110" width="47.28515625" style="78" customWidth="1"/>
    <col min="15111" max="15111" width="14" style="78" customWidth="1"/>
    <col min="15112" max="15112" width="12.5703125" style="78" customWidth="1"/>
    <col min="15113" max="15113" width="11.42578125" style="78" customWidth="1"/>
    <col min="15114" max="15360" width="8.85546875" style="78"/>
    <col min="15361" max="15361" width="5.85546875" style="78" customWidth="1"/>
    <col min="15362" max="15362" width="47.28515625" style="78" customWidth="1"/>
    <col min="15363" max="15365" width="14" style="78" customWidth="1"/>
    <col min="15366" max="15366" width="47.28515625" style="78" customWidth="1"/>
    <col min="15367" max="15367" width="14" style="78" customWidth="1"/>
    <col min="15368" max="15368" width="12.5703125" style="78" customWidth="1"/>
    <col min="15369" max="15369" width="11.42578125" style="78" customWidth="1"/>
    <col min="15370" max="15616" width="8.85546875" style="78"/>
    <col min="15617" max="15617" width="5.85546875" style="78" customWidth="1"/>
    <col min="15618" max="15618" width="47.28515625" style="78" customWidth="1"/>
    <col min="15619" max="15621" width="14" style="78" customWidth="1"/>
    <col min="15622" max="15622" width="47.28515625" style="78" customWidth="1"/>
    <col min="15623" max="15623" width="14" style="78" customWidth="1"/>
    <col min="15624" max="15624" width="12.5703125" style="78" customWidth="1"/>
    <col min="15625" max="15625" width="11.42578125" style="78" customWidth="1"/>
    <col min="15626" max="15872" width="8.85546875" style="78"/>
    <col min="15873" max="15873" width="5.85546875" style="78" customWidth="1"/>
    <col min="15874" max="15874" width="47.28515625" style="78" customWidth="1"/>
    <col min="15875" max="15877" width="14" style="78" customWidth="1"/>
    <col min="15878" max="15878" width="47.28515625" style="78" customWidth="1"/>
    <col min="15879" max="15879" width="14" style="78" customWidth="1"/>
    <col min="15880" max="15880" width="12.5703125" style="78" customWidth="1"/>
    <col min="15881" max="15881" width="11.42578125" style="78" customWidth="1"/>
    <col min="15882" max="16128" width="8.85546875" style="78"/>
    <col min="16129" max="16129" width="5.85546875" style="78" customWidth="1"/>
    <col min="16130" max="16130" width="47.28515625" style="78" customWidth="1"/>
    <col min="16131" max="16133" width="14" style="78" customWidth="1"/>
    <col min="16134" max="16134" width="47.28515625" style="78" customWidth="1"/>
    <col min="16135" max="16135" width="14" style="78" customWidth="1"/>
    <col min="16136" max="16136" width="12.5703125" style="78" customWidth="1"/>
    <col min="16137" max="16137" width="11.42578125" style="78" customWidth="1"/>
    <col min="16138" max="16384" width="8.85546875" style="78"/>
  </cols>
  <sheetData>
    <row r="1" spans="1:9" ht="33" customHeight="1" x14ac:dyDescent="0.25">
      <c r="A1" s="374" t="s">
        <v>609</v>
      </c>
      <c r="B1" s="374"/>
      <c r="C1" s="374"/>
      <c r="D1" s="374"/>
      <c r="E1" s="374"/>
      <c r="F1" s="374"/>
      <c r="G1" s="374"/>
      <c r="H1" s="374"/>
      <c r="I1" s="374"/>
    </row>
    <row r="2" spans="1:9" ht="16.5" thickBot="1" x14ac:dyDescent="0.3">
      <c r="A2" s="76"/>
      <c r="B2" s="286" t="s">
        <v>163</v>
      </c>
      <c r="C2" s="79"/>
      <c r="D2" s="79"/>
      <c r="E2" s="79"/>
      <c r="F2" s="76"/>
      <c r="G2" s="76"/>
      <c r="H2" s="77"/>
      <c r="I2" s="287" t="s">
        <v>301</v>
      </c>
    </row>
    <row r="3" spans="1:9" ht="16.5" thickBot="1" x14ac:dyDescent="0.3">
      <c r="A3" s="368" t="s">
        <v>302</v>
      </c>
      <c r="B3" s="80" t="s">
        <v>303</v>
      </c>
      <c r="C3" s="81"/>
      <c r="D3" s="82"/>
      <c r="E3" s="82"/>
      <c r="F3" s="370" t="s">
        <v>304</v>
      </c>
      <c r="G3" s="371"/>
      <c r="H3" s="371"/>
      <c r="I3" s="371"/>
    </row>
    <row r="4" spans="1:9" s="86" customFormat="1" ht="48" thickBot="1" x14ac:dyDescent="0.3">
      <c r="A4" s="369"/>
      <c r="B4" s="83" t="s">
        <v>4</v>
      </c>
      <c r="C4" s="84" t="s">
        <v>305</v>
      </c>
      <c r="D4" s="84" t="s">
        <v>306</v>
      </c>
      <c r="E4" s="85" t="s">
        <v>307</v>
      </c>
      <c r="F4" s="288" t="s">
        <v>4</v>
      </c>
      <c r="G4" s="289" t="s">
        <v>305</v>
      </c>
      <c r="H4" s="289" t="s">
        <v>306</v>
      </c>
      <c r="I4" s="290" t="s">
        <v>307</v>
      </c>
    </row>
    <row r="5" spans="1:9" s="90" customFormat="1" ht="16.5" thickBot="1" x14ac:dyDescent="0.3">
      <c r="A5" s="87">
        <v>1</v>
      </c>
      <c r="B5" s="83">
        <v>2</v>
      </c>
      <c r="C5" s="84">
        <v>3</v>
      </c>
      <c r="D5" s="84">
        <v>4</v>
      </c>
      <c r="E5" s="85">
        <v>5</v>
      </c>
      <c r="F5" s="83">
        <v>6</v>
      </c>
      <c r="G5" s="84">
        <v>7</v>
      </c>
      <c r="H5" s="88">
        <v>8</v>
      </c>
      <c r="I5" s="89">
        <v>9</v>
      </c>
    </row>
    <row r="6" spans="1:9" ht="15.75" x14ac:dyDescent="0.25">
      <c r="A6" s="91" t="s">
        <v>315</v>
      </c>
      <c r="B6" s="92" t="s">
        <v>316</v>
      </c>
      <c r="C6" s="93">
        <v>96567586</v>
      </c>
      <c r="D6" s="297">
        <v>97894426</v>
      </c>
      <c r="E6" s="94">
        <v>97894426</v>
      </c>
      <c r="F6" s="92" t="s">
        <v>317</v>
      </c>
      <c r="G6" s="93">
        <v>12358009</v>
      </c>
      <c r="H6" s="291">
        <v>20055002</v>
      </c>
      <c r="I6" s="95">
        <v>15750279</v>
      </c>
    </row>
    <row r="7" spans="1:9" ht="31.5" x14ac:dyDescent="0.25">
      <c r="A7" s="96" t="s">
        <v>318</v>
      </c>
      <c r="B7" s="97" t="s">
        <v>319</v>
      </c>
      <c r="C7" s="98">
        <v>1610625</v>
      </c>
      <c r="D7" s="98">
        <v>10819677</v>
      </c>
      <c r="E7" s="99">
        <v>5947764</v>
      </c>
      <c r="F7" s="97" t="s">
        <v>320</v>
      </c>
      <c r="G7" s="98">
        <v>2303661</v>
      </c>
      <c r="H7" s="292">
        <v>2810978</v>
      </c>
      <c r="I7" s="100">
        <v>2422960</v>
      </c>
    </row>
    <row r="8" spans="1:9" ht="15.75" x14ac:dyDescent="0.25">
      <c r="A8" s="96" t="s">
        <v>308</v>
      </c>
      <c r="B8" s="97" t="s">
        <v>321</v>
      </c>
      <c r="C8" s="98"/>
      <c r="D8" s="98"/>
      <c r="E8" s="99"/>
      <c r="F8" s="293" t="s">
        <v>322</v>
      </c>
      <c r="G8" s="98">
        <v>17121879</v>
      </c>
      <c r="H8" s="292">
        <v>23164594</v>
      </c>
      <c r="I8" s="100">
        <v>21558998</v>
      </c>
    </row>
    <row r="9" spans="1:9" ht="15.75" x14ac:dyDescent="0.25">
      <c r="A9" s="96" t="s">
        <v>309</v>
      </c>
      <c r="B9" s="97" t="s">
        <v>323</v>
      </c>
      <c r="C9" s="98">
        <v>9630000</v>
      </c>
      <c r="D9" s="98">
        <v>9630000</v>
      </c>
      <c r="E9" s="99">
        <v>9468026</v>
      </c>
      <c r="F9" s="97" t="s">
        <v>324</v>
      </c>
      <c r="G9" s="98">
        <v>2477040</v>
      </c>
      <c r="H9" s="292">
        <v>4401470</v>
      </c>
      <c r="I9" s="100">
        <v>3651220</v>
      </c>
    </row>
    <row r="10" spans="1:9" ht="15.75" x14ac:dyDescent="0.25">
      <c r="A10" s="96" t="s">
        <v>310</v>
      </c>
      <c r="B10" s="101" t="s">
        <v>325</v>
      </c>
      <c r="C10" s="98">
        <v>36000</v>
      </c>
      <c r="D10" s="98">
        <v>36000</v>
      </c>
      <c r="E10" s="99">
        <v>36000</v>
      </c>
      <c r="F10" s="97" t="s">
        <v>326</v>
      </c>
      <c r="G10" s="98">
        <v>77161813</v>
      </c>
      <c r="H10" s="292">
        <v>83154488</v>
      </c>
      <c r="I10" s="100">
        <v>81095705</v>
      </c>
    </row>
    <row r="11" spans="1:9" ht="15.75" x14ac:dyDescent="0.25">
      <c r="A11" s="96" t="s">
        <v>311</v>
      </c>
      <c r="B11" s="97" t="s">
        <v>327</v>
      </c>
      <c r="C11" s="98"/>
      <c r="D11" s="98"/>
      <c r="E11" s="99"/>
      <c r="F11" s="97" t="s">
        <v>328</v>
      </c>
      <c r="G11" s="98">
        <v>7439066</v>
      </c>
      <c r="H11" s="292">
        <v>22943</v>
      </c>
      <c r="I11" s="100"/>
    </row>
    <row r="12" spans="1:9" ht="15.75" x14ac:dyDescent="0.25">
      <c r="A12" s="96" t="s">
        <v>312</v>
      </c>
      <c r="B12" s="97" t="s">
        <v>329</v>
      </c>
      <c r="C12" s="98">
        <v>2677296</v>
      </c>
      <c r="D12" s="98">
        <v>2755296</v>
      </c>
      <c r="E12" s="99">
        <v>2953329</v>
      </c>
      <c r="F12" s="105"/>
      <c r="G12" s="98"/>
      <c r="H12" s="102"/>
      <c r="I12" s="103"/>
    </row>
    <row r="13" spans="1:9" ht="16.5" thickBot="1" x14ac:dyDescent="0.3">
      <c r="A13" s="104" t="s">
        <v>313</v>
      </c>
      <c r="B13" s="105" t="s">
        <v>330</v>
      </c>
      <c r="C13" s="98">
        <v>313580</v>
      </c>
      <c r="D13" s="98">
        <v>313580</v>
      </c>
      <c r="E13" s="99"/>
      <c r="F13" s="294"/>
      <c r="G13" s="98"/>
      <c r="H13" s="106"/>
      <c r="I13" s="107"/>
    </row>
    <row r="14" spans="1:9" ht="32.25" thickBot="1" x14ac:dyDescent="0.3">
      <c r="A14" s="87" t="s">
        <v>314</v>
      </c>
      <c r="B14" s="108" t="s">
        <v>331</v>
      </c>
      <c r="C14" s="109">
        <f>SUM(C6,C7,C9,C10,C12,C13)</f>
        <v>110835087</v>
      </c>
      <c r="D14" s="109">
        <f>SUM(D6,D7,D9,D10,D12,D13)</f>
        <v>121448979</v>
      </c>
      <c r="E14" s="110">
        <f>SUM(E6,E7,E9,E10,E12,E13)</f>
        <v>116299545</v>
      </c>
      <c r="F14" s="108" t="s">
        <v>332</v>
      </c>
      <c r="G14" s="109">
        <f>SUM(G6:G13)</f>
        <v>118861468</v>
      </c>
      <c r="H14" s="109">
        <f>SUM(H6:H13)</f>
        <v>133609475</v>
      </c>
      <c r="I14" s="110">
        <f>SUM(I6:I13)</f>
        <v>124479162</v>
      </c>
    </row>
    <row r="15" spans="1:9" ht="31.5" x14ac:dyDescent="0.25">
      <c r="A15" s="111" t="s">
        <v>71</v>
      </c>
      <c r="B15" s="112" t="s">
        <v>333</v>
      </c>
      <c r="C15" s="113">
        <f>SUM(C16:C19)</f>
        <v>11112764</v>
      </c>
      <c r="D15" s="113">
        <f>SUM(D16:D19)</f>
        <v>15246879</v>
      </c>
      <c r="E15" s="298">
        <f>SUM(E16:E19)</f>
        <v>15246879</v>
      </c>
      <c r="F15" s="97" t="s">
        <v>334</v>
      </c>
      <c r="G15" s="114"/>
      <c r="H15" s="115"/>
      <c r="I15" s="116"/>
    </row>
    <row r="16" spans="1:9" ht="15.75" x14ac:dyDescent="0.25">
      <c r="A16" s="104" t="s">
        <v>73</v>
      </c>
      <c r="B16" s="97" t="s">
        <v>335</v>
      </c>
      <c r="C16" s="117">
        <v>11112764</v>
      </c>
      <c r="D16" s="117">
        <v>15246879</v>
      </c>
      <c r="E16" s="299">
        <v>15246879</v>
      </c>
      <c r="F16" s="97" t="s">
        <v>336</v>
      </c>
      <c r="G16" s="98"/>
      <c r="H16" s="118"/>
      <c r="I16" s="119"/>
    </row>
    <row r="17" spans="1:9" ht="15.75" x14ac:dyDescent="0.25">
      <c r="A17" s="104" t="s">
        <v>74</v>
      </c>
      <c r="B17" s="97" t="s">
        <v>337</v>
      </c>
      <c r="C17" s="98"/>
      <c r="D17" s="98"/>
      <c r="E17" s="99"/>
      <c r="F17" s="97" t="s">
        <v>338</v>
      </c>
      <c r="G17" s="98"/>
      <c r="H17" s="118"/>
      <c r="I17" s="119"/>
    </row>
    <row r="18" spans="1:9" ht="15.75" x14ac:dyDescent="0.25">
      <c r="A18" s="104" t="s">
        <v>75</v>
      </c>
      <c r="B18" s="97" t="s">
        <v>339</v>
      </c>
      <c r="C18" s="98"/>
      <c r="D18" s="98"/>
      <c r="E18" s="99"/>
      <c r="F18" s="97" t="s">
        <v>340</v>
      </c>
      <c r="G18" s="98"/>
      <c r="H18" s="118"/>
      <c r="I18" s="119"/>
    </row>
    <row r="19" spans="1:9" ht="15.75" x14ac:dyDescent="0.25">
      <c r="A19" s="104" t="s">
        <v>76</v>
      </c>
      <c r="B19" s="97" t="s">
        <v>341</v>
      </c>
      <c r="C19" s="98"/>
      <c r="D19" s="114"/>
      <c r="E19" s="120"/>
      <c r="F19" s="101" t="s">
        <v>342</v>
      </c>
      <c r="G19" s="98"/>
      <c r="H19" s="118"/>
      <c r="I19" s="119"/>
    </row>
    <row r="20" spans="1:9" ht="31.5" x14ac:dyDescent="0.25">
      <c r="A20" s="104" t="s">
        <v>77</v>
      </c>
      <c r="B20" s="121" t="s">
        <v>343</v>
      </c>
      <c r="C20" s="122">
        <f>SUM(C21:C22)</f>
        <v>0</v>
      </c>
      <c r="D20" s="122"/>
      <c r="E20" s="123">
        <f>E21+E22</f>
        <v>3128562</v>
      </c>
      <c r="F20" s="97" t="s">
        <v>344</v>
      </c>
      <c r="G20" s="98"/>
      <c r="H20" s="118"/>
      <c r="I20" s="119"/>
    </row>
    <row r="21" spans="1:9" ht="15.75" x14ac:dyDescent="0.25">
      <c r="A21" s="104" t="s">
        <v>78</v>
      </c>
      <c r="B21" s="101" t="s">
        <v>345</v>
      </c>
      <c r="C21" s="114"/>
      <c r="D21" s="114"/>
      <c r="E21" s="120"/>
      <c r="F21" s="295" t="s">
        <v>346</v>
      </c>
      <c r="G21" s="114">
        <v>3086383</v>
      </c>
      <c r="H21" s="292">
        <v>3086383</v>
      </c>
      <c r="I21" s="100">
        <v>3086383</v>
      </c>
    </row>
    <row r="22" spans="1:9" ht="16.5" thickBot="1" x14ac:dyDescent="0.3">
      <c r="A22" s="124" t="s">
        <v>79</v>
      </c>
      <c r="B22" s="125" t="s">
        <v>347</v>
      </c>
      <c r="C22" s="126"/>
      <c r="D22" s="126"/>
      <c r="E22" s="127">
        <v>3128562</v>
      </c>
      <c r="F22" s="105" t="s">
        <v>348</v>
      </c>
      <c r="G22" s="98"/>
      <c r="H22" s="106"/>
      <c r="I22" s="107"/>
    </row>
    <row r="23" spans="1:9" ht="32.25" thickBot="1" x14ac:dyDescent="0.3">
      <c r="A23" s="87" t="s">
        <v>81</v>
      </c>
      <c r="B23" s="108" t="s">
        <v>349</v>
      </c>
      <c r="C23" s="109">
        <f>SUM(C15,C20)</f>
        <v>11112764</v>
      </c>
      <c r="D23" s="109">
        <f>SUM(D15,D20)</f>
        <v>15246879</v>
      </c>
      <c r="E23" s="110">
        <f>SUM(E15,E20)</f>
        <v>18375441</v>
      </c>
      <c r="F23" s="108" t="s">
        <v>350</v>
      </c>
      <c r="G23" s="109">
        <f>SUM(G15:G22)</f>
        <v>3086383</v>
      </c>
      <c r="H23" s="109">
        <f>SUM(H15:H22)</f>
        <v>3086383</v>
      </c>
      <c r="I23" s="110">
        <f>SUM(I15:I22)</f>
        <v>3086383</v>
      </c>
    </row>
    <row r="24" spans="1:9" ht="16.5" thickBot="1" x14ac:dyDescent="0.3">
      <c r="A24" s="87" t="s">
        <v>83</v>
      </c>
      <c r="B24" s="108" t="s">
        <v>351</v>
      </c>
      <c r="C24" s="109">
        <f>SUM(C14,C23)</f>
        <v>121947851</v>
      </c>
      <c r="D24" s="109">
        <f>SUM(D14,D23)</f>
        <v>136695858</v>
      </c>
      <c r="E24" s="110">
        <f>SUM(E14,E23)</f>
        <v>134674986</v>
      </c>
      <c r="F24" s="108" t="s">
        <v>352</v>
      </c>
      <c r="G24" s="109">
        <f>SUM(G14,G23)</f>
        <v>121947851</v>
      </c>
      <c r="H24" s="109">
        <f>SUM(H14,H23)</f>
        <v>136695858</v>
      </c>
      <c r="I24" s="110">
        <f>SUM(I14,I23)</f>
        <v>127565545</v>
      </c>
    </row>
    <row r="25" spans="1:9" ht="16.5" thickBot="1" x14ac:dyDescent="0.3">
      <c r="A25" s="87" t="s">
        <v>85</v>
      </c>
      <c r="B25" s="108" t="s">
        <v>353</v>
      </c>
      <c r="C25" s="109"/>
      <c r="D25" s="109"/>
      <c r="E25" s="110"/>
      <c r="F25" s="108" t="s">
        <v>354</v>
      </c>
      <c r="G25" s="109"/>
      <c r="H25" s="128"/>
      <c r="I25" s="129">
        <f>E24-I24</f>
        <v>7109441</v>
      </c>
    </row>
    <row r="26" spans="1:9" ht="16.5" thickBot="1" x14ac:dyDescent="0.3">
      <c r="A26" s="87" t="s">
        <v>87</v>
      </c>
      <c r="B26" s="108" t="s">
        <v>355</v>
      </c>
      <c r="C26" s="109" t="str">
        <f>IF(C14+C15-G24&lt;0,G24-(C14+C15),"-")</f>
        <v>-</v>
      </c>
      <c r="D26" s="109"/>
      <c r="E26" s="110"/>
      <c r="F26" s="108" t="s">
        <v>356</v>
      </c>
      <c r="G26" s="109"/>
      <c r="H26" s="128"/>
      <c r="I26" s="296"/>
    </row>
    <row r="27" spans="1:9" ht="18.75" x14ac:dyDescent="0.25">
      <c r="B27" s="372"/>
      <c r="C27" s="372"/>
      <c r="D27" s="372"/>
      <c r="E27" s="372"/>
      <c r="F27" s="373"/>
    </row>
  </sheetData>
  <mergeCells count="4">
    <mergeCell ref="A3:A4"/>
    <mergeCell ref="F3:I3"/>
    <mergeCell ref="B27:F27"/>
    <mergeCell ref="A1:I1"/>
  </mergeCells>
  <pageMargins left="0.31496062992125984" right="0.31496062992125984" top="0.47244094488188981" bottom="0.35433070866141736" header="0.31496062992125984" footer="0.31496062992125984"/>
  <pageSetup paperSize="9" scale="65" orientation="landscape" r:id="rId1"/>
  <headerFooter>
    <oddHeader>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view="pageBreakPreview" topLeftCell="A4" zoomScale="60" zoomScaleNormal="100" workbookViewId="0">
      <selection activeCell="B7" sqref="B7"/>
    </sheetView>
  </sheetViews>
  <sheetFormatPr defaultRowHeight="15" x14ac:dyDescent="0.25"/>
  <cols>
    <col min="1" max="1" width="5.85546875" style="78" customWidth="1"/>
    <col min="2" max="2" width="50.42578125" style="130" customWidth="1"/>
    <col min="3" max="3" width="13.85546875" style="78" customWidth="1"/>
    <col min="4" max="4" width="16.5703125" style="78" customWidth="1"/>
    <col min="5" max="5" width="17" style="78" customWidth="1"/>
    <col min="6" max="6" width="51.85546875" style="78" customWidth="1"/>
    <col min="7" max="7" width="15.7109375" style="78" customWidth="1"/>
    <col min="8" max="8" width="19.7109375" style="184" customWidth="1"/>
    <col min="9" max="9" width="16.5703125" style="184" customWidth="1"/>
    <col min="10" max="256" width="8.85546875" style="78"/>
    <col min="257" max="257" width="5.85546875" style="78" customWidth="1"/>
    <col min="258" max="258" width="50.42578125" style="78" customWidth="1"/>
    <col min="259" max="261" width="12.7109375" style="78" customWidth="1"/>
    <col min="262" max="262" width="51.85546875" style="78" customWidth="1"/>
    <col min="263" max="263" width="14" style="78" customWidth="1"/>
    <col min="264" max="264" width="13.42578125" style="78" customWidth="1"/>
    <col min="265" max="265" width="12.7109375" style="78" customWidth="1"/>
    <col min="266" max="512" width="8.85546875" style="78"/>
    <col min="513" max="513" width="5.85546875" style="78" customWidth="1"/>
    <col min="514" max="514" width="50.42578125" style="78" customWidth="1"/>
    <col min="515" max="517" width="12.7109375" style="78" customWidth="1"/>
    <col min="518" max="518" width="51.85546875" style="78" customWidth="1"/>
    <col min="519" max="519" width="14" style="78" customWidth="1"/>
    <col min="520" max="520" width="13.42578125" style="78" customWidth="1"/>
    <col min="521" max="521" width="12.7109375" style="78" customWidth="1"/>
    <col min="522" max="768" width="8.85546875" style="78"/>
    <col min="769" max="769" width="5.85546875" style="78" customWidth="1"/>
    <col min="770" max="770" width="50.42578125" style="78" customWidth="1"/>
    <col min="771" max="773" width="12.7109375" style="78" customWidth="1"/>
    <col min="774" max="774" width="51.85546875" style="78" customWidth="1"/>
    <col min="775" max="775" width="14" style="78" customWidth="1"/>
    <col min="776" max="776" width="13.42578125" style="78" customWidth="1"/>
    <col min="777" max="777" width="12.7109375" style="78" customWidth="1"/>
    <col min="778" max="1024" width="8.85546875" style="78"/>
    <col min="1025" max="1025" width="5.85546875" style="78" customWidth="1"/>
    <col min="1026" max="1026" width="50.42578125" style="78" customWidth="1"/>
    <col min="1027" max="1029" width="12.7109375" style="78" customWidth="1"/>
    <col min="1030" max="1030" width="51.85546875" style="78" customWidth="1"/>
    <col min="1031" max="1031" width="14" style="78" customWidth="1"/>
    <col min="1032" max="1032" width="13.42578125" style="78" customWidth="1"/>
    <col min="1033" max="1033" width="12.7109375" style="78" customWidth="1"/>
    <col min="1034" max="1280" width="8.85546875" style="78"/>
    <col min="1281" max="1281" width="5.85546875" style="78" customWidth="1"/>
    <col min="1282" max="1282" width="50.42578125" style="78" customWidth="1"/>
    <col min="1283" max="1285" width="12.7109375" style="78" customWidth="1"/>
    <col min="1286" max="1286" width="51.85546875" style="78" customWidth="1"/>
    <col min="1287" max="1287" width="14" style="78" customWidth="1"/>
    <col min="1288" max="1288" width="13.42578125" style="78" customWidth="1"/>
    <col min="1289" max="1289" width="12.7109375" style="78" customWidth="1"/>
    <col min="1290" max="1536" width="8.85546875" style="78"/>
    <col min="1537" max="1537" width="5.85546875" style="78" customWidth="1"/>
    <col min="1538" max="1538" width="50.42578125" style="78" customWidth="1"/>
    <col min="1539" max="1541" width="12.7109375" style="78" customWidth="1"/>
    <col min="1542" max="1542" width="51.85546875" style="78" customWidth="1"/>
    <col min="1543" max="1543" width="14" style="78" customWidth="1"/>
    <col min="1544" max="1544" width="13.42578125" style="78" customWidth="1"/>
    <col min="1545" max="1545" width="12.7109375" style="78" customWidth="1"/>
    <col min="1546" max="1792" width="8.85546875" style="78"/>
    <col min="1793" max="1793" width="5.85546875" style="78" customWidth="1"/>
    <col min="1794" max="1794" width="50.42578125" style="78" customWidth="1"/>
    <col min="1795" max="1797" width="12.7109375" style="78" customWidth="1"/>
    <col min="1798" max="1798" width="51.85546875" style="78" customWidth="1"/>
    <col min="1799" max="1799" width="14" style="78" customWidth="1"/>
    <col min="1800" max="1800" width="13.42578125" style="78" customWidth="1"/>
    <col min="1801" max="1801" width="12.7109375" style="78" customWidth="1"/>
    <col min="1802" max="2048" width="8.85546875" style="78"/>
    <col min="2049" max="2049" width="5.85546875" style="78" customWidth="1"/>
    <col min="2050" max="2050" width="50.42578125" style="78" customWidth="1"/>
    <col min="2051" max="2053" width="12.7109375" style="78" customWidth="1"/>
    <col min="2054" max="2054" width="51.85546875" style="78" customWidth="1"/>
    <col min="2055" max="2055" width="14" style="78" customWidth="1"/>
    <col min="2056" max="2056" width="13.42578125" style="78" customWidth="1"/>
    <col min="2057" max="2057" width="12.7109375" style="78" customWidth="1"/>
    <col min="2058" max="2304" width="8.85546875" style="78"/>
    <col min="2305" max="2305" width="5.85546875" style="78" customWidth="1"/>
    <col min="2306" max="2306" width="50.42578125" style="78" customWidth="1"/>
    <col min="2307" max="2309" width="12.7109375" style="78" customWidth="1"/>
    <col min="2310" max="2310" width="51.85546875" style="78" customWidth="1"/>
    <col min="2311" max="2311" width="14" style="78" customWidth="1"/>
    <col min="2312" max="2312" width="13.42578125" style="78" customWidth="1"/>
    <col min="2313" max="2313" width="12.7109375" style="78" customWidth="1"/>
    <col min="2314" max="2560" width="8.85546875" style="78"/>
    <col min="2561" max="2561" width="5.85546875" style="78" customWidth="1"/>
    <col min="2562" max="2562" width="50.42578125" style="78" customWidth="1"/>
    <col min="2563" max="2565" width="12.7109375" style="78" customWidth="1"/>
    <col min="2566" max="2566" width="51.85546875" style="78" customWidth="1"/>
    <col min="2567" max="2567" width="14" style="78" customWidth="1"/>
    <col min="2568" max="2568" width="13.42578125" style="78" customWidth="1"/>
    <col min="2569" max="2569" width="12.7109375" style="78" customWidth="1"/>
    <col min="2570" max="2816" width="8.85546875" style="78"/>
    <col min="2817" max="2817" width="5.85546875" style="78" customWidth="1"/>
    <col min="2818" max="2818" width="50.42578125" style="78" customWidth="1"/>
    <col min="2819" max="2821" width="12.7109375" style="78" customWidth="1"/>
    <col min="2822" max="2822" width="51.85546875" style="78" customWidth="1"/>
    <col min="2823" max="2823" width="14" style="78" customWidth="1"/>
    <col min="2824" max="2824" width="13.42578125" style="78" customWidth="1"/>
    <col min="2825" max="2825" width="12.7109375" style="78" customWidth="1"/>
    <col min="2826" max="3072" width="8.85546875" style="78"/>
    <col min="3073" max="3073" width="5.85546875" style="78" customWidth="1"/>
    <col min="3074" max="3074" width="50.42578125" style="78" customWidth="1"/>
    <col min="3075" max="3077" width="12.7109375" style="78" customWidth="1"/>
    <col min="3078" max="3078" width="51.85546875" style="78" customWidth="1"/>
    <col min="3079" max="3079" width="14" style="78" customWidth="1"/>
    <col min="3080" max="3080" width="13.42578125" style="78" customWidth="1"/>
    <col min="3081" max="3081" width="12.7109375" style="78" customWidth="1"/>
    <col min="3082" max="3328" width="8.85546875" style="78"/>
    <col min="3329" max="3329" width="5.85546875" style="78" customWidth="1"/>
    <col min="3330" max="3330" width="50.42578125" style="78" customWidth="1"/>
    <col min="3331" max="3333" width="12.7109375" style="78" customWidth="1"/>
    <col min="3334" max="3334" width="51.85546875" style="78" customWidth="1"/>
    <col min="3335" max="3335" width="14" style="78" customWidth="1"/>
    <col min="3336" max="3336" width="13.42578125" style="78" customWidth="1"/>
    <col min="3337" max="3337" width="12.7109375" style="78" customWidth="1"/>
    <col min="3338" max="3584" width="8.85546875" style="78"/>
    <col min="3585" max="3585" width="5.85546875" style="78" customWidth="1"/>
    <col min="3586" max="3586" width="50.42578125" style="78" customWidth="1"/>
    <col min="3587" max="3589" width="12.7109375" style="78" customWidth="1"/>
    <col min="3590" max="3590" width="51.85546875" style="78" customWidth="1"/>
    <col min="3591" max="3591" width="14" style="78" customWidth="1"/>
    <col min="3592" max="3592" width="13.42578125" style="78" customWidth="1"/>
    <col min="3593" max="3593" width="12.7109375" style="78" customWidth="1"/>
    <col min="3594" max="3840" width="8.85546875" style="78"/>
    <col min="3841" max="3841" width="5.85546875" style="78" customWidth="1"/>
    <col min="3842" max="3842" width="50.42578125" style="78" customWidth="1"/>
    <col min="3843" max="3845" width="12.7109375" style="78" customWidth="1"/>
    <col min="3846" max="3846" width="51.85546875" style="78" customWidth="1"/>
    <col min="3847" max="3847" width="14" style="78" customWidth="1"/>
    <col min="3848" max="3848" width="13.42578125" style="78" customWidth="1"/>
    <col min="3849" max="3849" width="12.7109375" style="78" customWidth="1"/>
    <col min="3850" max="4096" width="8.85546875" style="78"/>
    <col min="4097" max="4097" width="5.85546875" style="78" customWidth="1"/>
    <col min="4098" max="4098" width="50.42578125" style="78" customWidth="1"/>
    <col min="4099" max="4101" width="12.7109375" style="78" customWidth="1"/>
    <col min="4102" max="4102" width="51.85546875" style="78" customWidth="1"/>
    <col min="4103" max="4103" width="14" style="78" customWidth="1"/>
    <col min="4104" max="4104" width="13.42578125" style="78" customWidth="1"/>
    <col min="4105" max="4105" width="12.7109375" style="78" customWidth="1"/>
    <col min="4106" max="4352" width="8.85546875" style="78"/>
    <col min="4353" max="4353" width="5.85546875" style="78" customWidth="1"/>
    <col min="4354" max="4354" width="50.42578125" style="78" customWidth="1"/>
    <col min="4355" max="4357" width="12.7109375" style="78" customWidth="1"/>
    <col min="4358" max="4358" width="51.85546875" style="78" customWidth="1"/>
    <col min="4359" max="4359" width="14" style="78" customWidth="1"/>
    <col min="4360" max="4360" width="13.42578125" style="78" customWidth="1"/>
    <col min="4361" max="4361" width="12.7109375" style="78" customWidth="1"/>
    <col min="4362" max="4608" width="8.85546875" style="78"/>
    <col min="4609" max="4609" width="5.85546875" style="78" customWidth="1"/>
    <col min="4610" max="4610" width="50.42578125" style="78" customWidth="1"/>
    <col min="4611" max="4613" width="12.7109375" style="78" customWidth="1"/>
    <col min="4614" max="4614" width="51.85546875" style="78" customWidth="1"/>
    <col min="4615" max="4615" width="14" style="78" customWidth="1"/>
    <col min="4616" max="4616" width="13.42578125" style="78" customWidth="1"/>
    <col min="4617" max="4617" width="12.7109375" style="78" customWidth="1"/>
    <col min="4618" max="4864" width="8.85546875" style="78"/>
    <col min="4865" max="4865" width="5.85546875" style="78" customWidth="1"/>
    <col min="4866" max="4866" width="50.42578125" style="78" customWidth="1"/>
    <col min="4867" max="4869" width="12.7109375" style="78" customWidth="1"/>
    <col min="4870" max="4870" width="51.85546875" style="78" customWidth="1"/>
    <col min="4871" max="4871" width="14" style="78" customWidth="1"/>
    <col min="4872" max="4872" width="13.42578125" style="78" customWidth="1"/>
    <col min="4873" max="4873" width="12.7109375" style="78" customWidth="1"/>
    <col min="4874" max="5120" width="8.85546875" style="78"/>
    <col min="5121" max="5121" width="5.85546875" style="78" customWidth="1"/>
    <col min="5122" max="5122" width="50.42578125" style="78" customWidth="1"/>
    <col min="5123" max="5125" width="12.7109375" style="78" customWidth="1"/>
    <col min="5126" max="5126" width="51.85546875" style="78" customWidth="1"/>
    <col min="5127" max="5127" width="14" style="78" customWidth="1"/>
    <col min="5128" max="5128" width="13.42578125" style="78" customWidth="1"/>
    <col min="5129" max="5129" width="12.7109375" style="78" customWidth="1"/>
    <col min="5130" max="5376" width="8.85546875" style="78"/>
    <col min="5377" max="5377" width="5.85546875" style="78" customWidth="1"/>
    <col min="5378" max="5378" width="50.42578125" style="78" customWidth="1"/>
    <col min="5379" max="5381" width="12.7109375" style="78" customWidth="1"/>
    <col min="5382" max="5382" width="51.85546875" style="78" customWidth="1"/>
    <col min="5383" max="5383" width="14" style="78" customWidth="1"/>
    <col min="5384" max="5384" width="13.42578125" style="78" customWidth="1"/>
    <col min="5385" max="5385" width="12.7109375" style="78" customWidth="1"/>
    <col min="5386" max="5632" width="8.85546875" style="78"/>
    <col min="5633" max="5633" width="5.85546875" style="78" customWidth="1"/>
    <col min="5634" max="5634" width="50.42578125" style="78" customWidth="1"/>
    <col min="5635" max="5637" width="12.7109375" style="78" customWidth="1"/>
    <col min="5638" max="5638" width="51.85546875" style="78" customWidth="1"/>
    <col min="5639" max="5639" width="14" style="78" customWidth="1"/>
    <col min="5640" max="5640" width="13.42578125" style="78" customWidth="1"/>
    <col min="5641" max="5641" width="12.7109375" style="78" customWidth="1"/>
    <col min="5642" max="5888" width="8.85546875" style="78"/>
    <col min="5889" max="5889" width="5.85546875" style="78" customWidth="1"/>
    <col min="5890" max="5890" width="50.42578125" style="78" customWidth="1"/>
    <col min="5891" max="5893" width="12.7109375" style="78" customWidth="1"/>
    <col min="5894" max="5894" width="51.85546875" style="78" customWidth="1"/>
    <col min="5895" max="5895" width="14" style="78" customWidth="1"/>
    <col min="5896" max="5896" width="13.42578125" style="78" customWidth="1"/>
    <col min="5897" max="5897" width="12.7109375" style="78" customWidth="1"/>
    <col min="5898" max="6144" width="8.85546875" style="78"/>
    <col min="6145" max="6145" width="5.85546875" style="78" customWidth="1"/>
    <col min="6146" max="6146" width="50.42578125" style="78" customWidth="1"/>
    <col min="6147" max="6149" width="12.7109375" style="78" customWidth="1"/>
    <col min="6150" max="6150" width="51.85546875" style="78" customWidth="1"/>
    <col min="6151" max="6151" width="14" style="78" customWidth="1"/>
    <col min="6152" max="6152" width="13.42578125" style="78" customWidth="1"/>
    <col min="6153" max="6153" width="12.7109375" style="78" customWidth="1"/>
    <col min="6154" max="6400" width="8.85546875" style="78"/>
    <col min="6401" max="6401" width="5.85546875" style="78" customWidth="1"/>
    <col min="6402" max="6402" width="50.42578125" style="78" customWidth="1"/>
    <col min="6403" max="6405" width="12.7109375" style="78" customWidth="1"/>
    <col min="6406" max="6406" width="51.85546875" style="78" customWidth="1"/>
    <col min="6407" max="6407" width="14" style="78" customWidth="1"/>
    <col min="6408" max="6408" width="13.42578125" style="78" customWidth="1"/>
    <col min="6409" max="6409" width="12.7109375" style="78" customWidth="1"/>
    <col min="6410" max="6656" width="8.85546875" style="78"/>
    <col min="6657" max="6657" width="5.85546875" style="78" customWidth="1"/>
    <col min="6658" max="6658" width="50.42578125" style="78" customWidth="1"/>
    <col min="6659" max="6661" width="12.7109375" style="78" customWidth="1"/>
    <col min="6662" max="6662" width="51.85546875" style="78" customWidth="1"/>
    <col min="6663" max="6663" width="14" style="78" customWidth="1"/>
    <col min="6664" max="6664" width="13.42578125" style="78" customWidth="1"/>
    <col min="6665" max="6665" width="12.7109375" style="78" customWidth="1"/>
    <col min="6666" max="6912" width="8.85546875" style="78"/>
    <col min="6913" max="6913" width="5.85546875" style="78" customWidth="1"/>
    <col min="6914" max="6914" width="50.42578125" style="78" customWidth="1"/>
    <col min="6915" max="6917" width="12.7109375" style="78" customWidth="1"/>
    <col min="6918" max="6918" width="51.85546875" style="78" customWidth="1"/>
    <col min="6919" max="6919" width="14" style="78" customWidth="1"/>
    <col min="6920" max="6920" width="13.42578125" style="78" customWidth="1"/>
    <col min="6921" max="6921" width="12.7109375" style="78" customWidth="1"/>
    <col min="6922" max="7168" width="8.85546875" style="78"/>
    <col min="7169" max="7169" width="5.85546875" style="78" customWidth="1"/>
    <col min="7170" max="7170" width="50.42578125" style="78" customWidth="1"/>
    <col min="7171" max="7173" width="12.7109375" style="78" customWidth="1"/>
    <col min="7174" max="7174" width="51.85546875" style="78" customWidth="1"/>
    <col min="7175" max="7175" width="14" style="78" customWidth="1"/>
    <col min="7176" max="7176" width="13.42578125" style="78" customWidth="1"/>
    <col min="7177" max="7177" width="12.7109375" style="78" customWidth="1"/>
    <col min="7178" max="7424" width="8.85546875" style="78"/>
    <col min="7425" max="7425" width="5.85546875" style="78" customWidth="1"/>
    <col min="7426" max="7426" width="50.42578125" style="78" customWidth="1"/>
    <col min="7427" max="7429" width="12.7109375" style="78" customWidth="1"/>
    <col min="7430" max="7430" width="51.85546875" style="78" customWidth="1"/>
    <col min="7431" max="7431" width="14" style="78" customWidth="1"/>
    <col min="7432" max="7432" width="13.42578125" style="78" customWidth="1"/>
    <col min="7433" max="7433" width="12.7109375" style="78" customWidth="1"/>
    <col min="7434" max="7680" width="8.85546875" style="78"/>
    <col min="7681" max="7681" width="5.85546875" style="78" customWidth="1"/>
    <col min="7682" max="7682" width="50.42578125" style="78" customWidth="1"/>
    <col min="7683" max="7685" width="12.7109375" style="78" customWidth="1"/>
    <col min="7686" max="7686" width="51.85546875" style="78" customWidth="1"/>
    <col min="7687" max="7687" width="14" style="78" customWidth="1"/>
    <col min="7688" max="7688" width="13.42578125" style="78" customWidth="1"/>
    <col min="7689" max="7689" width="12.7109375" style="78" customWidth="1"/>
    <col min="7690" max="7936" width="8.85546875" style="78"/>
    <col min="7937" max="7937" width="5.85546875" style="78" customWidth="1"/>
    <col min="7938" max="7938" width="50.42578125" style="78" customWidth="1"/>
    <col min="7939" max="7941" width="12.7109375" style="78" customWidth="1"/>
    <col min="7942" max="7942" width="51.85546875" style="78" customWidth="1"/>
    <col min="7943" max="7943" width="14" style="78" customWidth="1"/>
    <col min="7944" max="7944" width="13.42578125" style="78" customWidth="1"/>
    <col min="7945" max="7945" width="12.7109375" style="78" customWidth="1"/>
    <col min="7946" max="8192" width="8.85546875" style="78"/>
    <col min="8193" max="8193" width="5.85546875" style="78" customWidth="1"/>
    <col min="8194" max="8194" width="50.42578125" style="78" customWidth="1"/>
    <col min="8195" max="8197" width="12.7109375" style="78" customWidth="1"/>
    <col min="8198" max="8198" width="51.85546875" style="78" customWidth="1"/>
    <col min="8199" max="8199" width="14" style="78" customWidth="1"/>
    <col min="8200" max="8200" width="13.42578125" style="78" customWidth="1"/>
    <col min="8201" max="8201" width="12.7109375" style="78" customWidth="1"/>
    <col min="8202" max="8448" width="8.85546875" style="78"/>
    <col min="8449" max="8449" width="5.85546875" style="78" customWidth="1"/>
    <col min="8450" max="8450" width="50.42578125" style="78" customWidth="1"/>
    <col min="8451" max="8453" width="12.7109375" style="78" customWidth="1"/>
    <col min="8454" max="8454" width="51.85546875" style="78" customWidth="1"/>
    <col min="8455" max="8455" width="14" style="78" customWidth="1"/>
    <col min="8456" max="8456" width="13.42578125" style="78" customWidth="1"/>
    <col min="8457" max="8457" width="12.7109375" style="78" customWidth="1"/>
    <col min="8458" max="8704" width="8.85546875" style="78"/>
    <col min="8705" max="8705" width="5.85546875" style="78" customWidth="1"/>
    <col min="8706" max="8706" width="50.42578125" style="78" customWidth="1"/>
    <col min="8707" max="8709" width="12.7109375" style="78" customWidth="1"/>
    <col min="8710" max="8710" width="51.85546875" style="78" customWidth="1"/>
    <col min="8711" max="8711" width="14" style="78" customWidth="1"/>
    <col min="8712" max="8712" width="13.42578125" style="78" customWidth="1"/>
    <col min="8713" max="8713" width="12.7109375" style="78" customWidth="1"/>
    <col min="8714" max="8960" width="8.85546875" style="78"/>
    <col min="8961" max="8961" width="5.85546875" style="78" customWidth="1"/>
    <col min="8962" max="8962" width="50.42578125" style="78" customWidth="1"/>
    <col min="8963" max="8965" width="12.7109375" style="78" customWidth="1"/>
    <col min="8966" max="8966" width="51.85546875" style="78" customWidth="1"/>
    <col min="8967" max="8967" width="14" style="78" customWidth="1"/>
    <col min="8968" max="8968" width="13.42578125" style="78" customWidth="1"/>
    <col min="8969" max="8969" width="12.7109375" style="78" customWidth="1"/>
    <col min="8970" max="9216" width="8.85546875" style="78"/>
    <col min="9217" max="9217" width="5.85546875" style="78" customWidth="1"/>
    <col min="9218" max="9218" width="50.42578125" style="78" customWidth="1"/>
    <col min="9219" max="9221" width="12.7109375" style="78" customWidth="1"/>
    <col min="9222" max="9222" width="51.85546875" style="78" customWidth="1"/>
    <col min="9223" max="9223" width="14" style="78" customWidth="1"/>
    <col min="9224" max="9224" width="13.42578125" style="78" customWidth="1"/>
    <col min="9225" max="9225" width="12.7109375" style="78" customWidth="1"/>
    <col min="9226" max="9472" width="8.85546875" style="78"/>
    <col min="9473" max="9473" width="5.85546875" style="78" customWidth="1"/>
    <col min="9474" max="9474" width="50.42578125" style="78" customWidth="1"/>
    <col min="9475" max="9477" width="12.7109375" style="78" customWidth="1"/>
    <col min="9478" max="9478" width="51.85546875" style="78" customWidth="1"/>
    <col min="9479" max="9479" width="14" style="78" customWidth="1"/>
    <col min="9480" max="9480" width="13.42578125" style="78" customWidth="1"/>
    <col min="9481" max="9481" width="12.7109375" style="78" customWidth="1"/>
    <col min="9482" max="9728" width="8.85546875" style="78"/>
    <col min="9729" max="9729" width="5.85546875" style="78" customWidth="1"/>
    <col min="9730" max="9730" width="50.42578125" style="78" customWidth="1"/>
    <col min="9731" max="9733" width="12.7109375" style="78" customWidth="1"/>
    <col min="9734" max="9734" width="51.85546875" style="78" customWidth="1"/>
    <col min="9735" max="9735" width="14" style="78" customWidth="1"/>
    <col min="9736" max="9736" width="13.42578125" style="78" customWidth="1"/>
    <col min="9737" max="9737" width="12.7109375" style="78" customWidth="1"/>
    <col min="9738" max="9984" width="8.85546875" style="78"/>
    <col min="9985" max="9985" width="5.85546875" style="78" customWidth="1"/>
    <col min="9986" max="9986" width="50.42578125" style="78" customWidth="1"/>
    <col min="9987" max="9989" width="12.7109375" style="78" customWidth="1"/>
    <col min="9990" max="9990" width="51.85546875" style="78" customWidth="1"/>
    <col min="9991" max="9991" width="14" style="78" customWidth="1"/>
    <col min="9992" max="9992" width="13.42578125" style="78" customWidth="1"/>
    <col min="9993" max="9993" width="12.7109375" style="78" customWidth="1"/>
    <col min="9994" max="10240" width="8.85546875" style="78"/>
    <col min="10241" max="10241" width="5.85546875" style="78" customWidth="1"/>
    <col min="10242" max="10242" width="50.42578125" style="78" customWidth="1"/>
    <col min="10243" max="10245" width="12.7109375" style="78" customWidth="1"/>
    <col min="10246" max="10246" width="51.85546875" style="78" customWidth="1"/>
    <col min="10247" max="10247" width="14" style="78" customWidth="1"/>
    <col min="10248" max="10248" width="13.42578125" style="78" customWidth="1"/>
    <col min="10249" max="10249" width="12.7109375" style="78" customWidth="1"/>
    <col min="10250" max="10496" width="8.85546875" style="78"/>
    <col min="10497" max="10497" width="5.85546875" style="78" customWidth="1"/>
    <col min="10498" max="10498" width="50.42578125" style="78" customWidth="1"/>
    <col min="10499" max="10501" width="12.7109375" style="78" customWidth="1"/>
    <col min="10502" max="10502" width="51.85546875" style="78" customWidth="1"/>
    <col min="10503" max="10503" width="14" style="78" customWidth="1"/>
    <col min="10504" max="10504" width="13.42578125" style="78" customWidth="1"/>
    <col min="10505" max="10505" width="12.7109375" style="78" customWidth="1"/>
    <col min="10506" max="10752" width="8.85546875" style="78"/>
    <col min="10753" max="10753" width="5.85546875" style="78" customWidth="1"/>
    <col min="10754" max="10754" width="50.42578125" style="78" customWidth="1"/>
    <col min="10755" max="10757" width="12.7109375" style="78" customWidth="1"/>
    <col min="10758" max="10758" width="51.85546875" style="78" customWidth="1"/>
    <col min="10759" max="10759" width="14" style="78" customWidth="1"/>
    <col min="10760" max="10760" width="13.42578125" style="78" customWidth="1"/>
    <col min="10761" max="10761" width="12.7109375" style="78" customWidth="1"/>
    <col min="10762" max="11008" width="8.85546875" style="78"/>
    <col min="11009" max="11009" width="5.85546875" style="78" customWidth="1"/>
    <col min="11010" max="11010" width="50.42578125" style="78" customWidth="1"/>
    <col min="11011" max="11013" width="12.7109375" style="78" customWidth="1"/>
    <col min="11014" max="11014" width="51.85546875" style="78" customWidth="1"/>
    <col min="11015" max="11015" width="14" style="78" customWidth="1"/>
    <col min="11016" max="11016" width="13.42578125" style="78" customWidth="1"/>
    <col min="11017" max="11017" width="12.7109375" style="78" customWidth="1"/>
    <col min="11018" max="11264" width="8.85546875" style="78"/>
    <col min="11265" max="11265" width="5.85546875" style="78" customWidth="1"/>
    <col min="11266" max="11266" width="50.42578125" style="78" customWidth="1"/>
    <col min="11267" max="11269" width="12.7109375" style="78" customWidth="1"/>
    <col min="11270" max="11270" width="51.85546875" style="78" customWidth="1"/>
    <col min="11271" max="11271" width="14" style="78" customWidth="1"/>
    <col min="11272" max="11272" width="13.42578125" style="78" customWidth="1"/>
    <col min="11273" max="11273" width="12.7109375" style="78" customWidth="1"/>
    <col min="11274" max="11520" width="8.85546875" style="78"/>
    <col min="11521" max="11521" width="5.85546875" style="78" customWidth="1"/>
    <col min="11522" max="11522" width="50.42578125" style="78" customWidth="1"/>
    <col min="11523" max="11525" width="12.7109375" style="78" customWidth="1"/>
    <col min="11526" max="11526" width="51.85546875" style="78" customWidth="1"/>
    <col min="11527" max="11527" width="14" style="78" customWidth="1"/>
    <col min="11528" max="11528" width="13.42578125" style="78" customWidth="1"/>
    <col min="11529" max="11529" width="12.7109375" style="78" customWidth="1"/>
    <col min="11530" max="11776" width="8.85546875" style="78"/>
    <col min="11777" max="11777" width="5.85546875" style="78" customWidth="1"/>
    <col min="11778" max="11778" width="50.42578125" style="78" customWidth="1"/>
    <col min="11779" max="11781" width="12.7109375" style="78" customWidth="1"/>
    <col min="11782" max="11782" width="51.85546875" style="78" customWidth="1"/>
    <col min="11783" max="11783" width="14" style="78" customWidth="1"/>
    <col min="11784" max="11784" width="13.42578125" style="78" customWidth="1"/>
    <col min="11785" max="11785" width="12.7109375" style="78" customWidth="1"/>
    <col min="11786" max="12032" width="8.85546875" style="78"/>
    <col min="12033" max="12033" width="5.85546875" style="78" customWidth="1"/>
    <col min="12034" max="12034" width="50.42578125" style="78" customWidth="1"/>
    <col min="12035" max="12037" width="12.7109375" style="78" customWidth="1"/>
    <col min="12038" max="12038" width="51.85546875" style="78" customWidth="1"/>
    <col min="12039" max="12039" width="14" style="78" customWidth="1"/>
    <col min="12040" max="12040" width="13.42578125" style="78" customWidth="1"/>
    <col min="12041" max="12041" width="12.7109375" style="78" customWidth="1"/>
    <col min="12042" max="12288" width="8.85546875" style="78"/>
    <col min="12289" max="12289" width="5.85546875" style="78" customWidth="1"/>
    <col min="12290" max="12290" width="50.42578125" style="78" customWidth="1"/>
    <col min="12291" max="12293" width="12.7109375" style="78" customWidth="1"/>
    <col min="12294" max="12294" width="51.85546875" style="78" customWidth="1"/>
    <col min="12295" max="12295" width="14" style="78" customWidth="1"/>
    <col min="12296" max="12296" width="13.42578125" style="78" customWidth="1"/>
    <col min="12297" max="12297" width="12.7109375" style="78" customWidth="1"/>
    <col min="12298" max="12544" width="8.85546875" style="78"/>
    <col min="12545" max="12545" width="5.85546875" style="78" customWidth="1"/>
    <col min="12546" max="12546" width="50.42578125" style="78" customWidth="1"/>
    <col min="12547" max="12549" width="12.7109375" style="78" customWidth="1"/>
    <col min="12550" max="12550" width="51.85546875" style="78" customWidth="1"/>
    <col min="12551" max="12551" width="14" style="78" customWidth="1"/>
    <col min="12552" max="12552" width="13.42578125" style="78" customWidth="1"/>
    <col min="12553" max="12553" width="12.7109375" style="78" customWidth="1"/>
    <col min="12554" max="12800" width="8.85546875" style="78"/>
    <col min="12801" max="12801" width="5.85546875" style="78" customWidth="1"/>
    <col min="12802" max="12802" width="50.42578125" style="78" customWidth="1"/>
    <col min="12803" max="12805" width="12.7109375" style="78" customWidth="1"/>
    <col min="12806" max="12806" width="51.85546875" style="78" customWidth="1"/>
    <col min="12807" max="12807" width="14" style="78" customWidth="1"/>
    <col min="12808" max="12808" width="13.42578125" style="78" customWidth="1"/>
    <col min="12809" max="12809" width="12.7109375" style="78" customWidth="1"/>
    <col min="12810" max="13056" width="8.85546875" style="78"/>
    <col min="13057" max="13057" width="5.85546875" style="78" customWidth="1"/>
    <col min="13058" max="13058" width="50.42578125" style="78" customWidth="1"/>
    <col min="13059" max="13061" width="12.7109375" style="78" customWidth="1"/>
    <col min="13062" max="13062" width="51.85546875" style="78" customWidth="1"/>
    <col min="13063" max="13063" width="14" style="78" customWidth="1"/>
    <col min="13064" max="13064" width="13.42578125" style="78" customWidth="1"/>
    <col min="13065" max="13065" width="12.7109375" style="78" customWidth="1"/>
    <col min="13066" max="13312" width="8.85546875" style="78"/>
    <col min="13313" max="13313" width="5.85546875" style="78" customWidth="1"/>
    <col min="13314" max="13314" width="50.42578125" style="78" customWidth="1"/>
    <col min="13315" max="13317" width="12.7109375" style="78" customWidth="1"/>
    <col min="13318" max="13318" width="51.85546875" style="78" customWidth="1"/>
    <col min="13319" max="13319" width="14" style="78" customWidth="1"/>
    <col min="13320" max="13320" width="13.42578125" style="78" customWidth="1"/>
    <col min="13321" max="13321" width="12.7109375" style="78" customWidth="1"/>
    <col min="13322" max="13568" width="8.85546875" style="78"/>
    <col min="13569" max="13569" width="5.85546875" style="78" customWidth="1"/>
    <col min="13570" max="13570" width="50.42578125" style="78" customWidth="1"/>
    <col min="13571" max="13573" width="12.7109375" style="78" customWidth="1"/>
    <col min="13574" max="13574" width="51.85546875" style="78" customWidth="1"/>
    <col min="13575" max="13575" width="14" style="78" customWidth="1"/>
    <col min="13576" max="13576" width="13.42578125" style="78" customWidth="1"/>
    <col min="13577" max="13577" width="12.7109375" style="78" customWidth="1"/>
    <col min="13578" max="13824" width="8.85546875" style="78"/>
    <col min="13825" max="13825" width="5.85546875" style="78" customWidth="1"/>
    <col min="13826" max="13826" width="50.42578125" style="78" customWidth="1"/>
    <col min="13827" max="13829" width="12.7109375" style="78" customWidth="1"/>
    <col min="13830" max="13830" width="51.85546875" style="78" customWidth="1"/>
    <col min="13831" max="13831" width="14" style="78" customWidth="1"/>
    <col min="13832" max="13832" width="13.42578125" style="78" customWidth="1"/>
    <col min="13833" max="13833" width="12.7109375" style="78" customWidth="1"/>
    <col min="13834" max="14080" width="8.85546875" style="78"/>
    <col min="14081" max="14081" width="5.85546875" style="78" customWidth="1"/>
    <col min="14082" max="14082" width="50.42578125" style="78" customWidth="1"/>
    <col min="14083" max="14085" width="12.7109375" style="78" customWidth="1"/>
    <col min="14086" max="14086" width="51.85546875" style="78" customWidth="1"/>
    <col min="14087" max="14087" width="14" style="78" customWidth="1"/>
    <col min="14088" max="14088" width="13.42578125" style="78" customWidth="1"/>
    <col min="14089" max="14089" width="12.7109375" style="78" customWidth="1"/>
    <col min="14090" max="14336" width="8.85546875" style="78"/>
    <col min="14337" max="14337" width="5.85546875" style="78" customWidth="1"/>
    <col min="14338" max="14338" width="50.42578125" style="78" customWidth="1"/>
    <col min="14339" max="14341" width="12.7109375" style="78" customWidth="1"/>
    <col min="14342" max="14342" width="51.85546875" style="78" customWidth="1"/>
    <col min="14343" max="14343" width="14" style="78" customWidth="1"/>
    <col min="14344" max="14344" width="13.42578125" style="78" customWidth="1"/>
    <col min="14345" max="14345" width="12.7109375" style="78" customWidth="1"/>
    <col min="14346" max="14592" width="8.85546875" style="78"/>
    <col min="14593" max="14593" width="5.85546875" style="78" customWidth="1"/>
    <col min="14594" max="14594" width="50.42578125" style="78" customWidth="1"/>
    <col min="14595" max="14597" width="12.7109375" style="78" customWidth="1"/>
    <col min="14598" max="14598" width="51.85546875" style="78" customWidth="1"/>
    <col min="14599" max="14599" width="14" style="78" customWidth="1"/>
    <col min="14600" max="14600" width="13.42578125" style="78" customWidth="1"/>
    <col min="14601" max="14601" width="12.7109375" style="78" customWidth="1"/>
    <col min="14602" max="14848" width="8.85546875" style="78"/>
    <col min="14849" max="14849" width="5.85546875" style="78" customWidth="1"/>
    <col min="14850" max="14850" width="50.42578125" style="78" customWidth="1"/>
    <col min="14851" max="14853" width="12.7109375" style="78" customWidth="1"/>
    <col min="14854" max="14854" width="51.85546875" style="78" customWidth="1"/>
    <col min="14855" max="14855" width="14" style="78" customWidth="1"/>
    <col min="14856" max="14856" width="13.42578125" style="78" customWidth="1"/>
    <col min="14857" max="14857" width="12.7109375" style="78" customWidth="1"/>
    <col min="14858" max="15104" width="8.85546875" style="78"/>
    <col min="15105" max="15105" width="5.85546875" style="78" customWidth="1"/>
    <col min="15106" max="15106" width="50.42578125" style="78" customWidth="1"/>
    <col min="15107" max="15109" width="12.7109375" style="78" customWidth="1"/>
    <col min="15110" max="15110" width="51.85546875" style="78" customWidth="1"/>
    <col min="15111" max="15111" width="14" style="78" customWidth="1"/>
    <col min="15112" max="15112" width="13.42578125" style="78" customWidth="1"/>
    <col min="15113" max="15113" width="12.7109375" style="78" customWidth="1"/>
    <col min="15114" max="15360" width="8.85546875" style="78"/>
    <col min="15361" max="15361" width="5.85546875" style="78" customWidth="1"/>
    <col min="15362" max="15362" width="50.42578125" style="78" customWidth="1"/>
    <col min="15363" max="15365" width="12.7109375" style="78" customWidth="1"/>
    <col min="15366" max="15366" width="51.85546875" style="78" customWidth="1"/>
    <col min="15367" max="15367" width="14" style="78" customWidth="1"/>
    <col min="15368" max="15368" width="13.42578125" style="78" customWidth="1"/>
    <col min="15369" max="15369" width="12.7109375" style="78" customWidth="1"/>
    <col min="15370" max="15616" width="8.85546875" style="78"/>
    <col min="15617" max="15617" width="5.85546875" style="78" customWidth="1"/>
    <col min="15618" max="15618" width="50.42578125" style="78" customWidth="1"/>
    <col min="15619" max="15621" width="12.7109375" style="78" customWidth="1"/>
    <col min="15622" max="15622" width="51.85546875" style="78" customWidth="1"/>
    <col min="15623" max="15623" width="14" style="78" customWidth="1"/>
    <col min="15624" max="15624" width="13.42578125" style="78" customWidth="1"/>
    <col min="15625" max="15625" width="12.7109375" style="78" customWidth="1"/>
    <col min="15626" max="15872" width="8.85546875" style="78"/>
    <col min="15873" max="15873" width="5.85546875" style="78" customWidth="1"/>
    <col min="15874" max="15874" width="50.42578125" style="78" customWidth="1"/>
    <col min="15875" max="15877" width="12.7109375" style="78" customWidth="1"/>
    <col min="15878" max="15878" width="51.85546875" style="78" customWidth="1"/>
    <col min="15879" max="15879" width="14" style="78" customWidth="1"/>
    <col min="15880" max="15880" width="13.42578125" style="78" customWidth="1"/>
    <col min="15881" max="15881" width="12.7109375" style="78" customWidth="1"/>
    <col min="15882" max="16128" width="8.85546875" style="78"/>
    <col min="16129" max="16129" width="5.85546875" style="78" customWidth="1"/>
    <col min="16130" max="16130" width="50.42578125" style="78" customWidth="1"/>
    <col min="16131" max="16133" width="12.7109375" style="78" customWidth="1"/>
    <col min="16134" max="16134" width="51.85546875" style="78" customWidth="1"/>
    <col min="16135" max="16135" width="14" style="78" customWidth="1"/>
    <col min="16136" max="16136" width="13.42578125" style="78" customWidth="1"/>
    <col min="16137" max="16137" width="12.7109375" style="78" customWidth="1"/>
    <col min="16138" max="16384" width="8.85546875" style="78"/>
  </cols>
  <sheetData>
    <row r="1" spans="1:9" ht="31.5" x14ac:dyDescent="0.25">
      <c r="B1" s="131" t="s">
        <v>357</v>
      </c>
      <c r="C1" s="132"/>
      <c r="D1" s="132"/>
      <c r="E1" s="132"/>
      <c r="F1" s="132"/>
      <c r="G1" s="132"/>
      <c r="H1" s="77"/>
      <c r="I1" s="77"/>
    </row>
    <row r="2" spans="1:9" ht="16.5" thickBot="1" x14ac:dyDescent="0.3">
      <c r="A2" s="133"/>
      <c r="B2" s="134" t="s">
        <v>163</v>
      </c>
      <c r="C2" s="135"/>
      <c r="D2" s="135"/>
      <c r="E2" s="135"/>
      <c r="F2" s="133"/>
      <c r="G2" s="133"/>
      <c r="H2" s="136"/>
      <c r="I2" s="137" t="s">
        <v>3</v>
      </c>
    </row>
    <row r="3" spans="1:9" ht="16.5" thickBot="1" x14ac:dyDescent="0.3">
      <c r="A3" s="375" t="s">
        <v>302</v>
      </c>
      <c r="B3" s="138" t="s">
        <v>303</v>
      </c>
      <c r="C3" s="139"/>
      <c r="D3" s="140"/>
      <c r="E3" s="140"/>
      <c r="F3" s="377" t="s">
        <v>304</v>
      </c>
      <c r="G3" s="378"/>
      <c r="H3" s="378"/>
      <c r="I3" s="379"/>
    </row>
    <row r="4" spans="1:9" s="86" customFormat="1" ht="48" thickBot="1" x14ac:dyDescent="0.3">
      <c r="A4" s="376"/>
      <c r="B4" s="141" t="s">
        <v>4</v>
      </c>
      <c r="C4" s="142" t="s">
        <v>305</v>
      </c>
      <c r="D4" s="142" t="s">
        <v>306</v>
      </c>
      <c r="E4" s="143" t="s">
        <v>307</v>
      </c>
      <c r="F4" s="141" t="s">
        <v>4</v>
      </c>
      <c r="G4" s="142" t="s">
        <v>305</v>
      </c>
      <c r="H4" s="142" t="s">
        <v>306</v>
      </c>
      <c r="I4" s="143" t="s">
        <v>307</v>
      </c>
    </row>
    <row r="5" spans="1:9" s="86" customFormat="1" ht="16.5" thickBot="1" x14ac:dyDescent="0.3">
      <c r="A5" s="144">
        <v>1</v>
      </c>
      <c r="B5" s="141">
        <v>2</v>
      </c>
      <c r="C5" s="142">
        <v>3</v>
      </c>
      <c r="D5" s="142">
        <v>4</v>
      </c>
      <c r="E5" s="143">
        <v>5</v>
      </c>
      <c r="F5" s="141">
        <v>6</v>
      </c>
      <c r="G5" s="142">
        <v>7</v>
      </c>
      <c r="H5" s="145">
        <v>8</v>
      </c>
      <c r="I5" s="143">
        <v>9</v>
      </c>
    </row>
    <row r="6" spans="1:9" ht="31.5" x14ac:dyDescent="0.25">
      <c r="A6" s="146" t="s">
        <v>315</v>
      </c>
      <c r="B6" s="147" t="s">
        <v>358</v>
      </c>
      <c r="C6" s="148">
        <v>17903904</v>
      </c>
      <c r="D6" s="148">
        <v>30922536</v>
      </c>
      <c r="E6" s="149">
        <v>24088289</v>
      </c>
      <c r="F6" s="147" t="s">
        <v>359</v>
      </c>
      <c r="G6" s="148">
        <v>1153160</v>
      </c>
      <c r="H6" s="300">
        <v>1598626</v>
      </c>
      <c r="I6" s="150">
        <v>546130</v>
      </c>
    </row>
    <row r="7" spans="1:9" ht="15.75" x14ac:dyDescent="0.25">
      <c r="A7" s="151" t="s">
        <v>318</v>
      </c>
      <c r="B7" s="152" t="s">
        <v>360</v>
      </c>
      <c r="C7" s="153">
        <v>17903904</v>
      </c>
      <c r="D7" s="153">
        <v>17903904</v>
      </c>
      <c r="E7" s="154">
        <v>11069657</v>
      </c>
      <c r="F7" s="152" t="s">
        <v>361</v>
      </c>
      <c r="G7" s="153"/>
      <c r="H7" s="301"/>
      <c r="I7" s="155"/>
    </row>
    <row r="8" spans="1:9" ht="15.75" x14ac:dyDescent="0.25">
      <c r="A8" s="151" t="s">
        <v>308</v>
      </c>
      <c r="B8" s="152" t="s">
        <v>362</v>
      </c>
      <c r="C8" s="153"/>
      <c r="D8" s="153"/>
      <c r="E8" s="154"/>
      <c r="F8" s="152" t="s">
        <v>363</v>
      </c>
      <c r="G8" s="153">
        <v>26985958</v>
      </c>
      <c r="H8" s="301">
        <v>39521731</v>
      </c>
      <c r="I8" s="155">
        <v>18168125</v>
      </c>
    </row>
    <row r="9" spans="1:9" ht="15.75" x14ac:dyDescent="0.25">
      <c r="A9" s="151" t="s">
        <v>309</v>
      </c>
      <c r="B9" s="152" t="s">
        <v>364</v>
      </c>
      <c r="C9" s="153"/>
      <c r="D9" s="153"/>
      <c r="E9" s="154"/>
      <c r="F9" s="152" t="s">
        <v>365</v>
      </c>
      <c r="G9" s="153">
        <v>20708058</v>
      </c>
      <c r="H9" s="302">
        <v>20708058</v>
      </c>
      <c r="I9" s="156">
        <v>5406125</v>
      </c>
    </row>
    <row r="10" spans="1:9" ht="15.75" x14ac:dyDescent="0.25">
      <c r="A10" s="151" t="s">
        <v>310</v>
      </c>
      <c r="B10" s="152" t="s">
        <v>366</v>
      </c>
      <c r="C10" s="153"/>
      <c r="D10" s="153"/>
      <c r="E10" s="154"/>
      <c r="F10" s="152" t="s">
        <v>367</v>
      </c>
      <c r="G10" s="153"/>
      <c r="H10" s="157"/>
      <c r="I10" s="155"/>
    </row>
    <row r="11" spans="1:9" ht="16.5" thickBot="1" x14ac:dyDescent="0.3">
      <c r="A11" s="151" t="s">
        <v>311</v>
      </c>
      <c r="B11" s="152" t="s">
        <v>368</v>
      </c>
      <c r="C11" s="158"/>
      <c r="D11" s="158"/>
      <c r="E11" s="159"/>
      <c r="F11" s="160" t="s">
        <v>328</v>
      </c>
      <c r="G11" s="153"/>
      <c r="H11" s="161"/>
      <c r="I11" s="162"/>
    </row>
    <row r="12" spans="1:9" ht="16.5" thickBot="1" x14ac:dyDescent="0.3">
      <c r="A12" s="144" t="s">
        <v>312</v>
      </c>
      <c r="B12" s="163" t="s">
        <v>369</v>
      </c>
      <c r="C12" s="164">
        <f>SUM(C6,C8,C9,C11)</f>
        <v>17903904</v>
      </c>
      <c r="D12" s="164">
        <f>SUM(D6,D8,D9,D11)</f>
        <v>30922536</v>
      </c>
      <c r="E12" s="183">
        <f>SUM(E6,E8,E9,E11)</f>
        <v>24088289</v>
      </c>
      <c r="F12" s="163" t="s">
        <v>370</v>
      </c>
      <c r="G12" s="164">
        <f>SUM(G6,G8,G10,G11)</f>
        <v>28139118</v>
      </c>
      <c r="H12" s="164">
        <f>SUM(H6,H8,H10,H11)</f>
        <v>41120357</v>
      </c>
      <c r="I12" s="183">
        <f>SUM(I6,I8,I10,I11)</f>
        <v>18714255</v>
      </c>
    </row>
    <row r="13" spans="1:9" ht="15.75" x14ac:dyDescent="0.25">
      <c r="A13" s="165" t="s">
        <v>313</v>
      </c>
      <c r="B13" s="166" t="s">
        <v>371</v>
      </c>
      <c r="C13" s="167">
        <f>SUM(C14:C18)</f>
        <v>10235214</v>
      </c>
      <c r="D13" s="167">
        <f>SUM(D14:D18)</f>
        <v>10197821</v>
      </c>
      <c r="E13" s="305">
        <f>SUM(E14:E18)</f>
        <v>10197821</v>
      </c>
      <c r="F13" s="152" t="s">
        <v>334</v>
      </c>
      <c r="G13" s="148"/>
      <c r="H13" s="168"/>
      <c r="I13" s="150"/>
    </row>
    <row r="14" spans="1:9" ht="15.75" x14ac:dyDescent="0.25">
      <c r="A14" s="165" t="s">
        <v>314</v>
      </c>
      <c r="B14" s="169" t="s">
        <v>372</v>
      </c>
      <c r="C14" s="170">
        <v>10235214</v>
      </c>
      <c r="D14" s="170">
        <v>10197821</v>
      </c>
      <c r="E14" s="306">
        <v>10197821</v>
      </c>
      <c r="F14" s="152" t="s">
        <v>373</v>
      </c>
      <c r="G14" s="153"/>
      <c r="H14" s="157"/>
      <c r="I14" s="155"/>
    </row>
    <row r="15" spans="1:9" ht="15.75" x14ac:dyDescent="0.25">
      <c r="A15" s="165" t="s">
        <v>71</v>
      </c>
      <c r="B15" s="169" t="s">
        <v>374</v>
      </c>
      <c r="C15" s="153"/>
      <c r="D15" s="153"/>
      <c r="E15" s="154"/>
      <c r="F15" s="152" t="s">
        <v>338</v>
      </c>
      <c r="G15" s="153"/>
      <c r="H15" s="157"/>
      <c r="I15" s="155"/>
    </row>
    <row r="16" spans="1:9" ht="15.75" x14ac:dyDescent="0.25">
      <c r="A16" s="165" t="s">
        <v>73</v>
      </c>
      <c r="B16" s="169" t="s">
        <v>375</v>
      </c>
      <c r="C16" s="153"/>
      <c r="D16" s="153"/>
      <c r="E16" s="154"/>
      <c r="F16" s="152" t="s">
        <v>340</v>
      </c>
      <c r="G16" s="153"/>
      <c r="H16" s="157"/>
      <c r="I16" s="155"/>
    </row>
    <row r="17" spans="1:9" ht="15.75" x14ac:dyDescent="0.25">
      <c r="A17" s="165" t="s">
        <v>74</v>
      </c>
      <c r="B17" s="169" t="s">
        <v>376</v>
      </c>
      <c r="C17" s="153"/>
      <c r="D17" s="171"/>
      <c r="E17" s="172"/>
      <c r="F17" s="173" t="s">
        <v>342</v>
      </c>
      <c r="G17" s="153"/>
      <c r="H17" s="157"/>
      <c r="I17" s="155"/>
    </row>
    <row r="18" spans="1:9" ht="15.75" x14ac:dyDescent="0.25">
      <c r="A18" s="165" t="s">
        <v>75</v>
      </c>
      <c r="B18" s="169" t="s">
        <v>377</v>
      </c>
      <c r="C18" s="153"/>
      <c r="D18" s="153"/>
      <c r="E18" s="154"/>
      <c r="F18" s="152" t="s">
        <v>378</v>
      </c>
      <c r="G18" s="153"/>
      <c r="H18" s="157"/>
      <c r="I18" s="155"/>
    </row>
    <row r="19" spans="1:9" ht="31.5" x14ac:dyDescent="0.25">
      <c r="A19" s="165" t="s">
        <v>76</v>
      </c>
      <c r="B19" s="174" t="s">
        <v>379</v>
      </c>
      <c r="C19" s="175">
        <f>SUM(C20:C24)</f>
        <v>0</v>
      </c>
      <c r="D19" s="176"/>
      <c r="E19" s="177"/>
      <c r="F19" s="147" t="s">
        <v>380</v>
      </c>
      <c r="G19" s="153"/>
      <c r="H19" s="157"/>
      <c r="I19" s="155"/>
    </row>
    <row r="20" spans="1:9" ht="15.75" x14ac:dyDescent="0.25">
      <c r="A20" s="165" t="s">
        <v>77</v>
      </c>
      <c r="B20" s="169" t="s">
        <v>381</v>
      </c>
      <c r="C20" s="153"/>
      <c r="D20" s="148"/>
      <c r="E20" s="149"/>
      <c r="F20" s="147" t="s">
        <v>382</v>
      </c>
      <c r="G20" s="153"/>
      <c r="H20" s="157"/>
      <c r="I20" s="155"/>
    </row>
    <row r="21" spans="1:9" ht="15.75" x14ac:dyDescent="0.25">
      <c r="A21" s="165" t="s">
        <v>78</v>
      </c>
      <c r="B21" s="169" t="s">
        <v>383</v>
      </c>
      <c r="C21" s="153"/>
      <c r="D21" s="148"/>
      <c r="E21" s="149"/>
      <c r="F21" s="178"/>
      <c r="G21" s="153"/>
      <c r="H21" s="157"/>
      <c r="I21" s="155"/>
    </row>
    <row r="22" spans="1:9" ht="15.75" x14ac:dyDescent="0.25">
      <c r="A22" s="165" t="s">
        <v>79</v>
      </c>
      <c r="B22" s="169" t="s">
        <v>384</v>
      </c>
      <c r="C22" s="153"/>
      <c r="D22" s="148"/>
      <c r="E22" s="149"/>
      <c r="F22" s="178"/>
      <c r="G22" s="153"/>
      <c r="H22" s="157"/>
      <c r="I22" s="155"/>
    </row>
    <row r="23" spans="1:9" ht="15.75" x14ac:dyDescent="0.25">
      <c r="A23" s="165" t="s">
        <v>81</v>
      </c>
      <c r="B23" s="179" t="s">
        <v>385</v>
      </c>
      <c r="C23" s="153"/>
      <c r="D23" s="153"/>
      <c r="E23" s="154"/>
      <c r="F23" s="160"/>
      <c r="G23" s="153"/>
      <c r="H23" s="157"/>
      <c r="I23" s="155"/>
    </row>
    <row r="24" spans="1:9" ht="16.5" thickBot="1" x14ac:dyDescent="0.3">
      <c r="A24" s="165" t="s">
        <v>83</v>
      </c>
      <c r="B24" s="180" t="s">
        <v>386</v>
      </c>
      <c r="C24" s="153"/>
      <c r="D24" s="148"/>
      <c r="E24" s="149"/>
      <c r="F24" s="178"/>
      <c r="G24" s="153"/>
      <c r="H24" s="161"/>
      <c r="I24" s="162"/>
    </row>
    <row r="25" spans="1:9" ht="32.25" thickBot="1" x14ac:dyDescent="0.3">
      <c r="A25" s="144" t="s">
        <v>85</v>
      </c>
      <c r="B25" s="163" t="s">
        <v>387</v>
      </c>
      <c r="C25" s="164">
        <f>SUM(C13,C19)</f>
        <v>10235214</v>
      </c>
      <c r="D25" s="164">
        <f>SUM(D13,D19)</f>
        <v>10197821</v>
      </c>
      <c r="E25" s="183">
        <f>SUM(E13,E19)</f>
        <v>10197821</v>
      </c>
      <c r="F25" s="163" t="s">
        <v>388</v>
      </c>
      <c r="G25" s="164">
        <f>SUM(G13:G24)</f>
        <v>0</v>
      </c>
      <c r="H25" s="181"/>
      <c r="I25" s="182"/>
    </row>
    <row r="26" spans="1:9" ht="16.5" thickBot="1" x14ac:dyDescent="0.3">
      <c r="A26" s="144" t="s">
        <v>87</v>
      </c>
      <c r="B26" s="163" t="s">
        <v>389</v>
      </c>
      <c r="C26" s="164">
        <f>SUM(C12,C25)</f>
        <v>28139118</v>
      </c>
      <c r="D26" s="164">
        <f>SUM(D12,D25)</f>
        <v>41120357</v>
      </c>
      <c r="E26" s="183">
        <f>SUM(E12,E25)</f>
        <v>34286110</v>
      </c>
      <c r="F26" s="163" t="s">
        <v>390</v>
      </c>
      <c r="G26" s="164">
        <f>SUM(G12,G25)</f>
        <v>28139118</v>
      </c>
      <c r="H26" s="164">
        <f>SUM(H12,H25)</f>
        <v>41120357</v>
      </c>
      <c r="I26" s="183">
        <f>SUM(I12,I25)</f>
        <v>18714255</v>
      </c>
    </row>
    <row r="27" spans="1:9" ht="16.5" thickBot="1" x14ac:dyDescent="0.3">
      <c r="A27" s="144" t="s">
        <v>89</v>
      </c>
      <c r="B27" s="163" t="s">
        <v>353</v>
      </c>
      <c r="C27" s="164"/>
      <c r="D27" s="164"/>
      <c r="E27" s="183"/>
      <c r="F27" s="163" t="s">
        <v>354</v>
      </c>
      <c r="G27" s="164"/>
      <c r="H27" s="181"/>
      <c r="I27" s="303">
        <f>E26-I26</f>
        <v>15571855</v>
      </c>
    </row>
    <row r="28" spans="1:9" ht="16.5" thickBot="1" x14ac:dyDescent="0.3">
      <c r="A28" s="144" t="s">
        <v>96</v>
      </c>
      <c r="B28" s="163" t="s">
        <v>355</v>
      </c>
      <c r="C28" s="164"/>
      <c r="D28" s="164"/>
      <c r="E28" s="183"/>
      <c r="F28" s="163" t="s">
        <v>356</v>
      </c>
      <c r="G28" s="164"/>
      <c r="H28" s="181"/>
      <c r="I28" s="304"/>
    </row>
  </sheetData>
  <mergeCells count="2">
    <mergeCell ref="A3:A4"/>
    <mergeCell ref="F3:I3"/>
  </mergeCells>
  <pageMargins left="0.7" right="0.7" top="0.57093749999999999" bottom="0.75" header="0.3" footer="0.3"/>
  <pageSetup paperSize="9" scale="63" orientation="landscape" r:id="rId1"/>
  <headerFooter>
    <oddHeader>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1"/>
  <sheetViews>
    <sheetView view="pageLayout" zoomScaleNormal="100" workbookViewId="0">
      <selection activeCell="B5" sqref="B5"/>
    </sheetView>
  </sheetViews>
  <sheetFormatPr defaultRowHeight="15.75" x14ac:dyDescent="0.25"/>
  <cols>
    <col min="1" max="1" width="8.140625" style="284" customWidth="1"/>
    <col min="2" max="2" width="77.7109375" style="285" customWidth="1"/>
    <col min="3" max="3" width="16.28515625" style="186" customWidth="1"/>
    <col min="4" max="4" width="21.140625" style="185" customWidth="1"/>
    <col min="5" max="5" width="16.42578125" style="185" customWidth="1"/>
    <col min="6" max="256" width="8.85546875" style="185"/>
    <col min="257" max="257" width="8.140625" style="185" customWidth="1"/>
    <col min="258" max="258" width="75.5703125" style="185" customWidth="1"/>
    <col min="259" max="259" width="13.85546875" style="185" bestFit="1" customWidth="1"/>
    <col min="260" max="260" width="12.7109375" style="185" bestFit="1" customWidth="1"/>
    <col min="261" max="261" width="13.85546875" style="185" bestFit="1" customWidth="1"/>
    <col min="262" max="512" width="8.85546875" style="185"/>
    <col min="513" max="513" width="8.140625" style="185" customWidth="1"/>
    <col min="514" max="514" width="75.5703125" style="185" customWidth="1"/>
    <col min="515" max="515" width="13.85546875" style="185" bestFit="1" customWidth="1"/>
    <col min="516" max="516" width="12.7109375" style="185" bestFit="1" customWidth="1"/>
    <col min="517" max="517" width="13.85546875" style="185" bestFit="1" customWidth="1"/>
    <col min="518" max="768" width="8.85546875" style="185"/>
    <col min="769" max="769" width="8.140625" style="185" customWidth="1"/>
    <col min="770" max="770" width="75.5703125" style="185" customWidth="1"/>
    <col min="771" max="771" width="13.85546875" style="185" bestFit="1" customWidth="1"/>
    <col min="772" max="772" width="12.7109375" style="185" bestFit="1" customWidth="1"/>
    <col min="773" max="773" width="13.85546875" style="185" bestFit="1" customWidth="1"/>
    <col min="774" max="1024" width="8.85546875" style="185"/>
    <col min="1025" max="1025" width="8.140625" style="185" customWidth="1"/>
    <col min="1026" max="1026" width="75.5703125" style="185" customWidth="1"/>
    <col min="1027" max="1027" width="13.85546875" style="185" bestFit="1" customWidth="1"/>
    <col min="1028" max="1028" width="12.7109375" style="185" bestFit="1" customWidth="1"/>
    <col min="1029" max="1029" width="13.85546875" style="185" bestFit="1" customWidth="1"/>
    <col min="1030" max="1280" width="8.85546875" style="185"/>
    <col min="1281" max="1281" width="8.140625" style="185" customWidth="1"/>
    <col min="1282" max="1282" width="75.5703125" style="185" customWidth="1"/>
    <col min="1283" max="1283" width="13.85546875" style="185" bestFit="1" customWidth="1"/>
    <col min="1284" max="1284" width="12.7109375" style="185" bestFit="1" customWidth="1"/>
    <col min="1285" max="1285" width="13.85546875" style="185" bestFit="1" customWidth="1"/>
    <col min="1286" max="1536" width="8.85546875" style="185"/>
    <col min="1537" max="1537" width="8.140625" style="185" customWidth="1"/>
    <col min="1538" max="1538" width="75.5703125" style="185" customWidth="1"/>
    <col min="1539" max="1539" width="13.85546875" style="185" bestFit="1" customWidth="1"/>
    <col min="1540" max="1540" width="12.7109375" style="185" bestFit="1" customWidth="1"/>
    <col min="1541" max="1541" width="13.85546875" style="185" bestFit="1" customWidth="1"/>
    <col min="1542" max="1792" width="8.85546875" style="185"/>
    <col min="1793" max="1793" width="8.140625" style="185" customWidth="1"/>
    <col min="1794" max="1794" width="75.5703125" style="185" customWidth="1"/>
    <col min="1795" max="1795" width="13.85546875" style="185" bestFit="1" customWidth="1"/>
    <col min="1796" max="1796" width="12.7109375" style="185" bestFit="1" customWidth="1"/>
    <col min="1797" max="1797" width="13.85546875" style="185" bestFit="1" customWidth="1"/>
    <col min="1798" max="2048" width="8.85546875" style="185"/>
    <col min="2049" max="2049" width="8.140625" style="185" customWidth="1"/>
    <col min="2050" max="2050" width="75.5703125" style="185" customWidth="1"/>
    <col min="2051" max="2051" width="13.85546875" style="185" bestFit="1" customWidth="1"/>
    <col min="2052" max="2052" width="12.7109375" style="185" bestFit="1" customWidth="1"/>
    <col min="2053" max="2053" width="13.85546875" style="185" bestFit="1" customWidth="1"/>
    <col min="2054" max="2304" width="8.85546875" style="185"/>
    <col min="2305" max="2305" width="8.140625" style="185" customWidth="1"/>
    <col min="2306" max="2306" width="75.5703125" style="185" customWidth="1"/>
    <col min="2307" max="2307" width="13.85546875" style="185" bestFit="1" customWidth="1"/>
    <col min="2308" max="2308" width="12.7109375" style="185" bestFit="1" customWidth="1"/>
    <col min="2309" max="2309" width="13.85546875" style="185" bestFit="1" customWidth="1"/>
    <col min="2310" max="2560" width="8.85546875" style="185"/>
    <col min="2561" max="2561" width="8.140625" style="185" customWidth="1"/>
    <col min="2562" max="2562" width="75.5703125" style="185" customWidth="1"/>
    <col min="2563" max="2563" width="13.85546875" style="185" bestFit="1" customWidth="1"/>
    <col min="2564" max="2564" width="12.7109375" style="185" bestFit="1" customWidth="1"/>
    <col min="2565" max="2565" width="13.85546875" style="185" bestFit="1" customWidth="1"/>
    <col min="2566" max="2816" width="8.85546875" style="185"/>
    <col min="2817" max="2817" width="8.140625" style="185" customWidth="1"/>
    <col min="2818" max="2818" width="75.5703125" style="185" customWidth="1"/>
    <col min="2819" max="2819" width="13.85546875" style="185" bestFit="1" customWidth="1"/>
    <col min="2820" max="2820" width="12.7109375" style="185" bestFit="1" customWidth="1"/>
    <col min="2821" max="2821" width="13.85546875" style="185" bestFit="1" customWidth="1"/>
    <col min="2822" max="3072" width="8.85546875" style="185"/>
    <col min="3073" max="3073" width="8.140625" style="185" customWidth="1"/>
    <col min="3074" max="3074" width="75.5703125" style="185" customWidth="1"/>
    <col min="3075" max="3075" width="13.85546875" style="185" bestFit="1" customWidth="1"/>
    <col min="3076" max="3076" width="12.7109375" style="185" bestFit="1" customWidth="1"/>
    <col min="3077" max="3077" width="13.85546875" style="185" bestFit="1" customWidth="1"/>
    <col min="3078" max="3328" width="8.85546875" style="185"/>
    <col min="3329" max="3329" width="8.140625" style="185" customWidth="1"/>
    <col min="3330" max="3330" width="75.5703125" style="185" customWidth="1"/>
    <col min="3331" max="3331" width="13.85546875" style="185" bestFit="1" customWidth="1"/>
    <col min="3332" max="3332" width="12.7109375" style="185" bestFit="1" customWidth="1"/>
    <col min="3333" max="3333" width="13.85546875" style="185" bestFit="1" customWidth="1"/>
    <col min="3334" max="3584" width="8.85546875" style="185"/>
    <col min="3585" max="3585" width="8.140625" style="185" customWidth="1"/>
    <col min="3586" max="3586" width="75.5703125" style="185" customWidth="1"/>
    <col min="3587" max="3587" width="13.85546875" style="185" bestFit="1" customWidth="1"/>
    <col min="3588" max="3588" width="12.7109375" style="185" bestFit="1" customWidth="1"/>
    <col min="3589" max="3589" width="13.85546875" style="185" bestFit="1" customWidth="1"/>
    <col min="3590" max="3840" width="8.85546875" style="185"/>
    <col min="3841" max="3841" width="8.140625" style="185" customWidth="1"/>
    <col min="3842" max="3842" width="75.5703125" style="185" customWidth="1"/>
    <col min="3843" max="3843" width="13.85546875" style="185" bestFit="1" customWidth="1"/>
    <col min="3844" max="3844" width="12.7109375" style="185" bestFit="1" customWidth="1"/>
    <col min="3845" max="3845" width="13.85546875" style="185" bestFit="1" customWidth="1"/>
    <col min="3846" max="4096" width="8.85546875" style="185"/>
    <col min="4097" max="4097" width="8.140625" style="185" customWidth="1"/>
    <col min="4098" max="4098" width="75.5703125" style="185" customWidth="1"/>
    <col min="4099" max="4099" width="13.85546875" style="185" bestFit="1" customWidth="1"/>
    <col min="4100" max="4100" width="12.7109375" style="185" bestFit="1" customWidth="1"/>
    <col min="4101" max="4101" width="13.85546875" style="185" bestFit="1" customWidth="1"/>
    <col min="4102" max="4352" width="8.85546875" style="185"/>
    <col min="4353" max="4353" width="8.140625" style="185" customWidth="1"/>
    <col min="4354" max="4354" width="75.5703125" style="185" customWidth="1"/>
    <col min="4355" max="4355" width="13.85546875" style="185" bestFit="1" customWidth="1"/>
    <col min="4356" max="4356" width="12.7109375" style="185" bestFit="1" customWidth="1"/>
    <col min="4357" max="4357" width="13.85546875" style="185" bestFit="1" customWidth="1"/>
    <col min="4358" max="4608" width="8.85546875" style="185"/>
    <col min="4609" max="4609" width="8.140625" style="185" customWidth="1"/>
    <col min="4610" max="4610" width="75.5703125" style="185" customWidth="1"/>
    <col min="4611" max="4611" width="13.85546875" style="185" bestFit="1" customWidth="1"/>
    <col min="4612" max="4612" width="12.7109375" style="185" bestFit="1" customWidth="1"/>
    <col min="4613" max="4613" width="13.85546875" style="185" bestFit="1" customWidth="1"/>
    <col min="4614" max="4864" width="8.85546875" style="185"/>
    <col min="4865" max="4865" width="8.140625" style="185" customWidth="1"/>
    <col min="4866" max="4866" width="75.5703125" style="185" customWidth="1"/>
    <col min="4867" max="4867" width="13.85546875" style="185" bestFit="1" customWidth="1"/>
    <col min="4868" max="4868" width="12.7109375" style="185" bestFit="1" customWidth="1"/>
    <col min="4869" max="4869" width="13.85546875" style="185" bestFit="1" customWidth="1"/>
    <col min="4870" max="5120" width="8.85546875" style="185"/>
    <col min="5121" max="5121" width="8.140625" style="185" customWidth="1"/>
    <col min="5122" max="5122" width="75.5703125" style="185" customWidth="1"/>
    <col min="5123" max="5123" width="13.85546875" style="185" bestFit="1" customWidth="1"/>
    <col min="5124" max="5124" width="12.7109375" style="185" bestFit="1" customWidth="1"/>
    <col min="5125" max="5125" width="13.85546875" style="185" bestFit="1" customWidth="1"/>
    <col min="5126" max="5376" width="8.85546875" style="185"/>
    <col min="5377" max="5377" width="8.140625" style="185" customWidth="1"/>
    <col min="5378" max="5378" width="75.5703125" style="185" customWidth="1"/>
    <col min="5379" max="5379" width="13.85546875" style="185" bestFit="1" customWidth="1"/>
    <col min="5380" max="5380" width="12.7109375" style="185" bestFit="1" customWidth="1"/>
    <col min="5381" max="5381" width="13.85546875" style="185" bestFit="1" customWidth="1"/>
    <col min="5382" max="5632" width="8.85546875" style="185"/>
    <col min="5633" max="5633" width="8.140625" style="185" customWidth="1"/>
    <col min="5634" max="5634" width="75.5703125" style="185" customWidth="1"/>
    <col min="5635" max="5635" width="13.85546875" style="185" bestFit="1" customWidth="1"/>
    <col min="5636" max="5636" width="12.7109375" style="185" bestFit="1" customWidth="1"/>
    <col min="5637" max="5637" width="13.85546875" style="185" bestFit="1" customWidth="1"/>
    <col min="5638" max="5888" width="8.85546875" style="185"/>
    <col min="5889" max="5889" width="8.140625" style="185" customWidth="1"/>
    <col min="5890" max="5890" width="75.5703125" style="185" customWidth="1"/>
    <col min="5891" max="5891" width="13.85546875" style="185" bestFit="1" customWidth="1"/>
    <col min="5892" max="5892" width="12.7109375" style="185" bestFit="1" customWidth="1"/>
    <col min="5893" max="5893" width="13.85546875" style="185" bestFit="1" customWidth="1"/>
    <col min="5894" max="6144" width="8.85546875" style="185"/>
    <col min="6145" max="6145" width="8.140625" style="185" customWidth="1"/>
    <col min="6146" max="6146" width="75.5703125" style="185" customWidth="1"/>
    <col min="6147" max="6147" width="13.85546875" style="185" bestFit="1" customWidth="1"/>
    <col min="6148" max="6148" width="12.7109375" style="185" bestFit="1" customWidth="1"/>
    <col min="6149" max="6149" width="13.85546875" style="185" bestFit="1" customWidth="1"/>
    <col min="6150" max="6400" width="8.85546875" style="185"/>
    <col min="6401" max="6401" width="8.140625" style="185" customWidth="1"/>
    <col min="6402" max="6402" width="75.5703125" style="185" customWidth="1"/>
    <col min="6403" max="6403" width="13.85546875" style="185" bestFit="1" customWidth="1"/>
    <col min="6404" max="6404" width="12.7109375" style="185" bestFit="1" customWidth="1"/>
    <col min="6405" max="6405" width="13.85546875" style="185" bestFit="1" customWidth="1"/>
    <col min="6406" max="6656" width="8.85546875" style="185"/>
    <col min="6657" max="6657" width="8.140625" style="185" customWidth="1"/>
    <col min="6658" max="6658" width="75.5703125" style="185" customWidth="1"/>
    <col min="6659" max="6659" width="13.85546875" style="185" bestFit="1" customWidth="1"/>
    <col min="6660" max="6660" width="12.7109375" style="185" bestFit="1" customWidth="1"/>
    <col min="6661" max="6661" width="13.85546875" style="185" bestFit="1" customWidth="1"/>
    <col min="6662" max="6912" width="8.85546875" style="185"/>
    <col min="6913" max="6913" width="8.140625" style="185" customWidth="1"/>
    <col min="6914" max="6914" width="75.5703125" style="185" customWidth="1"/>
    <col min="6915" max="6915" width="13.85546875" style="185" bestFit="1" customWidth="1"/>
    <col min="6916" max="6916" width="12.7109375" style="185" bestFit="1" customWidth="1"/>
    <col min="6917" max="6917" width="13.85546875" style="185" bestFit="1" customWidth="1"/>
    <col min="6918" max="7168" width="8.85546875" style="185"/>
    <col min="7169" max="7169" width="8.140625" style="185" customWidth="1"/>
    <col min="7170" max="7170" width="75.5703125" style="185" customWidth="1"/>
    <col min="7171" max="7171" width="13.85546875" style="185" bestFit="1" customWidth="1"/>
    <col min="7172" max="7172" width="12.7109375" style="185" bestFit="1" customWidth="1"/>
    <col min="7173" max="7173" width="13.85546875" style="185" bestFit="1" customWidth="1"/>
    <col min="7174" max="7424" width="8.85546875" style="185"/>
    <col min="7425" max="7425" width="8.140625" style="185" customWidth="1"/>
    <col min="7426" max="7426" width="75.5703125" style="185" customWidth="1"/>
    <col min="7427" max="7427" width="13.85546875" style="185" bestFit="1" customWidth="1"/>
    <col min="7428" max="7428" width="12.7109375" style="185" bestFit="1" customWidth="1"/>
    <col min="7429" max="7429" width="13.85546875" style="185" bestFit="1" customWidth="1"/>
    <col min="7430" max="7680" width="8.85546875" style="185"/>
    <col min="7681" max="7681" width="8.140625" style="185" customWidth="1"/>
    <col min="7682" max="7682" width="75.5703125" style="185" customWidth="1"/>
    <col min="7683" max="7683" width="13.85546875" style="185" bestFit="1" customWidth="1"/>
    <col min="7684" max="7684" width="12.7109375" style="185" bestFit="1" customWidth="1"/>
    <col min="7685" max="7685" width="13.85546875" style="185" bestFit="1" customWidth="1"/>
    <col min="7686" max="7936" width="8.85546875" style="185"/>
    <col min="7937" max="7937" width="8.140625" style="185" customWidth="1"/>
    <col min="7938" max="7938" width="75.5703125" style="185" customWidth="1"/>
    <col min="7939" max="7939" width="13.85546875" style="185" bestFit="1" customWidth="1"/>
    <col min="7940" max="7940" width="12.7109375" style="185" bestFit="1" customWidth="1"/>
    <col min="7941" max="7941" width="13.85546875" style="185" bestFit="1" customWidth="1"/>
    <col min="7942" max="8192" width="8.85546875" style="185"/>
    <col min="8193" max="8193" width="8.140625" style="185" customWidth="1"/>
    <col min="8194" max="8194" width="75.5703125" style="185" customWidth="1"/>
    <col min="8195" max="8195" width="13.85546875" style="185" bestFit="1" customWidth="1"/>
    <col min="8196" max="8196" width="12.7109375" style="185" bestFit="1" customWidth="1"/>
    <col min="8197" max="8197" width="13.85546875" style="185" bestFit="1" customWidth="1"/>
    <col min="8198" max="8448" width="8.85546875" style="185"/>
    <col min="8449" max="8449" width="8.140625" style="185" customWidth="1"/>
    <col min="8450" max="8450" width="75.5703125" style="185" customWidth="1"/>
    <col min="8451" max="8451" width="13.85546875" style="185" bestFit="1" customWidth="1"/>
    <col min="8452" max="8452" width="12.7109375" style="185" bestFit="1" customWidth="1"/>
    <col min="8453" max="8453" width="13.85546875" style="185" bestFit="1" customWidth="1"/>
    <col min="8454" max="8704" width="8.85546875" style="185"/>
    <col min="8705" max="8705" width="8.140625" style="185" customWidth="1"/>
    <col min="8706" max="8706" width="75.5703125" style="185" customWidth="1"/>
    <col min="8707" max="8707" width="13.85546875" style="185" bestFit="1" customWidth="1"/>
    <col min="8708" max="8708" width="12.7109375" style="185" bestFit="1" customWidth="1"/>
    <col min="8709" max="8709" width="13.85546875" style="185" bestFit="1" customWidth="1"/>
    <col min="8710" max="8960" width="8.85546875" style="185"/>
    <col min="8961" max="8961" width="8.140625" style="185" customWidth="1"/>
    <col min="8962" max="8962" width="75.5703125" style="185" customWidth="1"/>
    <col min="8963" max="8963" width="13.85546875" style="185" bestFit="1" customWidth="1"/>
    <col min="8964" max="8964" width="12.7109375" style="185" bestFit="1" customWidth="1"/>
    <col min="8965" max="8965" width="13.85546875" style="185" bestFit="1" customWidth="1"/>
    <col min="8966" max="9216" width="8.85546875" style="185"/>
    <col min="9217" max="9217" width="8.140625" style="185" customWidth="1"/>
    <col min="9218" max="9218" width="75.5703125" style="185" customWidth="1"/>
    <col min="9219" max="9219" width="13.85546875" style="185" bestFit="1" customWidth="1"/>
    <col min="9220" max="9220" width="12.7109375" style="185" bestFit="1" customWidth="1"/>
    <col min="9221" max="9221" width="13.85546875" style="185" bestFit="1" customWidth="1"/>
    <col min="9222" max="9472" width="8.85546875" style="185"/>
    <col min="9473" max="9473" width="8.140625" style="185" customWidth="1"/>
    <col min="9474" max="9474" width="75.5703125" style="185" customWidth="1"/>
    <col min="9475" max="9475" width="13.85546875" style="185" bestFit="1" customWidth="1"/>
    <col min="9476" max="9476" width="12.7109375" style="185" bestFit="1" customWidth="1"/>
    <col min="9477" max="9477" width="13.85546875" style="185" bestFit="1" customWidth="1"/>
    <col min="9478" max="9728" width="8.85546875" style="185"/>
    <col min="9729" max="9729" width="8.140625" style="185" customWidth="1"/>
    <col min="9730" max="9730" width="75.5703125" style="185" customWidth="1"/>
    <col min="9731" max="9731" width="13.85546875" style="185" bestFit="1" customWidth="1"/>
    <col min="9732" max="9732" width="12.7109375" style="185" bestFit="1" customWidth="1"/>
    <col min="9733" max="9733" width="13.85546875" style="185" bestFit="1" customWidth="1"/>
    <col min="9734" max="9984" width="8.85546875" style="185"/>
    <col min="9985" max="9985" width="8.140625" style="185" customWidth="1"/>
    <col min="9986" max="9986" width="75.5703125" style="185" customWidth="1"/>
    <col min="9987" max="9987" width="13.85546875" style="185" bestFit="1" customWidth="1"/>
    <col min="9988" max="9988" width="12.7109375" style="185" bestFit="1" customWidth="1"/>
    <col min="9989" max="9989" width="13.85546875" style="185" bestFit="1" customWidth="1"/>
    <col min="9990" max="10240" width="8.85546875" style="185"/>
    <col min="10241" max="10241" width="8.140625" style="185" customWidth="1"/>
    <col min="10242" max="10242" width="75.5703125" style="185" customWidth="1"/>
    <col min="10243" max="10243" width="13.85546875" style="185" bestFit="1" customWidth="1"/>
    <col min="10244" max="10244" width="12.7109375" style="185" bestFit="1" customWidth="1"/>
    <col min="10245" max="10245" width="13.85546875" style="185" bestFit="1" customWidth="1"/>
    <col min="10246" max="10496" width="8.85546875" style="185"/>
    <col min="10497" max="10497" width="8.140625" style="185" customWidth="1"/>
    <col min="10498" max="10498" width="75.5703125" style="185" customWidth="1"/>
    <col min="10499" max="10499" width="13.85546875" style="185" bestFit="1" customWidth="1"/>
    <col min="10500" max="10500" width="12.7109375" style="185" bestFit="1" customWidth="1"/>
    <col min="10501" max="10501" width="13.85546875" style="185" bestFit="1" customWidth="1"/>
    <col min="10502" max="10752" width="8.85546875" style="185"/>
    <col min="10753" max="10753" width="8.140625" style="185" customWidth="1"/>
    <col min="10754" max="10754" width="75.5703125" style="185" customWidth="1"/>
    <col min="10755" max="10755" width="13.85546875" style="185" bestFit="1" customWidth="1"/>
    <col min="10756" max="10756" width="12.7109375" style="185" bestFit="1" customWidth="1"/>
    <col min="10757" max="10757" width="13.85546875" style="185" bestFit="1" customWidth="1"/>
    <col min="10758" max="11008" width="8.85546875" style="185"/>
    <col min="11009" max="11009" width="8.140625" style="185" customWidth="1"/>
    <col min="11010" max="11010" width="75.5703125" style="185" customWidth="1"/>
    <col min="11011" max="11011" width="13.85546875" style="185" bestFit="1" customWidth="1"/>
    <col min="11012" max="11012" width="12.7109375" style="185" bestFit="1" customWidth="1"/>
    <col min="11013" max="11013" width="13.85546875" style="185" bestFit="1" customWidth="1"/>
    <col min="11014" max="11264" width="8.85546875" style="185"/>
    <col min="11265" max="11265" width="8.140625" style="185" customWidth="1"/>
    <col min="11266" max="11266" width="75.5703125" style="185" customWidth="1"/>
    <col min="11267" max="11267" width="13.85546875" style="185" bestFit="1" customWidth="1"/>
    <col min="11268" max="11268" width="12.7109375" style="185" bestFit="1" customWidth="1"/>
    <col min="11269" max="11269" width="13.85546875" style="185" bestFit="1" customWidth="1"/>
    <col min="11270" max="11520" width="8.85546875" style="185"/>
    <col min="11521" max="11521" width="8.140625" style="185" customWidth="1"/>
    <col min="11522" max="11522" width="75.5703125" style="185" customWidth="1"/>
    <col min="11523" max="11523" width="13.85546875" style="185" bestFit="1" customWidth="1"/>
    <col min="11524" max="11524" width="12.7109375" style="185" bestFit="1" customWidth="1"/>
    <col min="11525" max="11525" width="13.85546875" style="185" bestFit="1" customWidth="1"/>
    <col min="11526" max="11776" width="8.85546875" style="185"/>
    <col min="11777" max="11777" width="8.140625" style="185" customWidth="1"/>
    <col min="11778" max="11778" width="75.5703125" style="185" customWidth="1"/>
    <col min="11779" max="11779" width="13.85546875" style="185" bestFit="1" customWidth="1"/>
    <col min="11780" max="11780" width="12.7109375" style="185" bestFit="1" customWidth="1"/>
    <col min="11781" max="11781" width="13.85546875" style="185" bestFit="1" customWidth="1"/>
    <col min="11782" max="12032" width="8.85546875" style="185"/>
    <col min="12033" max="12033" width="8.140625" style="185" customWidth="1"/>
    <col min="12034" max="12034" width="75.5703125" style="185" customWidth="1"/>
    <col min="12035" max="12035" width="13.85546875" style="185" bestFit="1" customWidth="1"/>
    <col min="12036" max="12036" width="12.7109375" style="185" bestFit="1" customWidth="1"/>
    <col min="12037" max="12037" width="13.85546875" style="185" bestFit="1" customWidth="1"/>
    <col min="12038" max="12288" width="8.85546875" style="185"/>
    <col min="12289" max="12289" width="8.140625" style="185" customWidth="1"/>
    <col min="12290" max="12290" width="75.5703125" style="185" customWidth="1"/>
    <col min="12291" max="12291" width="13.85546875" style="185" bestFit="1" customWidth="1"/>
    <col min="12292" max="12292" width="12.7109375" style="185" bestFit="1" customWidth="1"/>
    <col min="12293" max="12293" width="13.85546875" style="185" bestFit="1" customWidth="1"/>
    <col min="12294" max="12544" width="8.85546875" style="185"/>
    <col min="12545" max="12545" width="8.140625" style="185" customWidth="1"/>
    <col min="12546" max="12546" width="75.5703125" style="185" customWidth="1"/>
    <col min="12547" max="12547" width="13.85546875" style="185" bestFit="1" customWidth="1"/>
    <col min="12548" max="12548" width="12.7109375" style="185" bestFit="1" customWidth="1"/>
    <col min="12549" max="12549" width="13.85546875" style="185" bestFit="1" customWidth="1"/>
    <col min="12550" max="12800" width="8.85546875" style="185"/>
    <col min="12801" max="12801" width="8.140625" style="185" customWidth="1"/>
    <col min="12802" max="12802" width="75.5703125" style="185" customWidth="1"/>
    <col min="12803" max="12803" width="13.85546875" style="185" bestFit="1" customWidth="1"/>
    <col min="12804" max="12804" width="12.7109375" style="185" bestFit="1" customWidth="1"/>
    <col min="12805" max="12805" width="13.85546875" style="185" bestFit="1" customWidth="1"/>
    <col min="12806" max="13056" width="8.85546875" style="185"/>
    <col min="13057" max="13057" width="8.140625" style="185" customWidth="1"/>
    <col min="13058" max="13058" width="75.5703125" style="185" customWidth="1"/>
    <col min="13059" max="13059" width="13.85546875" style="185" bestFit="1" customWidth="1"/>
    <col min="13060" max="13060" width="12.7109375" style="185" bestFit="1" customWidth="1"/>
    <col min="13061" max="13061" width="13.85546875" style="185" bestFit="1" customWidth="1"/>
    <col min="13062" max="13312" width="8.85546875" style="185"/>
    <col min="13313" max="13313" width="8.140625" style="185" customWidth="1"/>
    <col min="13314" max="13314" width="75.5703125" style="185" customWidth="1"/>
    <col min="13315" max="13315" width="13.85546875" style="185" bestFit="1" customWidth="1"/>
    <col min="13316" max="13316" width="12.7109375" style="185" bestFit="1" customWidth="1"/>
    <col min="13317" max="13317" width="13.85546875" style="185" bestFit="1" customWidth="1"/>
    <col min="13318" max="13568" width="8.85546875" style="185"/>
    <col min="13569" max="13569" width="8.140625" style="185" customWidth="1"/>
    <col min="13570" max="13570" width="75.5703125" style="185" customWidth="1"/>
    <col min="13571" max="13571" width="13.85546875" style="185" bestFit="1" customWidth="1"/>
    <col min="13572" max="13572" width="12.7109375" style="185" bestFit="1" customWidth="1"/>
    <col min="13573" max="13573" width="13.85546875" style="185" bestFit="1" customWidth="1"/>
    <col min="13574" max="13824" width="8.85546875" style="185"/>
    <col min="13825" max="13825" width="8.140625" style="185" customWidth="1"/>
    <col min="13826" max="13826" width="75.5703125" style="185" customWidth="1"/>
    <col min="13827" max="13827" width="13.85546875" style="185" bestFit="1" customWidth="1"/>
    <col min="13828" max="13828" width="12.7109375" style="185" bestFit="1" customWidth="1"/>
    <col min="13829" max="13829" width="13.85546875" style="185" bestFit="1" customWidth="1"/>
    <col min="13830" max="14080" width="8.85546875" style="185"/>
    <col min="14081" max="14081" width="8.140625" style="185" customWidth="1"/>
    <col min="14082" max="14082" width="75.5703125" style="185" customWidth="1"/>
    <col min="14083" max="14083" width="13.85546875" style="185" bestFit="1" customWidth="1"/>
    <col min="14084" max="14084" width="12.7109375" style="185" bestFit="1" customWidth="1"/>
    <col min="14085" max="14085" width="13.85546875" style="185" bestFit="1" customWidth="1"/>
    <col min="14086" max="14336" width="8.85546875" style="185"/>
    <col min="14337" max="14337" width="8.140625" style="185" customWidth="1"/>
    <col min="14338" max="14338" width="75.5703125" style="185" customWidth="1"/>
    <col min="14339" max="14339" width="13.85546875" style="185" bestFit="1" customWidth="1"/>
    <col min="14340" max="14340" width="12.7109375" style="185" bestFit="1" customWidth="1"/>
    <col min="14341" max="14341" width="13.85546875" style="185" bestFit="1" customWidth="1"/>
    <col min="14342" max="14592" width="8.85546875" style="185"/>
    <col min="14593" max="14593" width="8.140625" style="185" customWidth="1"/>
    <col min="14594" max="14594" width="75.5703125" style="185" customWidth="1"/>
    <col min="14595" max="14595" width="13.85546875" style="185" bestFit="1" customWidth="1"/>
    <col min="14596" max="14596" width="12.7109375" style="185" bestFit="1" customWidth="1"/>
    <col min="14597" max="14597" width="13.85546875" style="185" bestFit="1" customWidth="1"/>
    <col min="14598" max="14848" width="8.85546875" style="185"/>
    <col min="14849" max="14849" width="8.140625" style="185" customWidth="1"/>
    <col min="14850" max="14850" width="75.5703125" style="185" customWidth="1"/>
    <col min="14851" max="14851" width="13.85546875" style="185" bestFit="1" customWidth="1"/>
    <col min="14852" max="14852" width="12.7109375" style="185" bestFit="1" customWidth="1"/>
    <col min="14853" max="14853" width="13.85546875" style="185" bestFit="1" customWidth="1"/>
    <col min="14854" max="15104" width="8.85546875" style="185"/>
    <col min="15105" max="15105" width="8.140625" style="185" customWidth="1"/>
    <col min="15106" max="15106" width="75.5703125" style="185" customWidth="1"/>
    <col min="15107" max="15107" width="13.85546875" style="185" bestFit="1" customWidth="1"/>
    <col min="15108" max="15108" width="12.7109375" style="185" bestFit="1" customWidth="1"/>
    <col min="15109" max="15109" width="13.85546875" style="185" bestFit="1" customWidth="1"/>
    <col min="15110" max="15360" width="8.85546875" style="185"/>
    <col min="15361" max="15361" width="8.140625" style="185" customWidth="1"/>
    <col min="15362" max="15362" width="75.5703125" style="185" customWidth="1"/>
    <col min="15363" max="15363" width="13.85546875" style="185" bestFit="1" customWidth="1"/>
    <col min="15364" max="15364" width="12.7109375" style="185" bestFit="1" customWidth="1"/>
    <col min="15365" max="15365" width="13.85546875" style="185" bestFit="1" customWidth="1"/>
    <col min="15366" max="15616" width="8.85546875" style="185"/>
    <col min="15617" max="15617" width="8.140625" style="185" customWidth="1"/>
    <col min="15618" max="15618" width="75.5703125" style="185" customWidth="1"/>
    <col min="15619" max="15619" width="13.85546875" style="185" bestFit="1" customWidth="1"/>
    <col min="15620" max="15620" width="12.7109375" style="185" bestFit="1" customWidth="1"/>
    <col min="15621" max="15621" width="13.85546875" style="185" bestFit="1" customWidth="1"/>
    <col min="15622" max="15872" width="8.85546875" style="185"/>
    <col min="15873" max="15873" width="8.140625" style="185" customWidth="1"/>
    <col min="15874" max="15874" width="75.5703125" style="185" customWidth="1"/>
    <col min="15875" max="15875" width="13.85546875" style="185" bestFit="1" customWidth="1"/>
    <col min="15876" max="15876" width="12.7109375" style="185" bestFit="1" customWidth="1"/>
    <col min="15877" max="15877" width="13.85546875" style="185" bestFit="1" customWidth="1"/>
    <col min="15878" max="16128" width="8.85546875" style="185"/>
    <col min="16129" max="16129" width="8.140625" style="185" customWidth="1"/>
    <col min="16130" max="16130" width="75.5703125" style="185" customWidth="1"/>
    <col min="16131" max="16131" width="13.85546875" style="185" bestFit="1" customWidth="1"/>
    <col min="16132" max="16132" width="12.7109375" style="185" bestFit="1" customWidth="1"/>
    <col min="16133" max="16133" width="13.85546875" style="185" bestFit="1" customWidth="1"/>
    <col min="16134" max="16384" width="8.85546875" style="185"/>
  </cols>
  <sheetData>
    <row r="1" spans="1:5" ht="15.95" customHeight="1" x14ac:dyDescent="0.25">
      <c r="A1" s="382" t="s">
        <v>391</v>
      </c>
      <c r="B1" s="382"/>
      <c r="C1" s="382"/>
    </row>
    <row r="2" spans="1:5" ht="15.95" customHeight="1" thickBot="1" x14ac:dyDescent="0.3">
      <c r="A2" s="381"/>
      <c r="B2" s="381"/>
      <c r="E2" s="187" t="s">
        <v>3</v>
      </c>
    </row>
    <row r="3" spans="1:5" ht="41.25" customHeight="1" thickBot="1" x14ac:dyDescent="0.3">
      <c r="A3" s="188" t="s">
        <v>302</v>
      </c>
      <c r="B3" s="189" t="s">
        <v>392</v>
      </c>
      <c r="C3" s="84" t="s">
        <v>305</v>
      </c>
      <c r="D3" s="85" t="s">
        <v>306</v>
      </c>
      <c r="E3" s="85" t="s">
        <v>307</v>
      </c>
    </row>
    <row r="4" spans="1:5" s="193" customFormat="1" ht="16.5" thickBot="1" x14ac:dyDescent="0.25">
      <c r="A4" s="190">
        <v>1</v>
      </c>
      <c r="B4" s="191">
        <v>2</v>
      </c>
      <c r="C4" s="189">
        <v>3</v>
      </c>
      <c r="D4" s="192">
        <v>4</v>
      </c>
      <c r="E4" s="192"/>
    </row>
    <row r="5" spans="1:5" s="193" customFormat="1" ht="16.5" thickBot="1" x14ac:dyDescent="0.25">
      <c r="A5" s="188" t="s">
        <v>315</v>
      </c>
      <c r="B5" s="194" t="s">
        <v>393</v>
      </c>
      <c r="C5" s="195">
        <f>SUM(C6:C11)</f>
        <v>96567586</v>
      </c>
      <c r="D5" s="195">
        <f>SUM(D6:D11)</f>
        <v>97894426</v>
      </c>
      <c r="E5" s="195">
        <f>SUM(E6:E11)</f>
        <v>97894426</v>
      </c>
    </row>
    <row r="6" spans="1:5" s="193" customFormat="1" x14ac:dyDescent="0.2">
      <c r="A6" s="196" t="s">
        <v>394</v>
      </c>
      <c r="B6" s="197" t="s">
        <v>395</v>
      </c>
      <c r="C6" s="198">
        <v>13719047</v>
      </c>
      <c r="D6" s="198">
        <v>13699047</v>
      </c>
      <c r="E6" s="198">
        <v>13699047</v>
      </c>
    </row>
    <row r="7" spans="1:5" s="193" customFormat="1" x14ac:dyDescent="0.25">
      <c r="A7" s="199" t="s">
        <v>396</v>
      </c>
      <c r="B7" s="200" t="s">
        <v>397</v>
      </c>
      <c r="C7" s="201">
        <v>59374833</v>
      </c>
      <c r="D7" s="202">
        <v>58866567</v>
      </c>
      <c r="E7" s="202">
        <v>58866567</v>
      </c>
    </row>
    <row r="8" spans="1:5" s="193" customFormat="1" x14ac:dyDescent="0.25">
      <c r="A8" s="199" t="s">
        <v>398</v>
      </c>
      <c r="B8" s="200" t="s">
        <v>399</v>
      </c>
      <c r="C8" s="201">
        <v>21673706</v>
      </c>
      <c r="D8" s="202">
        <v>21808672</v>
      </c>
      <c r="E8" s="202">
        <v>21808672</v>
      </c>
    </row>
    <row r="9" spans="1:5" s="193" customFormat="1" x14ac:dyDescent="0.2">
      <c r="A9" s="199" t="s">
        <v>400</v>
      </c>
      <c r="B9" s="200" t="s">
        <v>401</v>
      </c>
      <c r="C9" s="201">
        <v>1800000</v>
      </c>
      <c r="D9" s="201">
        <v>1800000</v>
      </c>
      <c r="E9" s="201">
        <v>1800000</v>
      </c>
    </row>
    <row r="10" spans="1:5" s="193" customFormat="1" x14ac:dyDescent="0.2">
      <c r="A10" s="199" t="s">
        <v>402</v>
      </c>
      <c r="B10" s="200" t="s">
        <v>403</v>
      </c>
      <c r="C10" s="201"/>
      <c r="D10" s="203"/>
      <c r="E10" s="203"/>
    </row>
    <row r="11" spans="1:5" s="193" customFormat="1" ht="16.5" thickBot="1" x14ac:dyDescent="0.3">
      <c r="A11" s="204" t="s">
        <v>404</v>
      </c>
      <c r="B11" s="205" t="s">
        <v>405</v>
      </c>
      <c r="C11" s="201"/>
      <c r="D11" s="206">
        <v>1720140</v>
      </c>
      <c r="E11" s="206">
        <v>1720140</v>
      </c>
    </row>
    <row r="12" spans="1:5" s="193" customFormat="1" ht="16.5" thickBot="1" x14ac:dyDescent="0.25">
      <c r="A12" s="188" t="s">
        <v>318</v>
      </c>
      <c r="B12" s="207" t="s">
        <v>406</v>
      </c>
      <c r="C12" s="208">
        <f>SUM(C13:C18)</f>
        <v>1610625</v>
      </c>
      <c r="D12" s="208">
        <f>SUM(D13:D18)</f>
        <v>10819677</v>
      </c>
      <c r="E12" s="208">
        <f>SUM(E13:E18)</f>
        <v>5947764</v>
      </c>
    </row>
    <row r="13" spans="1:5" s="193" customFormat="1" x14ac:dyDescent="0.2">
      <c r="A13" s="196" t="s">
        <v>407</v>
      </c>
      <c r="B13" s="197" t="s">
        <v>408</v>
      </c>
      <c r="C13" s="198"/>
      <c r="D13" s="209"/>
      <c r="E13" s="209"/>
    </row>
    <row r="14" spans="1:5" s="193" customFormat="1" x14ac:dyDescent="0.2">
      <c r="A14" s="199" t="s">
        <v>409</v>
      </c>
      <c r="B14" s="200" t="s">
        <v>410</v>
      </c>
      <c r="C14" s="201"/>
      <c r="D14" s="203"/>
      <c r="E14" s="203"/>
    </row>
    <row r="15" spans="1:5" s="193" customFormat="1" x14ac:dyDescent="0.2">
      <c r="A15" s="199" t="s">
        <v>411</v>
      </c>
      <c r="B15" s="200" t="s">
        <v>412</v>
      </c>
      <c r="C15" s="201"/>
      <c r="D15" s="203"/>
      <c r="E15" s="203"/>
    </row>
    <row r="16" spans="1:5" s="193" customFormat="1" x14ac:dyDescent="0.2">
      <c r="A16" s="199" t="s">
        <v>413</v>
      </c>
      <c r="B16" s="200" t="s">
        <v>414</v>
      </c>
      <c r="C16" s="201"/>
      <c r="D16" s="203"/>
      <c r="E16" s="203"/>
    </row>
    <row r="17" spans="1:5" s="193" customFormat="1" x14ac:dyDescent="0.25">
      <c r="A17" s="199" t="s">
        <v>415</v>
      </c>
      <c r="B17" s="200" t="s">
        <v>416</v>
      </c>
      <c r="C17" s="201">
        <v>1610625</v>
      </c>
      <c r="D17" s="202">
        <v>10819677</v>
      </c>
      <c r="E17" s="202">
        <v>5947764</v>
      </c>
    </row>
    <row r="18" spans="1:5" s="193" customFormat="1" ht="16.5" thickBot="1" x14ac:dyDescent="0.25">
      <c r="A18" s="204" t="s">
        <v>417</v>
      </c>
      <c r="B18" s="205" t="s">
        <v>418</v>
      </c>
      <c r="C18" s="210"/>
      <c r="D18" s="211"/>
      <c r="E18" s="211"/>
    </row>
    <row r="19" spans="1:5" s="193" customFormat="1" ht="16.5" thickBot="1" x14ac:dyDescent="0.25">
      <c r="A19" s="188" t="s">
        <v>308</v>
      </c>
      <c r="B19" s="194" t="s">
        <v>419</v>
      </c>
      <c r="C19" s="208">
        <f>C20+C21+C22+C23+C24</f>
        <v>17903904</v>
      </c>
      <c r="D19" s="208">
        <f>D20+D21+D22+D23+D24</f>
        <v>30922536</v>
      </c>
      <c r="E19" s="208">
        <f>E20+E21+E22+E23+E24</f>
        <v>24088289</v>
      </c>
    </row>
    <row r="20" spans="1:5" s="193" customFormat="1" x14ac:dyDescent="0.25">
      <c r="A20" s="196" t="s">
        <v>420</v>
      </c>
      <c r="B20" s="197" t="s">
        <v>421</v>
      </c>
      <c r="C20" s="198"/>
      <c r="D20" s="212">
        <v>12744106</v>
      </c>
      <c r="E20" s="212">
        <v>12744106</v>
      </c>
    </row>
    <row r="21" spans="1:5" s="193" customFormat="1" x14ac:dyDescent="0.2">
      <c r="A21" s="199" t="s">
        <v>422</v>
      </c>
      <c r="B21" s="200" t="s">
        <v>423</v>
      </c>
      <c r="C21" s="201"/>
      <c r="D21" s="203"/>
      <c r="E21" s="203"/>
    </row>
    <row r="22" spans="1:5" s="193" customFormat="1" x14ac:dyDescent="0.2">
      <c r="A22" s="199" t="s">
        <v>424</v>
      </c>
      <c r="B22" s="200" t="s">
        <v>425</v>
      </c>
      <c r="C22" s="201"/>
      <c r="D22" s="203"/>
      <c r="E22" s="203"/>
    </row>
    <row r="23" spans="1:5" s="193" customFormat="1" x14ac:dyDescent="0.2">
      <c r="A23" s="199" t="s">
        <v>426</v>
      </c>
      <c r="B23" s="200" t="s">
        <v>427</v>
      </c>
      <c r="C23" s="201"/>
      <c r="D23" s="203"/>
      <c r="E23" s="203"/>
    </row>
    <row r="24" spans="1:5" s="193" customFormat="1" x14ac:dyDescent="0.25">
      <c r="A24" s="199" t="s">
        <v>428</v>
      </c>
      <c r="B24" s="200" t="s">
        <v>429</v>
      </c>
      <c r="C24" s="201">
        <v>17903904</v>
      </c>
      <c r="D24" s="202">
        <v>18178430</v>
      </c>
      <c r="E24" s="202">
        <v>11344183</v>
      </c>
    </row>
    <row r="25" spans="1:5" s="193" customFormat="1" ht="16.5" thickBot="1" x14ac:dyDescent="0.25">
      <c r="A25" s="204" t="s">
        <v>430</v>
      </c>
      <c r="B25" s="205" t="s">
        <v>431</v>
      </c>
      <c r="C25" s="210">
        <v>17903904</v>
      </c>
      <c r="D25" s="213">
        <v>17903904</v>
      </c>
      <c r="E25" s="213">
        <v>11069657</v>
      </c>
    </row>
    <row r="26" spans="1:5" s="193" customFormat="1" ht="16.5" thickBot="1" x14ac:dyDescent="0.25">
      <c r="A26" s="188" t="s">
        <v>432</v>
      </c>
      <c r="B26" s="194" t="s">
        <v>433</v>
      </c>
      <c r="C26" s="214">
        <f>SUM(C27,C30,C31,C32)</f>
        <v>9630000</v>
      </c>
      <c r="D26" s="214">
        <f>SUM(D27,D30,D31,D32)</f>
        <v>9630000</v>
      </c>
      <c r="E26" s="214">
        <f>SUM(E27,E30,E31,E32)</f>
        <v>9468026</v>
      </c>
    </row>
    <row r="27" spans="1:5" s="193" customFormat="1" x14ac:dyDescent="0.2">
      <c r="A27" s="196" t="s">
        <v>434</v>
      </c>
      <c r="B27" s="197" t="s">
        <v>435</v>
      </c>
      <c r="C27" s="215">
        <f>SUM(C28:C29)</f>
        <v>8960000</v>
      </c>
      <c r="D27" s="215">
        <f>SUM(D28:D29)</f>
        <v>8960000</v>
      </c>
      <c r="E27" s="215">
        <f>SUM(E28:E29)</f>
        <v>8675680</v>
      </c>
    </row>
    <row r="28" spans="1:5" s="193" customFormat="1" x14ac:dyDescent="0.2">
      <c r="A28" s="199" t="s">
        <v>436</v>
      </c>
      <c r="B28" s="200" t="s">
        <v>437</v>
      </c>
      <c r="C28" s="201">
        <v>2960000</v>
      </c>
      <c r="D28" s="201">
        <v>2960000</v>
      </c>
      <c r="E28" s="201">
        <v>2823688</v>
      </c>
    </row>
    <row r="29" spans="1:5" s="193" customFormat="1" x14ac:dyDescent="0.2">
      <c r="A29" s="199" t="s">
        <v>438</v>
      </c>
      <c r="B29" s="200" t="s">
        <v>439</v>
      </c>
      <c r="C29" s="201">
        <v>6000000</v>
      </c>
      <c r="D29" s="201">
        <v>6000000</v>
      </c>
      <c r="E29" s="201">
        <v>5851992</v>
      </c>
    </row>
    <row r="30" spans="1:5" s="193" customFormat="1" x14ac:dyDescent="0.2">
      <c r="A30" s="199" t="s">
        <v>440</v>
      </c>
      <c r="B30" s="200" t="s">
        <v>441</v>
      </c>
      <c r="C30" s="201">
        <v>600000</v>
      </c>
      <c r="D30" s="201">
        <v>600000</v>
      </c>
      <c r="E30" s="201">
        <v>727768</v>
      </c>
    </row>
    <row r="31" spans="1:5" s="193" customFormat="1" x14ac:dyDescent="0.2">
      <c r="A31" s="199" t="s">
        <v>442</v>
      </c>
      <c r="B31" s="200" t="s">
        <v>443</v>
      </c>
      <c r="C31" s="201"/>
      <c r="D31" s="201"/>
      <c r="E31" s="201"/>
    </row>
    <row r="32" spans="1:5" s="193" customFormat="1" ht="16.5" thickBot="1" x14ac:dyDescent="0.25">
      <c r="A32" s="204" t="s">
        <v>444</v>
      </c>
      <c r="B32" s="205" t="s">
        <v>445</v>
      </c>
      <c r="C32" s="210">
        <v>70000</v>
      </c>
      <c r="D32" s="213">
        <v>70000</v>
      </c>
      <c r="E32" s="213">
        <v>64578</v>
      </c>
    </row>
    <row r="33" spans="1:5" s="193" customFormat="1" ht="16.5" thickBot="1" x14ac:dyDescent="0.25">
      <c r="A33" s="188" t="s">
        <v>310</v>
      </c>
      <c r="B33" s="194" t="s">
        <v>446</v>
      </c>
      <c r="C33" s="208">
        <f>SUM(C34:C43)</f>
        <v>2677296</v>
      </c>
      <c r="D33" s="208">
        <f>SUM(D34:D43)</f>
        <v>2755296</v>
      </c>
      <c r="E33" s="208">
        <f>SUM(E34:E43)</f>
        <v>2953329</v>
      </c>
    </row>
    <row r="34" spans="1:5" s="193" customFormat="1" x14ac:dyDescent="0.2">
      <c r="A34" s="196" t="s">
        <v>447</v>
      </c>
      <c r="B34" s="197" t="s">
        <v>448</v>
      </c>
      <c r="C34" s="198"/>
      <c r="D34" s="209"/>
      <c r="E34" s="209"/>
    </row>
    <row r="35" spans="1:5" s="193" customFormat="1" x14ac:dyDescent="0.2">
      <c r="A35" s="199" t="s">
        <v>449</v>
      </c>
      <c r="B35" s="200" t="s">
        <v>450</v>
      </c>
      <c r="C35" s="201">
        <v>788544</v>
      </c>
      <c r="D35" s="201">
        <v>788544</v>
      </c>
      <c r="E35" s="201">
        <v>687058</v>
      </c>
    </row>
    <row r="36" spans="1:5" s="193" customFormat="1" x14ac:dyDescent="0.2">
      <c r="A36" s="199" t="s">
        <v>451</v>
      </c>
      <c r="B36" s="200" t="s">
        <v>452</v>
      </c>
      <c r="C36" s="201">
        <v>1016000</v>
      </c>
      <c r="D36" s="201">
        <v>1094000</v>
      </c>
      <c r="E36" s="201">
        <v>1252452</v>
      </c>
    </row>
    <row r="37" spans="1:5" s="193" customFormat="1" x14ac:dyDescent="0.2">
      <c r="A37" s="199" t="s">
        <v>453</v>
      </c>
      <c r="B37" s="200" t="s">
        <v>454</v>
      </c>
      <c r="C37" s="201">
        <v>303562</v>
      </c>
      <c r="D37" s="201">
        <v>303562</v>
      </c>
      <c r="E37" s="201">
        <v>174504</v>
      </c>
    </row>
    <row r="38" spans="1:5" s="193" customFormat="1" x14ac:dyDescent="0.2">
      <c r="A38" s="199" t="s">
        <v>455</v>
      </c>
      <c r="B38" s="200" t="s">
        <v>456</v>
      </c>
      <c r="C38" s="201"/>
      <c r="D38" s="201"/>
      <c r="E38" s="201"/>
    </row>
    <row r="39" spans="1:5" s="193" customFormat="1" x14ac:dyDescent="0.2">
      <c r="A39" s="199" t="s">
        <v>457</v>
      </c>
      <c r="B39" s="200" t="s">
        <v>458</v>
      </c>
      <c r="C39" s="201">
        <v>569190</v>
      </c>
      <c r="D39" s="201">
        <v>569190</v>
      </c>
      <c r="E39" s="201">
        <v>552389</v>
      </c>
    </row>
    <row r="40" spans="1:5" s="193" customFormat="1" x14ac:dyDescent="0.2">
      <c r="A40" s="199" t="s">
        <v>459</v>
      </c>
      <c r="B40" s="200" t="s">
        <v>460</v>
      </c>
      <c r="C40" s="201"/>
      <c r="D40" s="203"/>
      <c r="E40" s="203"/>
    </row>
    <row r="41" spans="1:5" s="193" customFormat="1" x14ac:dyDescent="0.25">
      <c r="A41" s="199" t="s">
        <v>461</v>
      </c>
      <c r="B41" s="200" t="s">
        <v>462</v>
      </c>
      <c r="C41" s="201"/>
      <c r="D41" s="203"/>
      <c r="E41" s="202">
        <v>22625</v>
      </c>
    </row>
    <row r="42" spans="1:5" s="193" customFormat="1" x14ac:dyDescent="0.2">
      <c r="A42" s="199" t="s">
        <v>463</v>
      </c>
      <c r="B42" s="200" t="s">
        <v>464</v>
      </c>
      <c r="C42" s="216"/>
      <c r="D42" s="203"/>
      <c r="E42" s="203"/>
    </row>
    <row r="43" spans="1:5" s="193" customFormat="1" ht="16.5" thickBot="1" x14ac:dyDescent="0.3">
      <c r="A43" s="204" t="s">
        <v>465</v>
      </c>
      <c r="B43" s="205" t="s">
        <v>329</v>
      </c>
      <c r="C43" s="217"/>
      <c r="D43" s="211"/>
      <c r="E43" s="206">
        <v>264301</v>
      </c>
    </row>
    <row r="44" spans="1:5" s="193" customFormat="1" ht="16.5" thickBot="1" x14ac:dyDescent="0.25">
      <c r="A44" s="188" t="s">
        <v>311</v>
      </c>
      <c r="B44" s="194" t="s">
        <v>466</v>
      </c>
      <c r="C44" s="208">
        <f>SUM(C45:C49)</f>
        <v>0</v>
      </c>
      <c r="D44" s="218"/>
      <c r="E44" s="218"/>
    </row>
    <row r="45" spans="1:5" s="193" customFormat="1" x14ac:dyDescent="0.2">
      <c r="A45" s="196" t="s">
        <v>467</v>
      </c>
      <c r="B45" s="197" t="s">
        <v>468</v>
      </c>
      <c r="C45" s="219"/>
      <c r="D45" s="209"/>
      <c r="E45" s="209"/>
    </row>
    <row r="46" spans="1:5" s="193" customFormat="1" x14ac:dyDescent="0.2">
      <c r="A46" s="199" t="s">
        <v>469</v>
      </c>
      <c r="B46" s="200" t="s">
        <v>470</v>
      </c>
      <c r="C46" s="216"/>
      <c r="D46" s="203"/>
      <c r="E46" s="203"/>
    </row>
    <row r="47" spans="1:5" s="193" customFormat="1" x14ac:dyDescent="0.2">
      <c r="A47" s="199" t="s">
        <v>471</v>
      </c>
      <c r="B47" s="200" t="s">
        <v>472</v>
      </c>
      <c r="C47" s="216"/>
      <c r="D47" s="203"/>
      <c r="E47" s="203"/>
    </row>
    <row r="48" spans="1:5" s="193" customFormat="1" x14ac:dyDescent="0.2">
      <c r="A48" s="199" t="s">
        <v>473</v>
      </c>
      <c r="B48" s="200" t="s">
        <v>474</v>
      </c>
      <c r="C48" s="216"/>
      <c r="D48" s="203"/>
      <c r="E48" s="203"/>
    </row>
    <row r="49" spans="1:5" s="193" customFormat="1" ht="16.5" thickBot="1" x14ac:dyDescent="0.25">
      <c r="A49" s="204" t="s">
        <v>475</v>
      </c>
      <c r="B49" s="205" t="s">
        <v>476</v>
      </c>
      <c r="C49" s="217"/>
      <c r="D49" s="211"/>
      <c r="E49" s="211"/>
    </row>
    <row r="50" spans="1:5" s="193" customFormat="1" ht="16.5" thickBot="1" x14ac:dyDescent="0.25">
      <c r="A50" s="188" t="s">
        <v>477</v>
      </c>
      <c r="B50" s="194" t="s">
        <v>478</v>
      </c>
      <c r="C50" s="208">
        <f>SUM(C51:C53)</f>
        <v>349580</v>
      </c>
      <c r="D50" s="208">
        <f>SUM(D51:D53)</f>
        <v>349580</v>
      </c>
      <c r="E50" s="208">
        <f>SUM(E51:E53)</f>
        <v>36000</v>
      </c>
    </row>
    <row r="51" spans="1:5" s="193" customFormat="1" x14ac:dyDescent="0.2">
      <c r="A51" s="196" t="s">
        <v>479</v>
      </c>
      <c r="B51" s="197" t="s">
        <v>480</v>
      </c>
      <c r="C51" s="198"/>
      <c r="D51" s="209"/>
      <c r="E51" s="209"/>
    </row>
    <row r="52" spans="1:5" s="193" customFormat="1" x14ac:dyDescent="0.2">
      <c r="A52" s="199" t="s">
        <v>481</v>
      </c>
      <c r="B52" s="200" t="s">
        <v>482</v>
      </c>
      <c r="C52" s="201">
        <v>313580</v>
      </c>
      <c r="D52" s="201">
        <v>313580</v>
      </c>
      <c r="E52" s="201"/>
    </row>
    <row r="53" spans="1:5" s="193" customFormat="1" x14ac:dyDescent="0.2">
      <c r="A53" s="199" t="s">
        <v>483</v>
      </c>
      <c r="B53" s="200" t="s">
        <v>484</v>
      </c>
      <c r="C53" s="201">
        <v>36000</v>
      </c>
      <c r="D53" s="201">
        <v>36000</v>
      </c>
      <c r="E53" s="201">
        <v>36000</v>
      </c>
    </row>
    <row r="54" spans="1:5" s="193" customFormat="1" ht="16.5" thickBot="1" x14ac:dyDescent="0.25">
      <c r="A54" s="204" t="s">
        <v>485</v>
      </c>
      <c r="B54" s="205" t="s">
        <v>486</v>
      </c>
      <c r="C54" s="210"/>
      <c r="D54" s="220"/>
      <c r="E54" s="220"/>
    </row>
    <row r="55" spans="1:5" s="193" customFormat="1" ht="16.5" thickBot="1" x14ac:dyDescent="0.25">
      <c r="A55" s="188" t="s">
        <v>313</v>
      </c>
      <c r="B55" s="207" t="s">
        <v>487</v>
      </c>
      <c r="C55" s="208">
        <f>C56+C57+C58</f>
        <v>0</v>
      </c>
      <c r="D55" s="218"/>
      <c r="E55" s="218"/>
    </row>
    <row r="56" spans="1:5" s="193" customFormat="1" x14ac:dyDescent="0.2">
      <c r="A56" s="196" t="s">
        <v>488</v>
      </c>
      <c r="B56" s="197" t="s">
        <v>489</v>
      </c>
      <c r="C56" s="216"/>
      <c r="D56" s="209"/>
      <c r="E56" s="209"/>
    </row>
    <row r="57" spans="1:5" s="193" customFormat="1" x14ac:dyDescent="0.2">
      <c r="A57" s="199" t="s">
        <v>490</v>
      </c>
      <c r="B57" s="200" t="s">
        <v>491</v>
      </c>
      <c r="C57" s="216"/>
      <c r="D57" s="203"/>
      <c r="E57" s="203"/>
    </row>
    <row r="58" spans="1:5" s="193" customFormat="1" x14ac:dyDescent="0.2">
      <c r="A58" s="199" t="s">
        <v>492</v>
      </c>
      <c r="B58" s="200" t="s">
        <v>493</v>
      </c>
      <c r="C58" s="216"/>
      <c r="D58" s="203"/>
      <c r="E58" s="203"/>
    </row>
    <row r="59" spans="1:5" s="193" customFormat="1" ht="16.5" thickBot="1" x14ac:dyDescent="0.25">
      <c r="A59" s="204" t="s">
        <v>494</v>
      </c>
      <c r="B59" s="205" t="s">
        <v>495</v>
      </c>
      <c r="C59" s="216"/>
      <c r="D59" s="211"/>
      <c r="E59" s="211"/>
    </row>
    <row r="60" spans="1:5" s="193" customFormat="1" ht="16.5" thickBot="1" x14ac:dyDescent="0.25">
      <c r="A60" s="188" t="s">
        <v>314</v>
      </c>
      <c r="B60" s="194" t="s">
        <v>496</v>
      </c>
      <c r="C60" s="214">
        <f>SUM(C5,C12,C19,C26,C33,C44,C50,C55)</f>
        <v>128738991</v>
      </c>
      <c r="D60" s="214">
        <f>SUM(D5,D12,D19,D26,D33,D44,D50,D55)</f>
        <v>152371515</v>
      </c>
      <c r="E60" s="214">
        <f>SUM(E5,E12,E19,E26,E33,E44,E50,E55)</f>
        <v>140387834</v>
      </c>
    </row>
    <row r="61" spans="1:5" s="193" customFormat="1" ht="16.5" thickBot="1" x14ac:dyDescent="0.25">
      <c r="A61" s="221" t="s">
        <v>71</v>
      </c>
      <c r="B61" s="207" t="s">
        <v>497</v>
      </c>
      <c r="C61" s="208"/>
      <c r="D61" s="218"/>
      <c r="E61" s="218"/>
    </row>
    <row r="62" spans="1:5" s="193" customFormat="1" x14ac:dyDescent="0.2">
      <c r="A62" s="196" t="s">
        <v>498</v>
      </c>
      <c r="B62" s="197" t="s">
        <v>499</v>
      </c>
      <c r="C62" s="216"/>
      <c r="D62" s="222"/>
      <c r="E62" s="222"/>
    </row>
    <row r="63" spans="1:5" s="193" customFormat="1" x14ac:dyDescent="0.2">
      <c r="A63" s="199" t="s">
        <v>500</v>
      </c>
      <c r="B63" s="200" t="s">
        <v>501</v>
      </c>
      <c r="C63" s="216"/>
      <c r="D63" s="203"/>
      <c r="E63" s="203"/>
    </row>
    <row r="64" spans="1:5" s="193" customFormat="1" ht="16.5" thickBot="1" x14ac:dyDescent="0.25">
      <c r="A64" s="204" t="s">
        <v>502</v>
      </c>
      <c r="B64" s="205" t="s">
        <v>503</v>
      </c>
      <c r="C64" s="216"/>
      <c r="D64" s="220"/>
      <c r="E64" s="220"/>
    </row>
    <row r="65" spans="1:5" s="193" customFormat="1" ht="16.5" thickBot="1" x14ac:dyDescent="0.25">
      <c r="A65" s="221" t="s">
        <v>73</v>
      </c>
      <c r="B65" s="207" t="s">
        <v>504</v>
      </c>
      <c r="C65" s="208"/>
      <c r="D65" s="218"/>
      <c r="E65" s="218"/>
    </row>
    <row r="66" spans="1:5" s="193" customFormat="1" x14ac:dyDescent="0.2">
      <c r="A66" s="196" t="s">
        <v>505</v>
      </c>
      <c r="B66" s="197" t="s">
        <v>506</v>
      </c>
      <c r="C66" s="216"/>
      <c r="D66" s="209"/>
      <c r="E66" s="209"/>
    </row>
    <row r="67" spans="1:5" s="193" customFormat="1" x14ac:dyDescent="0.2">
      <c r="A67" s="199" t="s">
        <v>507</v>
      </c>
      <c r="B67" s="200" t="s">
        <v>508</v>
      </c>
      <c r="C67" s="216"/>
      <c r="D67" s="203"/>
      <c r="E67" s="203"/>
    </row>
    <row r="68" spans="1:5" s="193" customFormat="1" x14ac:dyDescent="0.2">
      <c r="A68" s="199" t="s">
        <v>509</v>
      </c>
      <c r="B68" s="200" t="s">
        <v>510</v>
      </c>
      <c r="C68" s="216"/>
      <c r="D68" s="203"/>
      <c r="E68" s="203"/>
    </row>
    <row r="69" spans="1:5" s="193" customFormat="1" ht="16.5" thickBot="1" x14ac:dyDescent="0.25">
      <c r="A69" s="204" t="s">
        <v>511</v>
      </c>
      <c r="B69" s="205" t="s">
        <v>512</v>
      </c>
      <c r="C69" s="216"/>
      <c r="D69" s="211"/>
      <c r="E69" s="211"/>
    </row>
    <row r="70" spans="1:5" s="193" customFormat="1" ht="16.5" thickBot="1" x14ac:dyDescent="0.25">
      <c r="A70" s="221" t="s">
        <v>74</v>
      </c>
      <c r="B70" s="207" t="s">
        <v>513</v>
      </c>
      <c r="C70" s="208">
        <f>SUM(C71:C72)</f>
        <v>21347978</v>
      </c>
      <c r="D70" s="208">
        <f>SUM(D71:D72)</f>
        <v>25444700</v>
      </c>
      <c r="E70" s="208">
        <f>SUM(E71:E72)</f>
        <v>25444700</v>
      </c>
    </row>
    <row r="71" spans="1:5" s="193" customFormat="1" x14ac:dyDescent="0.25">
      <c r="A71" s="196" t="s">
        <v>514</v>
      </c>
      <c r="B71" s="197" t="s">
        <v>515</v>
      </c>
      <c r="C71" s="216">
        <v>21347978</v>
      </c>
      <c r="D71" s="212">
        <v>25444700</v>
      </c>
      <c r="E71" s="212">
        <v>25444700</v>
      </c>
    </row>
    <row r="72" spans="1:5" s="193" customFormat="1" ht="16.5" thickBot="1" x14ac:dyDescent="0.25">
      <c r="A72" s="204" t="s">
        <v>516</v>
      </c>
      <c r="B72" s="205" t="s">
        <v>517</v>
      </c>
      <c r="C72" s="216"/>
      <c r="D72" s="211"/>
      <c r="E72" s="211"/>
    </row>
    <row r="73" spans="1:5" s="193" customFormat="1" ht="16.5" thickBot="1" x14ac:dyDescent="0.3">
      <c r="A73" s="221" t="s">
        <v>75</v>
      </c>
      <c r="B73" s="207" t="s">
        <v>518</v>
      </c>
      <c r="C73" s="208"/>
      <c r="D73" s="218"/>
      <c r="E73" s="223">
        <f>E74+E75+E76</f>
        <v>3128562</v>
      </c>
    </row>
    <row r="74" spans="1:5" s="193" customFormat="1" x14ac:dyDescent="0.25">
      <c r="A74" s="196" t="s">
        <v>519</v>
      </c>
      <c r="B74" s="197" t="s">
        <v>520</v>
      </c>
      <c r="C74" s="216"/>
      <c r="D74" s="209"/>
      <c r="E74" s="212">
        <v>3128562</v>
      </c>
    </row>
    <row r="75" spans="1:5" s="193" customFormat="1" x14ac:dyDescent="0.2">
      <c r="A75" s="199" t="s">
        <v>521</v>
      </c>
      <c r="B75" s="200" t="s">
        <v>522</v>
      </c>
      <c r="C75" s="216"/>
      <c r="D75" s="203"/>
      <c r="E75" s="203"/>
    </row>
    <row r="76" spans="1:5" s="193" customFormat="1" ht="16.5" thickBot="1" x14ac:dyDescent="0.25">
      <c r="A76" s="204" t="s">
        <v>523</v>
      </c>
      <c r="B76" s="205" t="s">
        <v>524</v>
      </c>
      <c r="C76" s="216"/>
      <c r="D76" s="211"/>
      <c r="E76" s="211"/>
    </row>
    <row r="77" spans="1:5" s="193" customFormat="1" ht="16.5" thickBot="1" x14ac:dyDescent="0.25">
      <c r="A77" s="221" t="s">
        <v>76</v>
      </c>
      <c r="B77" s="207" t="s">
        <v>525</v>
      </c>
      <c r="C77" s="208"/>
      <c r="D77" s="218"/>
      <c r="E77" s="218"/>
    </row>
    <row r="78" spans="1:5" s="193" customFormat="1" x14ac:dyDescent="0.2">
      <c r="A78" s="224" t="s">
        <v>526</v>
      </c>
      <c r="B78" s="197" t="s">
        <v>527</v>
      </c>
      <c r="C78" s="216"/>
      <c r="D78" s="209"/>
      <c r="E78" s="209"/>
    </row>
    <row r="79" spans="1:5" s="193" customFormat="1" x14ac:dyDescent="0.2">
      <c r="A79" s="225" t="s">
        <v>528</v>
      </c>
      <c r="B79" s="200" t="s">
        <v>529</v>
      </c>
      <c r="C79" s="216"/>
      <c r="D79" s="203"/>
      <c r="E79" s="203"/>
    </row>
    <row r="80" spans="1:5" s="193" customFormat="1" x14ac:dyDescent="0.2">
      <c r="A80" s="225" t="s">
        <v>530</v>
      </c>
      <c r="B80" s="200" t="s">
        <v>531</v>
      </c>
      <c r="C80" s="216"/>
      <c r="D80" s="203"/>
      <c r="E80" s="203"/>
    </row>
    <row r="81" spans="1:12" s="193" customFormat="1" ht="16.5" thickBot="1" x14ac:dyDescent="0.25">
      <c r="A81" s="226" t="s">
        <v>532</v>
      </c>
      <c r="B81" s="205" t="s">
        <v>533</v>
      </c>
      <c r="C81" s="216"/>
      <c r="D81" s="211"/>
      <c r="E81" s="211"/>
    </row>
    <row r="82" spans="1:12" s="193" customFormat="1" ht="16.5" thickBot="1" x14ac:dyDescent="0.25">
      <c r="A82" s="221" t="s">
        <v>77</v>
      </c>
      <c r="B82" s="207" t="s">
        <v>534</v>
      </c>
      <c r="C82" s="227"/>
      <c r="D82" s="218"/>
      <c r="E82" s="218"/>
    </row>
    <row r="83" spans="1:12" s="193" customFormat="1" ht="16.5" thickBot="1" x14ac:dyDescent="0.25">
      <c r="A83" s="221" t="s">
        <v>78</v>
      </c>
      <c r="B83" s="207" t="s">
        <v>535</v>
      </c>
      <c r="C83" s="214">
        <f>SUM(C61,C65,C70,C73,C77,C82)</f>
        <v>21347978</v>
      </c>
      <c r="D83" s="214">
        <f>SUM(D61,D65,D70,D73,D77,D82)</f>
        <v>25444700</v>
      </c>
      <c r="E83" s="214">
        <f>SUM(E61,E65,E70,E73,E77,E82)</f>
        <v>28573262</v>
      </c>
    </row>
    <row r="84" spans="1:12" s="193" customFormat="1" ht="32.25" thickBot="1" x14ac:dyDescent="0.3">
      <c r="A84" s="228" t="s">
        <v>79</v>
      </c>
      <c r="B84" s="229" t="s">
        <v>536</v>
      </c>
      <c r="C84" s="214">
        <f>SUM(C60,C83)</f>
        <v>150086969</v>
      </c>
      <c r="D84" s="214">
        <f>SUM(D60,D83)</f>
        <v>177816215</v>
      </c>
      <c r="E84" s="214">
        <f>SUM(E60,E83)</f>
        <v>168961096</v>
      </c>
      <c r="L84" s="230"/>
    </row>
    <row r="85" spans="1:12" ht="16.5" customHeight="1" x14ac:dyDescent="0.25">
      <c r="A85" s="382" t="s">
        <v>537</v>
      </c>
      <c r="B85" s="382"/>
      <c r="C85" s="382"/>
      <c r="I85" s="185" t="s">
        <v>538</v>
      </c>
    </row>
    <row r="86" spans="1:12" s="232" customFormat="1" ht="16.5" customHeight="1" thickBot="1" x14ac:dyDescent="0.3">
      <c r="A86" s="383"/>
      <c r="B86" s="383"/>
      <c r="C86" s="231"/>
      <c r="E86" s="233" t="s">
        <v>3</v>
      </c>
    </row>
    <row r="87" spans="1:12" ht="32.25" thickBot="1" x14ac:dyDescent="0.3">
      <c r="A87" s="188" t="s">
        <v>302</v>
      </c>
      <c r="B87" s="189" t="s">
        <v>539</v>
      </c>
      <c r="C87" s="84" t="s">
        <v>305</v>
      </c>
      <c r="D87" s="85" t="s">
        <v>306</v>
      </c>
      <c r="E87" s="85" t="s">
        <v>307</v>
      </c>
    </row>
    <row r="88" spans="1:12" s="235" customFormat="1" ht="16.5" thickBot="1" x14ac:dyDescent="0.25">
      <c r="A88" s="188">
        <v>1</v>
      </c>
      <c r="B88" s="189">
        <v>2</v>
      </c>
      <c r="C88" s="189">
        <v>3</v>
      </c>
      <c r="D88" s="234">
        <v>4</v>
      </c>
      <c r="E88" s="234"/>
    </row>
    <row r="89" spans="1:12" ht="16.5" thickBot="1" x14ac:dyDescent="0.3">
      <c r="A89" s="190" t="s">
        <v>315</v>
      </c>
      <c r="B89" s="236" t="s">
        <v>540</v>
      </c>
      <c r="C89" s="237">
        <f>SUM(C90:C94)</f>
        <v>111422402</v>
      </c>
      <c r="D89" s="237">
        <f>SUM(D90:D94)</f>
        <v>133586532</v>
      </c>
      <c r="E89" s="237">
        <f>SUM(E90:E94)</f>
        <v>124479162</v>
      </c>
    </row>
    <row r="90" spans="1:12" x14ac:dyDescent="0.25">
      <c r="A90" s="238" t="s">
        <v>394</v>
      </c>
      <c r="B90" s="239" t="s">
        <v>541</v>
      </c>
      <c r="C90" s="240">
        <v>12358009</v>
      </c>
      <c r="D90" s="241">
        <v>20055002</v>
      </c>
      <c r="E90" s="241">
        <v>15750279</v>
      </c>
    </row>
    <row r="91" spans="1:12" x14ac:dyDescent="0.25">
      <c r="A91" s="199" t="s">
        <v>396</v>
      </c>
      <c r="B91" s="242" t="s">
        <v>320</v>
      </c>
      <c r="C91" s="243">
        <v>2303661</v>
      </c>
      <c r="D91" s="244">
        <v>2810978</v>
      </c>
      <c r="E91" s="244">
        <v>2422960</v>
      </c>
    </row>
    <row r="92" spans="1:12" x14ac:dyDescent="0.25">
      <c r="A92" s="199" t="s">
        <v>398</v>
      </c>
      <c r="B92" s="242" t="s">
        <v>542</v>
      </c>
      <c r="C92" s="245">
        <v>17121879</v>
      </c>
      <c r="D92" s="244">
        <v>23164594</v>
      </c>
      <c r="E92" s="244">
        <v>21558998</v>
      </c>
    </row>
    <row r="93" spans="1:12" x14ac:dyDescent="0.25">
      <c r="A93" s="199" t="s">
        <v>400</v>
      </c>
      <c r="B93" s="242" t="s">
        <v>324</v>
      </c>
      <c r="C93" s="245">
        <v>2477040</v>
      </c>
      <c r="D93" s="244">
        <v>4401470</v>
      </c>
      <c r="E93" s="244">
        <v>3651220</v>
      </c>
    </row>
    <row r="94" spans="1:12" x14ac:dyDescent="0.25">
      <c r="A94" s="199" t="s">
        <v>543</v>
      </c>
      <c r="B94" s="246" t="s">
        <v>326</v>
      </c>
      <c r="C94" s="245">
        <f>C96+C97+C98+C99+C100+C101+C102+C103+C104</f>
        <v>77161813</v>
      </c>
      <c r="D94" s="244">
        <v>83154488</v>
      </c>
      <c r="E94" s="244">
        <v>81095705</v>
      </c>
    </row>
    <row r="95" spans="1:12" x14ac:dyDescent="0.25">
      <c r="A95" s="199" t="s">
        <v>404</v>
      </c>
      <c r="B95" s="242" t="s">
        <v>544</v>
      </c>
      <c r="C95" s="245"/>
      <c r="D95" s="244">
        <v>1437449</v>
      </c>
      <c r="E95" s="244">
        <v>1437449</v>
      </c>
    </row>
    <row r="96" spans="1:12" x14ac:dyDescent="0.25">
      <c r="A96" s="199" t="s">
        <v>545</v>
      </c>
      <c r="B96" s="247" t="s">
        <v>546</v>
      </c>
      <c r="C96" s="245"/>
      <c r="D96" s="244"/>
      <c r="E96" s="248"/>
    </row>
    <row r="97" spans="1:5" x14ac:dyDescent="0.25">
      <c r="A97" s="199" t="s">
        <v>547</v>
      </c>
      <c r="B97" s="249" t="s">
        <v>548</v>
      </c>
      <c r="C97" s="245"/>
      <c r="D97" s="244"/>
      <c r="E97" s="248"/>
    </row>
    <row r="98" spans="1:5" x14ac:dyDescent="0.25">
      <c r="A98" s="199" t="s">
        <v>549</v>
      </c>
      <c r="B98" s="249" t="s">
        <v>550</v>
      </c>
      <c r="C98" s="245"/>
      <c r="D98" s="244"/>
      <c r="E98" s="248"/>
    </row>
    <row r="99" spans="1:5" x14ac:dyDescent="0.25">
      <c r="A99" s="199" t="s">
        <v>551</v>
      </c>
      <c r="B99" s="247" t="s">
        <v>552</v>
      </c>
      <c r="C99" s="245">
        <v>76961813</v>
      </c>
      <c r="D99" s="244">
        <v>77225813</v>
      </c>
      <c r="E99" s="244">
        <v>79058856</v>
      </c>
    </row>
    <row r="100" spans="1:5" x14ac:dyDescent="0.25">
      <c r="A100" s="199" t="s">
        <v>553</v>
      </c>
      <c r="B100" s="247" t="s">
        <v>554</v>
      </c>
      <c r="C100" s="245"/>
      <c r="D100" s="244"/>
      <c r="E100" s="248"/>
    </row>
    <row r="101" spans="1:5" x14ac:dyDescent="0.25">
      <c r="A101" s="199" t="s">
        <v>555</v>
      </c>
      <c r="B101" s="249" t="s">
        <v>556</v>
      </c>
      <c r="C101" s="245"/>
      <c r="D101" s="244"/>
      <c r="E101" s="248"/>
    </row>
    <row r="102" spans="1:5" x14ac:dyDescent="0.25">
      <c r="A102" s="250" t="s">
        <v>557</v>
      </c>
      <c r="B102" s="251" t="s">
        <v>558</v>
      </c>
      <c r="C102" s="245"/>
      <c r="D102" s="244"/>
      <c r="E102" s="248"/>
    </row>
    <row r="103" spans="1:5" x14ac:dyDescent="0.25">
      <c r="A103" s="199" t="s">
        <v>559</v>
      </c>
      <c r="B103" s="251" t="s">
        <v>560</v>
      </c>
      <c r="C103" s="245"/>
      <c r="D103" s="244"/>
      <c r="E103" s="248"/>
    </row>
    <row r="104" spans="1:5" ht="16.5" thickBot="1" x14ac:dyDescent="0.3">
      <c r="A104" s="252" t="s">
        <v>561</v>
      </c>
      <c r="B104" s="253" t="s">
        <v>562</v>
      </c>
      <c r="C104" s="254">
        <v>200000</v>
      </c>
      <c r="D104" s="255">
        <v>200000</v>
      </c>
      <c r="E104" s="255">
        <v>599400</v>
      </c>
    </row>
    <row r="105" spans="1:5" ht="16.5" thickBot="1" x14ac:dyDescent="0.3">
      <c r="A105" s="188" t="s">
        <v>318</v>
      </c>
      <c r="B105" s="256" t="s">
        <v>563</v>
      </c>
      <c r="C105" s="257">
        <f>SUM(C106,C108,C110)</f>
        <v>28139118</v>
      </c>
      <c r="D105" s="257">
        <f>SUM(D106,D108,D110)</f>
        <v>41120357</v>
      </c>
      <c r="E105" s="257">
        <f>SUM(E106,E108,E110)</f>
        <v>18714255</v>
      </c>
    </row>
    <row r="106" spans="1:5" x14ac:dyDescent="0.25">
      <c r="A106" s="196" t="s">
        <v>407</v>
      </c>
      <c r="B106" s="242" t="s">
        <v>359</v>
      </c>
      <c r="C106" s="258">
        <v>1153160</v>
      </c>
      <c r="D106" s="241">
        <v>1598626</v>
      </c>
      <c r="E106" s="241">
        <v>546130</v>
      </c>
    </row>
    <row r="107" spans="1:5" x14ac:dyDescent="0.25">
      <c r="A107" s="196" t="s">
        <v>409</v>
      </c>
      <c r="B107" s="259" t="s">
        <v>564</v>
      </c>
      <c r="C107" s="258"/>
      <c r="D107" s="244"/>
      <c r="E107" s="244"/>
    </row>
    <row r="108" spans="1:5" x14ac:dyDescent="0.25">
      <c r="A108" s="196" t="s">
        <v>411</v>
      </c>
      <c r="B108" s="259" t="s">
        <v>363</v>
      </c>
      <c r="C108" s="243">
        <v>26985958</v>
      </c>
      <c r="D108" s="244">
        <v>39521731</v>
      </c>
      <c r="E108" s="244">
        <v>18168125</v>
      </c>
    </row>
    <row r="109" spans="1:5" x14ac:dyDescent="0.25">
      <c r="A109" s="196" t="s">
        <v>413</v>
      </c>
      <c r="B109" s="259" t="s">
        <v>565</v>
      </c>
      <c r="C109" s="243">
        <v>20708058</v>
      </c>
      <c r="D109" s="260">
        <v>20708058</v>
      </c>
      <c r="E109" s="260">
        <v>5406125</v>
      </c>
    </row>
    <row r="110" spans="1:5" x14ac:dyDescent="0.25">
      <c r="A110" s="196" t="s">
        <v>415</v>
      </c>
      <c r="B110" s="205" t="s">
        <v>367</v>
      </c>
      <c r="C110" s="243"/>
      <c r="D110" s="248"/>
      <c r="E110" s="248"/>
    </row>
    <row r="111" spans="1:5" x14ac:dyDescent="0.25">
      <c r="A111" s="196" t="s">
        <v>417</v>
      </c>
      <c r="B111" s="200" t="s">
        <v>566</v>
      </c>
      <c r="C111" s="243"/>
      <c r="D111" s="248"/>
      <c r="E111" s="248"/>
    </row>
    <row r="112" spans="1:5" x14ac:dyDescent="0.25">
      <c r="A112" s="196" t="s">
        <v>567</v>
      </c>
      <c r="B112" s="261" t="s">
        <v>568</v>
      </c>
      <c r="C112" s="243"/>
      <c r="D112" s="248"/>
      <c r="E112" s="248"/>
    </row>
    <row r="113" spans="1:5" x14ac:dyDescent="0.25">
      <c r="A113" s="196" t="s">
        <v>569</v>
      </c>
      <c r="B113" s="249" t="s">
        <v>550</v>
      </c>
      <c r="C113" s="243"/>
      <c r="D113" s="248"/>
      <c r="E113" s="248"/>
    </row>
    <row r="114" spans="1:5" x14ac:dyDescent="0.25">
      <c r="A114" s="196" t="s">
        <v>570</v>
      </c>
      <c r="B114" s="249" t="s">
        <v>571</v>
      </c>
      <c r="C114" s="243"/>
      <c r="D114" s="248"/>
      <c r="E114" s="248"/>
    </row>
    <row r="115" spans="1:5" x14ac:dyDescent="0.25">
      <c r="A115" s="196" t="s">
        <v>572</v>
      </c>
      <c r="B115" s="249" t="s">
        <v>573</v>
      </c>
      <c r="C115" s="243"/>
      <c r="D115" s="248"/>
      <c r="E115" s="248"/>
    </row>
    <row r="116" spans="1:5" x14ac:dyDescent="0.25">
      <c r="A116" s="196" t="s">
        <v>574</v>
      </c>
      <c r="B116" s="249" t="s">
        <v>556</v>
      </c>
      <c r="C116" s="243"/>
      <c r="D116" s="248"/>
      <c r="E116" s="248"/>
    </row>
    <row r="117" spans="1:5" x14ac:dyDescent="0.25">
      <c r="A117" s="196" t="s">
        <v>575</v>
      </c>
      <c r="B117" s="249" t="s">
        <v>576</v>
      </c>
      <c r="C117" s="243"/>
      <c r="D117" s="248"/>
      <c r="E117" s="248"/>
    </row>
    <row r="118" spans="1:5" ht="16.5" thickBot="1" x14ac:dyDescent="0.3">
      <c r="A118" s="250" t="s">
        <v>577</v>
      </c>
      <c r="B118" s="249" t="s">
        <v>578</v>
      </c>
      <c r="C118" s="245"/>
      <c r="D118" s="262"/>
      <c r="E118" s="262"/>
    </row>
    <row r="119" spans="1:5" ht="16.5" thickBot="1" x14ac:dyDescent="0.3">
      <c r="A119" s="188" t="s">
        <v>308</v>
      </c>
      <c r="B119" s="263" t="s">
        <v>579</v>
      </c>
      <c r="C119" s="257">
        <f>SUM(C120:C121)</f>
        <v>7439066</v>
      </c>
      <c r="D119" s="257">
        <f>SUM(D120:D121)</f>
        <v>22943</v>
      </c>
      <c r="E119" s="257">
        <f>SUM(E120:E121)</f>
        <v>0</v>
      </c>
    </row>
    <row r="120" spans="1:5" x14ac:dyDescent="0.25">
      <c r="A120" s="196" t="s">
        <v>420</v>
      </c>
      <c r="B120" s="264" t="s">
        <v>580</v>
      </c>
      <c r="C120" s="258">
        <v>7439066</v>
      </c>
      <c r="D120" s="241">
        <v>22943</v>
      </c>
      <c r="E120" s="241"/>
    </row>
    <row r="121" spans="1:5" ht="16.5" thickBot="1" x14ac:dyDescent="0.3">
      <c r="A121" s="204" t="s">
        <v>422</v>
      </c>
      <c r="B121" s="259" t="s">
        <v>581</v>
      </c>
      <c r="C121" s="245"/>
      <c r="D121" s="262"/>
      <c r="E121" s="262"/>
    </row>
    <row r="122" spans="1:5" ht="16.5" thickBot="1" x14ac:dyDescent="0.3">
      <c r="A122" s="188" t="s">
        <v>309</v>
      </c>
      <c r="B122" s="263" t="s">
        <v>582</v>
      </c>
      <c r="C122" s="257">
        <f>SUM(C89,C105,C119)</f>
        <v>147000586</v>
      </c>
      <c r="D122" s="257">
        <f>SUM(D89,D105,D119)</f>
        <v>174729832</v>
      </c>
      <c r="E122" s="257">
        <f>SUM(E89,E105,E119)</f>
        <v>143193417</v>
      </c>
    </row>
    <row r="123" spans="1:5" ht="16.5" thickBot="1" x14ac:dyDescent="0.3">
      <c r="A123" s="188" t="s">
        <v>310</v>
      </c>
      <c r="B123" s="263" t="s">
        <v>583</v>
      </c>
      <c r="C123" s="257"/>
      <c r="D123" s="265"/>
      <c r="E123" s="265"/>
    </row>
    <row r="124" spans="1:5" x14ac:dyDescent="0.25">
      <c r="A124" s="196" t="s">
        <v>447</v>
      </c>
      <c r="B124" s="264" t="s">
        <v>584</v>
      </c>
      <c r="C124" s="243"/>
      <c r="D124" s="266"/>
      <c r="E124" s="266"/>
    </row>
    <row r="125" spans="1:5" x14ac:dyDescent="0.25">
      <c r="A125" s="196" t="s">
        <v>449</v>
      </c>
      <c r="B125" s="264" t="s">
        <v>585</v>
      </c>
      <c r="C125" s="243"/>
      <c r="D125" s="248"/>
      <c r="E125" s="248"/>
    </row>
    <row r="126" spans="1:5" ht="16.5" thickBot="1" x14ac:dyDescent="0.3">
      <c r="A126" s="250" t="s">
        <v>451</v>
      </c>
      <c r="B126" s="246" t="s">
        <v>586</v>
      </c>
      <c r="C126" s="243"/>
      <c r="D126" s="262"/>
      <c r="E126" s="262"/>
    </row>
    <row r="127" spans="1:5" ht="16.5" thickBot="1" x14ac:dyDescent="0.3">
      <c r="A127" s="188" t="s">
        <v>311</v>
      </c>
      <c r="B127" s="263" t="s">
        <v>587</v>
      </c>
      <c r="C127" s="257"/>
      <c r="D127" s="265"/>
      <c r="E127" s="265"/>
    </row>
    <row r="128" spans="1:5" x14ac:dyDescent="0.25">
      <c r="A128" s="196" t="s">
        <v>467</v>
      </c>
      <c r="B128" s="264" t="s">
        <v>588</v>
      </c>
      <c r="C128" s="243"/>
      <c r="D128" s="266"/>
      <c r="E128" s="266"/>
    </row>
    <row r="129" spans="1:9" x14ac:dyDescent="0.25">
      <c r="A129" s="196" t="s">
        <v>469</v>
      </c>
      <c r="B129" s="264" t="s">
        <v>589</v>
      </c>
      <c r="C129" s="243"/>
      <c r="D129" s="248"/>
      <c r="E129" s="248"/>
    </row>
    <row r="130" spans="1:9" x14ac:dyDescent="0.25">
      <c r="A130" s="196" t="s">
        <v>471</v>
      </c>
      <c r="B130" s="264" t="s">
        <v>590</v>
      </c>
      <c r="C130" s="243"/>
      <c r="D130" s="248"/>
      <c r="E130" s="248"/>
    </row>
    <row r="131" spans="1:9" ht="16.5" thickBot="1" x14ac:dyDescent="0.3">
      <c r="A131" s="250" t="s">
        <v>473</v>
      </c>
      <c r="B131" s="246" t="s">
        <v>591</v>
      </c>
      <c r="C131" s="243"/>
      <c r="D131" s="262"/>
      <c r="E131" s="262"/>
    </row>
    <row r="132" spans="1:9" ht="16.5" thickBot="1" x14ac:dyDescent="0.3">
      <c r="A132" s="188" t="s">
        <v>312</v>
      </c>
      <c r="B132" s="263" t="s">
        <v>592</v>
      </c>
      <c r="C132" s="267">
        <f>C133+C134+C135+C136</f>
        <v>3086383</v>
      </c>
      <c r="D132" s="267">
        <f>D133+D134+D135+D136</f>
        <v>3086383</v>
      </c>
      <c r="E132" s="267">
        <f>E133+E134+E135+E136</f>
        <v>3086383</v>
      </c>
    </row>
    <row r="133" spans="1:9" x14ac:dyDescent="0.25">
      <c r="A133" s="196" t="s">
        <v>479</v>
      </c>
      <c r="B133" s="264" t="s">
        <v>593</v>
      </c>
      <c r="C133" s="243"/>
      <c r="D133" s="266"/>
      <c r="E133" s="266"/>
    </row>
    <row r="134" spans="1:9" x14ac:dyDescent="0.25">
      <c r="A134" s="196" t="s">
        <v>481</v>
      </c>
      <c r="B134" s="264" t="s">
        <v>594</v>
      </c>
      <c r="C134" s="243">
        <v>3086383</v>
      </c>
      <c r="D134" s="243">
        <v>3086383</v>
      </c>
      <c r="E134" s="243">
        <v>3086383</v>
      </c>
    </row>
    <row r="135" spans="1:9" x14ac:dyDescent="0.25">
      <c r="A135" s="196" t="s">
        <v>483</v>
      </c>
      <c r="B135" s="264" t="s">
        <v>595</v>
      </c>
      <c r="C135" s="243"/>
      <c r="D135" s="248"/>
      <c r="E135" s="248"/>
    </row>
    <row r="136" spans="1:9" ht="16.5" thickBot="1" x14ac:dyDescent="0.3">
      <c r="A136" s="250" t="s">
        <v>485</v>
      </c>
      <c r="B136" s="246" t="s">
        <v>596</v>
      </c>
      <c r="C136" s="243"/>
      <c r="D136" s="262"/>
      <c r="E136" s="262"/>
    </row>
    <row r="137" spans="1:9" ht="16.5" thickBot="1" x14ac:dyDescent="0.3">
      <c r="A137" s="188" t="s">
        <v>313</v>
      </c>
      <c r="B137" s="263" t="s">
        <v>597</v>
      </c>
      <c r="C137" s="268"/>
      <c r="D137" s="265"/>
      <c r="E137" s="265"/>
    </row>
    <row r="138" spans="1:9" x14ac:dyDescent="0.25">
      <c r="A138" s="196" t="s">
        <v>488</v>
      </c>
      <c r="B138" s="264" t="s">
        <v>598</v>
      </c>
      <c r="C138" s="243"/>
      <c r="D138" s="266"/>
      <c r="E138" s="266"/>
    </row>
    <row r="139" spans="1:9" x14ac:dyDescent="0.25">
      <c r="A139" s="196" t="s">
        <v>490</v>
      </c>
      <c r="B139" s="264" t="s">
        <v>599</v>
      </c>
      <c r="C139" s="243"/>
      <c r="D139" s="248"/>
      <c r="E139" s="248"/>
    </row>
    <row r="140" spans="1:9" x14ac:dyDescent="0.25">
      <c r="A140" s="196" t="s">
        <v>492</v>
      </c>
      <c r="B140" s="264" t="s">
        <v>600</v>
      </c>
      <c r="C140" s="243"/>
      <c r="D140" s="248"/>
      <c r="E140" s="248"/>
    </row>
    <row r="141" spans="1:9" ht="16.5" thickBot="1" x14ac:dyDescent="0.3">
      <c r="A141" s="196" t="s">
        <v>494</v>
      </c>
      <c r="B141" s="264" t="s">
        <v>601</v>
      </c>
      <c r="C141" s="243"/>
      <c r="D141" s="262"/>
      <c r="E141" s="262"/>
    </row>
    <row r="142" spans="1:9" ht="16.5" thickBot="1" x14ac:dyDescent="0.3">
      <c r="A142" s="188" t="s">
        <v>314</v>
      </c>
      <c r="B142" s="263" t="s">
        <v>602</v>
      </c>
      <c r="C142" s="269">
        <f>C123+C127+C132+C137</f>
        <v>3086383</v>
      </c>
      <c r="D142" s="269">
        <f>D123+D127+D132+D137</f>
        <v>3086383</v>
      </c>
      <c r="E142" s="269">
        <f>E123+E127+E132+E137</f>
        <v>3086383</v>
      </c>
      <c r="F142" s="270"/>
      <c r="G142" s="271"/>
      <c r="H142" s="271"/>
      <c r="I142" s="271"/>
    </row>
    <row r="143" spans="1:9" s="193" customFormat="1" ht="16.5" thickBot="1" x14ac:dyDescent="0.25">
      <c r="A143" s="228" t="s">
        <v>71</v>
      </c>
      <c r="B143" s="229" t="s">
        <v>603</v>
      </c>
      <c r="C143" s="269">
        <f>SUM(C122,C142)</f>
        <v>150086969</v>
      </c>
      <c r="D143" s="269">
        <f>SUM(D122,D142)</f>
        <v>177816215</v>
      </c>
      <c r="E143" s="269">
        <f>SUM(E122,E142)</f>
        <v>146279800</v>
      </c>
    </row>
    <row r="144" spans="1:9" s="193" customFormat="1" ht="16.5" thickBot="1" x14ac:dyDescent="0.25">
      <c r="A144" s="272"/>
      <c r="B144" s="273"/>
      <c r="C144" s="274"/>
      <c r="D144" s="275"/>
      <c r="E144" s="275"/>
    </row>
    <row r="145" spans="1:5" ht="16.5" thickBot="1" x14ac:dyDescent="0.3">
      <c r="A145" s="384" t="s">
        <v>604</v>
      </c>
      <c r="B145" s="385"/>
      <c r="C145" s="276">
        <v>3</v>
      </c>
      <c r="D145" s="277">
        <v>3</v>
      </c>
      <c r="E145" s="277">
        <v>3</v>
      </c>
    </row>
    <row r="146" spans="1:5" ht="16.5" thickBot="1" x14ac:dyDescent="0.3">
      <c r="A146" s="384" t="s">
        <v>605</v>
      </c>
      <c r="B146" s="385"/>
      <c r="C146" s="276">
        <v>6</v>
      </c>
      <c r="D146" s="277">
        <v>6</v>
      </c>
      <c r="E146" s="277">
        <v>4</v>
      </c>
    </row>
    <row r="147" spans="1:5" x14ac:dyDescent="0.25">
      <c r="A147" s="278"/>
      <c r="B147" s="279"/>
      <c r="C147" s="279"/>
    </row>
    <row r="148" spans="1:5" x14ac:dyDescent="0.25">
      <c r="A148" s="380" t="s">
        <v>606</v>
      </c>
      <c r="B148" s="380"/>
      <c r="C148" s="380"/>
    </row>
    <row r="149" spans="1:5" ht="15" customHeight="1" thickBot="1" x14ac:dyDescent="0.3">
      <c r="A149" s="381"/>
      <c r="B149" s="381"/>
      <c r="C149" s="280"/>
      <c r="E149" s="280" t="s">
        <v>3</v>
      </c>
    </row>
    <row r="150" spans="1:5" ht="19.5" customHeight="1" thickBot="1" x14ac:dyDescent="0.3">
      <c r="A150" s="281" t="s">
        <v>315</v>
      </c>
      <c r="B150" s="282" t="s">
        <v>607</v>
      </c>
      <c r="C150" s="283">
        <f>+C60-C122</f>
        <v>-18261595</v>
      </c>
      <c r="D150" s="283">
        <f>+D60-D122</f>
        <v>-22358317</v>
      </c>
      <c r="E150" s="283">
        <f>+E60-E122</f>
        <v>-2805583</v>
      </c>
    </row>
    <row r="151" spans="1:5" ht="25.5" customHeight="1" thickBot="1" x14ac:dyDescent="0.3">
      <c r="A151" s="281" t="s">
        <v>318</v>
      </c>
      <c r="B151" s="282" t="s">
        <v>608</v>
      </c>
      <c r="C151" s="283">
        <f>+C83-C142</f>
        <v>18261595</v>
      </c>
      <c r="D151" s="283">
        <f>+D83-D142</f>
        <v>22358317</v>
      </c>
      <c r="E151" s="283">
        <f>+E83-E142</f>
        <v>25486879</v>
      </c>
    </row>
  </sheetData>
  <mergeCells count="8">
    <mergeCell ref="A148:C148"/>
    <mergeCell ref="A149:B149"/>
    <mergeCell ref="A1:C1"/>
    <mergeCell ref="A2:B2"/>
    <mergeCell ref="A85:C85"/>
    <mergeCell ref="A86:B86"/>
    <mergeCell ref="A145:B145"/>
    <mergeCell ref="A146:B14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6" orientation="portrait" r:id="rId1"/>
  <headerFooter>
    <oddHeader>&amp;C&amp;"Times New Roman,Félkövér"Diósberény Község Önkormányzat
2018. ÉVI KÖLTSÉGVETÉSÉNEK ÖSSZEVONT MÉRLEGE&amp;R&amp;"Times New Roman,Félkövér dőlt"3. sz. melléklet</oddHeader>
  </headerFooter>
  <rowBreaks count="1" manualBreakCount="1">
    <brk id="84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6"/>
  <sheetViews>
    <sheetView view="pageBreakPreview" zoomScale="60" zoomScaleNormal="100" workbookViewId="0">
      <selection activeCell="E19" sqref="E19"/>
    </sheetView>
  </sheetViews>
  <sheetFormatPr defaultColWidth="9.140625" defaultRowHeight="15" x14ac:dyDescent="0.25"/>
  <cols>
    <col min="1" max="1" width="17" style="1" customWidth="1"/>
    <col min="2" max="2" width="12" style="1" customWidth="1"/>
    <col min="3" max="4" width="11" style="1" customWidth="1"/>
    <col min="5" max="5" width="10.140625" style="1" customWidth="1"/>
    <col min="6" max="6" width="12.140625" style="1" customWidth="1"/>
    <col min="7" max="7" width="11.42578125" style="1" customWidth="1"/>
    <col min="8" max="8" width="12.42578125" style="1" customWidth="1"/>
    <col min="9" max="9" width="11.5703125" style="1" customWidth="1"/>
    <col min="10" max="10" width="12.140625" style="1" customWidth="1"/>
    <col min="11" max="11" width="11" style="1" customWidth="1"/>
    <col min="12" max="12" width="11.42578125" style="1" customWidth="1"/>
    <col min="13" max="13" width="11" style="1" customWidth="1"/>
    <col min="14" max="14" width="10.85546875" style="1" customWidth="1"/>
    <col min="15" max="16384" width="9.140625" style="1"/>
  </cols>
  <sheetData>
    <row r="2" spans="1:14" ht="15.75" x14ac:dyDescent="0.25">
      <c r="A2" s="390" t="s">
        <v>0</v>
      </c>
      <c r="B2" s="390"/>
      <c r="C2" s="390"/>
      <c r="L2" s="391" t="s">
        <v>1</v>
      </c>
      <c r="M2" s="391"/>
      <c r="N2" s="391"/>
    </row>
    <row r="3" spans="1:14" x14ac:dyDescent="0.25">
      <c r="A3" s="392" t="s">
        <v>299</v>
      </c>
      <c r="B3" s="392"/>
      <c r="C3" s="392"/>
      <c r="L3" s="2"/>
      <c r="M3" s="2"/>
      <c r="N3" s="3" t="s">
        <v>2</v>
      </c>
    </row>
    <row r="4" spans="1:14" ht="15.75" thickBot="1" x14ac:dyDescent="0.3">
      <c r="L4" s="2"/>
      <c r="M4" s="2"/>
      <c r="N4" s="3" t="s">
        <v>3</v>
      </c>
    </row>
    <row r="5" spans="1:14" ht="15.75" thickBot="1" x14ac:dyDescent="0.3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</row>
    <row r="6" spans="1:14" ht="15.75" thickBot="1" x14ac:dyDescent="0.3">
      <c r="A6" s="6" t="s">
        <v>18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ht="36.75" thickBot="1" x14ac:dyDescent="0.3">
      <c r="A7" s="9" t="s">
        <v>19</v>
      </c>
      <c r="B7" s="10">
        <v>10898018</v>
      </c>
      <c r="C7" s="10">
        <v>7786790</v>
      </c>
      <c r="D7" s="10">
        <v>7811791</v>
      </c>
      <c r="E7" s="10">
        <v>8035712</v>
      </c>
      <c r="F7" s="10">
        <v>8050789</v>
      </c>
      <c r="G7" s="10">
        <v>7811790</v>
      </c>
      <c r="H7" s="10">
        <v>7786791</v>
      </c>
      <c r="I7" s="10">
        <v>7786791</v>
      </c>
      <c r="J7" s="10">
        <v>7830782</v>
      </c>
      <c r="K7" s="10">
        <v>8677003</v>
      </c>
      <c r="L7" s="10">
        <v>7805784</v>
      </c>
      <c r="M7" s="10">
        <v>7612385</v>
      </c>
      <c r="N7" s="11">
        <f>SUM(B7:M7)</f>
        <v>97894426</v>
      </c>
    </row>
    <row r="8" spans="1:14" ht="24.75" thickBot="1" x14ac:dyDescent="0.3">
      <c r="A8" s="12" t="s">
        <v>20</v>
      </c>
      <c r="B8" s="13">
        <v>549256</v>
      </c>
      <c r="C8" s="13">
        <v>6270</v>
      </c>
      <c r="D8" s="13">
        <v>505268</v>
      </c>
      <c r="E8" s="13">
        <v>543144</v>
      </c>
      <c r="F8" s="13">
        <v>543142</v>
      </c>
      <c r="G8" s="13">
        <v>543144</v>
      </c>
      <c r="H8" s="13">
        <v>538883</v>
      </c>
      <c r="I8" s="13">
        <v>533950</v>
      </c>
      <c r="J8" s="13">
        <v>947031</v>
      </c>
      <c r="K8" s="13">
        <v>481404</v>
      </c>
      <c r="L8" s="13">
        <v>392086</v>
      </c>
      <c r="M8" s="13">
        <v>364186</v>
      </c>
      <c r="N8" s="14">
        <f t="shared" ref="N8:N16" si="0">SUM(B8:M8)</f>
        <v>5947764</v>
      </c>
    </row>
    <row r="9" spans="1:14" ht="15.75" thickBot="1" x14ac:dyDescent="0.3">
      <c r="A9" s="12" t="s">
        <v>21</v>
      </c>
      <c r="B9" s="13">
        <v>11885</v>
      </c>
      <c r="C9" s="13">
        <v>1184326</v>
      </c>
      <c r="D9" s="13">
        <v>1642850</v>
      </c>
      <c r="E9" s="13">
        <v>142928</v>
      </c>
      <c r="F9" s="13">
        <v>315710</v>
      </c>
      <c r="G9" s="13">
        <v>484229</v>
      </c>
      <c r="H9" s="13">
        <v>75413</v>
      </c>
      <c r="I9" s="13">
        <v>1574779</v>
      </c>
      <c r="J9" s="13">
        <v>2131338</v>
      </c>
      <c r="K9" s="13">
        <v>92140</v>
      </c>
      <c r="L9" s="13">
        <v>211192</v>
      </c>
      <c r="M9" s="13">
        <v>1601236</v>
      </c>
      <c r="N9" s="14">
        <f t="shared" si="0"/>
        <v>9468026</v>
      </c>
    </row>
    <row r="10" spans="1:14" ht="15.75" thickBot="1" x14ac:dyDescent="0.3">
      <c r="A10" s="12" t="s">
        <v>22</v>
      </c>
      <c r="B10" s="13">
        <v>61682</v>
      </c>
      <c r="C10" s="13">
        <v>90060</v>
      </c>
      <c r="D10" s="13">
        <v>198617</v>
      </c>
      <c r="E10" s="13">
        <v>367700</v>
      </c>
      <c r="F10" s="13">
        <v>182791</v>
      </c>
      <c r="G10" s="13">
        <v>121259</v>
      </c>
      <c r="H10" s="13">
        <v>296202</v>
      </c>
      <c r="I10" s="13">
        <v>166039</v>
      </c>
      <c r="J10" s="13">
        <v>43503</v>
      </c>
      <c r="K10" s="13">
        <v>146466</v>
      </c>
      <c r="L10" s="13">
        <v>90537</v>
      </c>
      <c r="M10" s="13">
        <v>1188473</v>
      </c>
      <c r="N10" s="14">
        <f t="shared" si="0"/>
        <v>2953329</v>
      </c>
    </row>
    <row r="11" spans="1:14" ht="15.75" thickBot="1" x14ac:dyDescent="0.3">
      <c r="A11" s="15" t="s">
        <v>23</v>
      </c>
      <c r="B11" s="13">
        <v>8951952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12744106</v>
      </c>
      <c r="J11" s="13">
        <v>274526</v>
      </c>
      <c r="K11" s="13">
        <v>0</v>
      </c>
      <c r="L11" s="13">
        <v>0</v>
      </c>
      <c r="M11" s="13">
        <v>2117705</v>
      </c>
      <c r="N11" s="14">
        <f t="shared" si="0"/>
        <v>24088289</v>
      </c>
    </row>
    <row r="12" spans="1:14" ht="24.75" thickBot="1" x14ac:dyDescent="0.3">
      <c r="A12" s="12" t="s">
        <v>24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4">
        <f t="shared" si="0"/>
        <v>0</v>
      </c>
    </row>
    <row r="13" spans="1:14" ht="24.75" thickBot="1" x14ac:dyDescent="0.3">
      <c r="A13" s="15" t="s">
        <v>25</v>
      </c>
      <c r="B13" s="13">
        <v>3000</v>
      </c>
      <c r="C13" s="13">
        <v>3000</v>
      </c>
      <c r="D13" s="13">
        <v>3000</v>
      </c>
      <c r="E13" s="13">
        <v>3000</v>
      </c>
      <c r="F13" s="13">
        <v>3000</v>
      </c>
      <c r="G13" s="13">
        <v>3000</v>
      </c>
      <c r="H13" s="13">
        <v>3000</v>
      </c>
      <c r="I13" s="13">
        <v>3000</v>
      </c>
      <c r="J13" s="13">
        <v>3000</v>
      </c>
      <c r="K13" s="13">
        <v>3000</v>
      </c>
      <c r="L13" s="13">
        <v>3000</v>
      </c>
      <c r="M13" s="13">
        <v>3000</v>
      </c>
      <c r="N13" s="14">
        <f t="shared" si="0"/>
        <v>36000</v>
      </c>
    </row>
    <row r="14" spans="1:14" ht="84.75" thickBot="1" x14ac:dyDescent="0.3">
      <c r="A14" s="12" t="s">
        <v>26</v>
      </c>
      <c r="B14" s="13">
        <v>25444700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/>
      <c r="N14" s="14">
        <f t="shared" si="0"/>
        <v>25444700</v>
      </c>
    </row>
    <row r="15" spans="1:14" ht="24.75" thickBot="1" x14ac:dyDescent="0.3">
      <c r="A15" s="12" t="s">
        <v>27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3128562</v>
      </c>
      <c r="N15" s="14">
        <f t="shared" si="0"/>
        <v>3128562</v>
      </c>
    </row>
    <row r="16" spans="1:14" ht="15.75" thickBot="1" x14ac:dyDescent="0.3">
      <c r="A16" s="16" t="s">
        <v>28</v>
      </c>
      <c r="B16" s="17">
        <f t="shared" ref="B16:L16" si="1">SUM(B7:B14)</f>
        <v>45920493</v>
      </c>
      <c r="C16" s="17">
        <f t="shared" si="1"/>
        <v>9070446</v>
      </c>
      <c r="D16" s="17">
        <f t="shared" si="1"/>
        <v>10161526</v>
      </c>
      <c r="E16" s="17">
        <f t="shared" si="1"/>
        <v>9092484</v>
      </c>
      <c r="F16" s="17">
        <f t="shared" si="1"/>
        <v>9095432</v>
      </c>
      <c r="G16" s="17">
        <f t="shared" si="1"/>
        <v>8963422</v>
      </c>
      <c r="H16" s="17">
        <f t="shared" si="1"/>
        <v>8700289</v>
      </c>
      <c r="I16" s="17">
        <f t="shared" si="1"/>
        <v>22808665</v>
      </c>
      <c r="J16" s="17">
        <f t="shared" si="1"/>
        <v>11230180</v>
      </c>
      <c r="K16" s="17">
        <f t="shared" si="1"/>
        <v>9400013</v>
      </c>
      <c r="L16" s="17">
        <f t="shared" si="1"/>
        <v>8502599</v>
      </c>
      <c r="M16" s="17">
        <f>SUM(M7:M15)</f>
        <v>16015547</v>
      </c>
      <c r="N16" s="14">
        <f t="shared" si="0"/>
        <v>168961096</v>
      </c>
    </row>
    <row r="17" spans="1:14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392" t="s">
        <v>0</v>
      </c>
      <c r="B20" s="392"/>
      <c r="C20" s="392"/>
      <c r="E20" s="19"/>
      <c r="F20" s="19"/>
      <c r="G20" s="19"/>
      <c r="H20" s="19"/>
      <c r="I20" s="19"/>
      <c r="J20" s="19"/>
      <c r="K20" s="19"/>
      <c r="M20" s="391" t="s">
        <v>1</v>
      </c>
      <c r="N20" s="391"/>
    </row>
    <row r="21" spans="1:14" x14ac:dyDescent="0.25">
      <c r="A21" s="392" t="s">
        <v>299</v>
      </c>
      <c r="B21" s="392"/>
      <c r="C21" s="392"/>
      <c r="E21" s="19"/>
      <c r="G21" s="19"/>
      <c r="H21" s="19"/>
      <c r="I21" s="19"/>
      <c r="J21" s="19"/>
      <c r="K21" s="19"/>
      <c r="L21" s="19"/>
      <c r="M21" s="19"/>
      <c r="N21" s="19" t="s">
        <v>29</v>
      </c>
    </row>
    <row r="22" spans="1:14" ht="15.75" thickBot="1" x14ac:dyDescent="0.3">
      <c r="M22" s="2"/>
      <c r="N22" s="3" t="s">
        <v>3</v>
      </c>
    </row>
    <row r="23" spans="1:14" ht="15.75" thickBot="1" x14ac:dyDescent="0.3">
      <c r="A23" s="4" t="s">
        <v>4</v>
      </c>
      <c r="B23" s="5" t="s">
        <v>5</v>
      </c>
      <c r="C23" s="5" t="s">
        <v>6</v>
      </c>
      <c r="D23" s="5" t="s">
        <v>7</v>
      </c>
      <c r="E23" s="5" t="s">
        <v>8</v>
      </c>
      <c r="F23" s="5" t="s">
        <v>9</v>
      </c>
      <c r="G23" s="5" t="s">
        <v>10</v>
      </c>
      <c r="H23" s="5" t="s">
        <v>11</v>
      </c>
      <c r="I23" s="5" t="s">
        <v>12</v>
      </c>
      <c r="J23" s="5" t="s">
        <v>13</v>
      </c>
      <c r="K23" s="5" t="s">
        <v>14</v>
      </c>
      <c r="L23" s="5" t="s">
        <v>15</v>
      </c>
      <c r="M23" s="5" t="s">
        <v>16</v>
      </c>
      <c r="N23" s="5" t="s">
        <v>17</v>
      </c>
    </row>
    <row r="24" spans="1:14" ht="15.75" thickBot="1" x14ac:dyDescent="0.3">
      <c r="A24" s="4" t="s">
        <v>30</v>
      </c>
      <c r="B24" s="386"/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8"/>
    </row>
    <row r="25" spans="1:14" ht="15.75" thickBot="1" x14ac:dyDescent="0.3">
      <c r="A25" s="20" t="s">
        <v>31</v>
      </c>
      <c r="B25" s="21">
        <v>1113869</v>
      </c>
      <c r="C25" s="21">
        <v>1385534</v>
      </c>
      <c r="D25" s="21">
        <v>1364513</v>
      </c>
      <c r="E25" s="21">
        <v>1365352</v>
      </c>
      <c r="F25" s="21">
        <v>1365352</v>
      </c>
      <c r="G25" s="21">
        <v>1365352</v>
      </c>
      <c r="H25" s="21">
        <v>1365350</v>
      </c>
      <c r="I25" s="21">
        <v>1321174</v>
      </c>
      <c r="J25" s="21">
        <v>1230215</v>
      </c>
      <c r="K25" s="21">
        <v>1381080</v>
      </c>
      <c r="L25" s="21">
        <v>1211200</v>
      </c>
      <c r="M25" s="21">
        <v>1281288</v>
      </c>
      <c r="N25" s="14">
        <f>SUM(B25:M25)</f>
        <v>15750279</v>
      </c>
    </row>
    <row r="26" spans="1:14" ht="24.75" thickBot="1" x14ac:dyDescent="0.3">
      <c r="A26" s="12" t="s">
        <v>32</v>
      </c>
      <c r="B26" s="13">
        <v>201913</v>
      </c>
      <c r="C26" s="13">
        <v>201913</v>
      </c>
      <c r="D26" s="13">
        <v>201917</v>
      </c>
      <c r="E26" s="13">
        <v>201913</v>
      </c>
      <c r="F26" s="13">
        <v>201913</v>
      </c>
      <c r="G26" s="13">
        <v>201913</v>
      </c>
      <c r="H26" s="13">
        <v>201913</v>
      </c>
      <c r="I26" s="13">
        <v>201913</v>
      </c>
      <c r="J26" s="13">
        <v>201913</v>
      </c>
      <c r="K26" s="13">
        <v>201913</v>
      </c>
      <c r="L26" s="13">
        <v>201913</v>
      </c>
      <c r="M26" s="13">
        <v>201913</v>
      </c>
      <c r="N26" s="14">
        <f t="shared" ref="N26:N34" si="2">SUM(B26:M26)</f>
        <v>2422960</v>
      </c>
    </row>
    <row r="27" spans="1:14" ht="15.75" thickBot="1" x14ac:dyDescent="0.3">
      <c r="A27" s="22" t="s">
        <v>33</v>
      </c>
      <c r="B27" s="13">
        <v>1196090</v>
      </c>
      <c r="C27" s="13">
        <v>1487963</v>
      </c>
      <c r="D27" s="13">
        <v>1014277</v>
      </c>
      <c r="E27" s="13">
        <v>1677436</v>
      </c>
      <c r="F27" s="13">
        <v>833484</v>
      </c>
      <c r="G27" s="13">
        <v>2897404</v>
      </c>
      <c r="H27" s="13">
        <v>1937975</v>
      </c>
      <c r="I27" s="13">
        <v>2076096</v>
      </c>
      <c r="J27" s="13">
        <v>1066640</v>
      </c>
      <c r="K27" s="13">
        <v>725631</v>
      </c>
      <c r="L27" s="13">
        <v>1554777</v>
      </c>
      <c r="M27" s="13">
        <v>5091225</v>
      </c>
      <c r="N27" s="14">
        <f t="shared" si="2"/>
        <v>21558998</v>
      </c>
    </row>
    <row r="28" spans="1:14" ht="24.75" thickBot="1" x14ac:dyDescent="0.3">
      <c r="A28" s="12" t="s">
        <v>34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599400</v>
      </c>
      <c r="N28" s="14">
        <f t="shared" si="2"/>
        <v>599400</v>
      </c>
    </row>
    <row r="29" spans="1:14" ht="15.75" thickBot="1" x14ac:dyDescent="0.3">
      <c r="A29" s="12" t="s">
        <v>35</v>
      </c>
      <c r="B29" s="13">
        <v>3580798</v>
      </c>
      <c r="C29" s="13">
        <v>0</v>
      </c>
      <c r="D29" s="13">
        <v>0</v>
      </c>
      <c r="E29" s="13">
        <v>0</v>
      </c>
      <c r="F29" s="13">
        <v>274526</v>
      </c>
      <c r="G29" s="13">
        <v>4510</v>
      </c>
      <c r="H29" s="13">
        <v>1825327</v>
      </c>
      <c r="I29" s="13">
        <v>0</v>
      </c>
      <c r="J29" s="13">
        <v>12762000</v>
      </c>
      <c r="K29" s="13">
        <v>0</v>
      </c>
      <c r="L29" s="13">
        <v>0</v>
      </c>
      <c r="M29" s="13">
        <v>267094</v>
      </c>
      <c r="N29" s="14">
        <f t="shared" si="2"/>
        <v>18714255</v>
      </c>
    </row>
    <row r="30" spans="1:14" ht="24.75" thickBot="1" x14ac:dyDescent="0.3">
      <c r="A30" s="12" t="s">
        <v>36</v>
      </c>
      <c r="B30" s="13">
        <v>5669590</v>
      </c>
      <c r="C30" s="13">
        <v>5750889</v>
      </c>
      <c r="D30" s="13">
        <v>7890076</v>
      </c>
      <c r="E30" s="13">
        <v>6452661</v>
      </c>
      <c r="F30" s="13">
        <v>6926865</v>
      </c>
      <c r="G30" s="13">
        <v>5728847</v>
      </c>
      <c r="H30" s="13">
        <v>6619319</v>
      </c>
      <c r="I30" s="13">
        <v>5706848</v>
      </c>
      <c r="J30" s="13">
        <v>5816620</v>
      </c>
      <c r="K30" s="13">
        <v>9288749</v>
      </c>
      <c r="L30" s="13">
        <v>4709315</v>
      </c>
      <c r="M30" s="13">
        <v>8499077</v>
      </c>
      <c r="N30" s="14">
        <f t="shared" si="2"/>
        <v>79058856</v>
      </c>
    </row>
    <row r="31" spans="1:14" ht="24.75" thickBot="1" x14ac:dyDescent="0.3">
      <c r="A31" s="12" t="s">
        <v>37</v>
      </c>
      <c r="B31" s="13">
        <v>0</v>
      </c>
      <c r="C31" s="13">
        <v>0</v>
      </c>
      <c r="D31" s="13">
        <v>0</v>
      </c>
      <c r="E31" s="13">
        <v>1437449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f t="shared" si="2"/>
        <v>1437449</v>
      </c>
    </row>
    <row r="32" spans="1:14" ht="24.75" thickBot="1" x14ac:dyDescent="0.3">
      <c r="A32" s="12" t="s">
        <v>38</v>
      </c>
      <c r="B32" s="13">
        <v>15270</v>
      </c>
      <c r="C32" s="13">
        <v>90270</v>
      </c>
      <c r="D32" s="13">
        <v>144270</v>
      </c>
      <c r="E32" s="13">
        <v>122270</v>
      </c>
      <c r="F32" s="13">
        <v>424530</v>
      </c>
      <c r="G32" s="13">
        <v>250310</v>
      </c>
      <c r="H32" s="13">
        <v>233750</v>
      </c>
      <c r="I32" s="13">
        <v>281330</v>
      </c>
      <c r="J32" s="13">
        <v>252700</v>
      </c>
      <c r="K32" s="13">
        <v>334490</v>
      </c>
      <c r="L32" s="13">
        <v>1119040</v>
      </c>
      <c r="M32" s="13">
        <v>382990</v>
      </c>
      <c r="N32" s="14">
        <f t="shared" si="2"/>
        <v>3651220</v>
      </c>
    </row>
    <row r="33" spans="1:14" ht="36.75" thickBot="1" x14ac:dyDescent="0.3">
      <c r="A33" s="12" t="s">
        <v>39</v>
      </c>
      <c r="B33" s="13">
        <v>3086383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f t="shared" si="2"/>
        <v>3086383</v>
      </c>
    </row>
    <row r="34" spans="1:14" ht="15.75" thickBot="1" x14ac:dyDescent="0.3">
      <c r="A34" s="6" t="s">
        <v>40</v>
      </c>
      <c r="B34" s="17">
        <f t="shared" ref="B34:M34" si="3">SUM(B25:B33)</f>
        <v>14863913</v>
      </c>
      <c r="C34" s="17">
        <f t="shared" si="3"/>
        <v>8916569</v>
      </c>
      <c r="D34" s="17">
        <f t="shared" si="3"/>
        <v>10615053</v>
      </c>
      <c r="E34" s="17">
        <f t="shared" si="3"/>
        <v>11257081</v>
      </c>
      <c r="F34" s="17">
        <f t="shared" si="3"/>
        <v>10026670</v>
      </c>
      <c r="G34" s="17">
        <f t="shared" si="3"/>
        <v>10448336</v>
      </c>
      <c r="H34" s="17">
        <f t="shared" si="3"/>
        <v>12183634</v>
      </c>
      <c r="I34" s="17">
        <f t="shared" si="3"/>
        <v>9587361</v>
      </c>
      <c r="J34" s="17">
        <f t="shared" si="3"/>
        <v>21330088</v>
      </c>
      <c r="K34" s="17">
        <f t="shared" si="3"/>
        <v>11931863</v>
      </c>
      <c r="L34" s="17">
        <f t="shared" si="3"/>
        <v>8796245</v>
      </c>
      <c r="M34" s="17">
        <f t="shared" si="3"/>
        <v>16322987</v>
      </c>
      <c r="N34" s="14">
        <f t="shared" si="2"/>
        <v>146279800</v>
      </c>
    </row>
    <row r="35" spans="1:14" x14ac:dyDescent="0.25">
      <c r="A35" s="23"/>
    </row>
    <row r="36" spans="1:14" x14ac:dyDescent="0.25">
      <c r="J36" s="389" t="s">
        <v>300</v>
      </c>
      <c r="K36" s="389"/>
      <c r="L36" s="389"/>
      <c r="M36" s="24">
        <f>N16-N34</f>
        <v>22681296</v>
      </c>
    </row>
  </sheetData>
  <mergeCells count="8">
    <mergeCell ref="B24:N24"/>
    <mergeCell ref="J36:L36"/>
    <mergeCell ref="A2:C2"/>
    <mergeCell ref="L2:N2"/>
    <mergeCell ref="A3:C3"/>
    <mergeCell ref="A20:C20"/>
    <mergeCell ref="M20:N20"/>
    <mergeCell ref="A21:C21"/>
  </mergeCells>
  <pageMargins left="0.7" right="0.7" top="0.75" bottom="0.75" header="0.3" footer="0.3"/>
  <pageSetup paperSize="9" scale="79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2"/>
  <sheetViews>
    <sheetView view="pageBreakPreview" topLeftCell="A63" zoomScale="60" zoomScaleNormal="100" workbookViewId="0">
      <selection activeCell="I49" sqref="I49"/>
    </sheetView>
  </sheetViews>
  <sheetFormatPr defaultRowHeight="15" x14ac:dyDescent="0.25"/>
  <cols>
    <col min="1" max="1" width="62.42578125" style="366" customWidth="1"/>
    <col min="2" max="2" width="4.140625" style="367" customWidth="1"/>
    <col min="3" max="3" width="16" style="307" customWidth="1"/>
    <col min="4" max="4" width="16.42578125" style="307" customWidth="1"/>
    <col min="5" max="5" width="15.42578125" style="307" bestFit="1" customWidth="1"/>
    <col min="6" max="256" width="9.140625" style="307"/>
    <col min="257" max="257" width="62.42578125" style="307" customWidth="1"/>
    <col min="258" max="258" width="4.140625" style="307" customWidth="1"/>
    <col min="259" max="259" width="13.5703125" style="307" customWidth="1"/>
    <col min="260" max="260" width="14.28515625" style="307" customWidth="1"/>
    <col min="261" max="261" width="9.28515625" style="307" customWidth="1"/>
    <col min="262" max="512" width="9.140625" style="307"/>
    <col min="513" max="513" width="62.42578125" style="307" customWidth="1"/>
    <col min="514" max="514" width="4.140625" style="307" customWidth="1"/>
    <col min="515" max="515" width="13.5703125" style="307" customWidth="1"/>
    <col min="516" max="516" width="14.28515625" style="307" customWidth="1"/>
    <col min="517" max="517" width="9.28515625" style="307" customWidth="1"/>
    <col min="518" max="768" width="9.140625" style="307"/>
    <col min="769" max="769" width="62.42578125" style="307" customWidth="1"/>
    <col min="770" max="770" width="4.140625" style="307" customWidth="1"/>
    <col min="771" max="771" width="13.5703125" style="307" customWidth="1"/>
    <col min="772" max="772" width="14.28515625" style="307" customWidth="1"/>
    <col min="773" max="773" width="9.28515625" style="307" customWidth="1"/>
    <col min="774" max="1024" width="9.140625" style="307"/>
    <col min="1025" max="1025" width="62.42578125" style="307" customWidth="1"/>
    <col min="1026" max="1026" width="4.140625" style="307" customWidth="1"/>
    <col min="1027" max="1027" width="13.5703125" style="307" customWidth="1"/>
    <col min="1028" max="1028" width="14.28515625" style="307" customWidth="1"/>
    <col min="1029" max="1029" width="9.28515625" style="307" customWidth="1"/>
    <col min="1030" max="1280" width="9.140625" style="307"/>
    <col min="1281" max="1281" width="62.42578125" style="307" customWidth="1"/>
    <col min="1282" max="1282" width="4.140625" style="307" customWidth="1"/>
    <col min="1283" max="1283" width="13.5703125" style="307" customWidth="1"/>
    <col min="1284" max="1284" width="14.28515625" style="307" customWidth="1"/>
    <col min="1285" max="1285" width="9.28515625" style="307" customWidth="1"/>
    <col min="1286" max="1536" width="9.140625" style="307"/>
    <col min="1537" max="1537" width="62.42578125" style="307" customWidth="1"/>
    <col min="1538" max="1538" width="4.140625" style="307" customWidth="1"/>
    <col min="1539" max="1539" width="13.5703125" style="307" customWidth="1"/>
    <col min="1540" max="1540" width="14.28515625" style="307" customWidth="1"/>
    <col min="1541" max="1541" width="9.28515625" style="307" customWidth="1"/>
    <col min="1542" max="1792" width="9.140625" style="307"/>
    <col min="1793" max="1793" width="62.42578125" style="307" customWidth="1"/>
    <col min="1794" max="1794" width="4.140625" style="307" customWidth="1"/>
    <col min="1795" max="1795" width="13.5703125" style="307" customWidth="1"/>
    <col min="1796" max="1796" width="14.28515625" style="307" customWidth="1"/>
    <col min="1797" max="1797" width="9.28515625" style="307" customWidth="1"/>
    <col min="1798" max="2048" width="9.140625" style="307"/>
    <col min="2049" max="2049" width="62.42578125" style="307" customWidth="1"/>
    <col min="2050" max="2050" width="4.140625" style="307" customWidth="1"/>
    <col min="2051" max="2051" width="13.5703125" style="307" customWidth="1"/>
    <col min="2052" max="2052" width="14.28515625" style="307" customWidth="1"/>
    <col min="2053" max="2053" width="9.28515625" style="307" customWidth="1"/>
    <col min="2054" max="2304" width="9.140625" style="307"/>
    <col min="2305" max="2305" width="62.42578125" style="307" customWidth="1"/>
    <col min="2306" max="2306" width="4.140625" style="307" customWidth="1"/>
    <col min="2307" max="2307" width="13.5703125" style="307" customWidth="1"/>
    <col min="2308" max="2308" width="14.28515625" style="307" customWidth="1"/>
    <col min="2309" max="2309" width="9.28515625" style="307" customWidth="1"/>
    <col min="2310" max="2560" width="9.140625" style="307"/>
    <col min="2561" max="2561" width="62.42578125" style="307" customWidth="1"/>
    <col min="2562" max="2562" width="4.140625" style="307" customWidth="1"/>
    <col min="2563" max="2563" width="13.5703125" style="307" customWidth="1"/>
    <col min="2564" max="2564" width="14.28515625" style="307" customWidth="1"/>
    <col min="2565" max="2565" width="9.28515625" style="307" customWidth="1"/>
    <col min="2566" max="2816" width="9.140625" style="307"/>
    <col min="2817" max="2817" width="62.42578125" style="307" customWidth="1"/>
    <col min="2818" max="2818" width="4.140625" style="307" customWidth="1"/>
    <col min="2819" max="2819" width="13.5703125" style="307" customWidth="1"/>
    <col min="2820" max="2820" width="14.28515625" style="307" customWidth="1"/>
    <col min="2821" max="2821" width="9.28515625" style="307" customWidth="1"/>
    <col min="2822" max="3072" width="9.140625" style="307"/>
    <col min="3073" max="3073" width="62.42578125" style="307" customWidth="1"/>
    <col min="3074" max="3074" width="4.140625" style="307" customWidth="1"/>
    <col min="3075" max="3075" width="13.5703125" style="307" customWidth="1"/>
    <col min="3076" max="3076" width="14.28515625" style="307" customWidth="1"/>
    <col min="3077" max="3077" width="9.28515625" style="307" customWidth="1"/>
    <col min="3078" max="3328" width="9.140625" style="307"/>
    <col min="3329" max="3329" width="62.42578125" style="307" customWidth="1"/>
    <col min="3330" max="3330" width="4.140625" style="307" customWidth="1"/>
    <col min="3331" max="3331" width="13.5703125" style="307" customWidth="1"/>
    <col min="3332" max="3332" width="14.28515625" style="307" customWidth="1"/>
    <col min="3333" max="3333" width="9.28515625" style="307" customWidth="1"/>
    <col min="3334" max="3584" width="9.140625" style="307"/>
    <col min="3585" max="3585" width="62.42578125" style="307" customWidth="1"/>
    <col min="3586" max="3586" width="4.140625" style="307" customWidth="1"/>
    <col min="3587" max="3587" width="13.5703125" style="307" customWidth="1"/>
    <col min="3588" max="3588" width="14.28515625" style="307" customWidth="1"/>
    <col min="3589" max="3589" width="9.28515625" style="307" customWidth="1"/>
    <col min="3590" max="3840" width="9.140625" style="307"/>
    <col min="3841" max="3841" width="62.42578125" style="307" customWidth="1"/>
    <col min="3842" max="3842" width="4.140625" style="307" customWidth="1"/>
    <col min="3843" max="3843" width="13.5703125" style="307" customWidth="1"/>
    <col min="3844" max="3844" width="14.28515625" style="307" customWidth="1"/>
    <col min="3845" max="3845" width="9.28515625" style="307" customWidth="1"/>
    <col min="3846" max="4096" width="9.140625" style="307"/>
    <col min="4097" max="4097" width="62.42578125" style="307" customWidth="1"/>
    <col min="4098" max="4098" width="4.140625" style="307" customWidth="1"/>
    <col min="4099" max="4099" width="13.5703125" style="307" customWidth="1"/>
    <col min="4100" max="4100" width="14.28515625" style="307" customWidth="1"/>
    <col min="4101" max="4101" width="9.28515625" style="307" customWidth="1"/>
    <col min="4102" max="4352" width="9.140625" style="307"/>
    <col min="4353" max="4353" width="62.42578125" style="307" customWidth="1"/>
    <col min="4354" max="4354" width="4.140625" style="307" customWidth="1"/>
    <col min="4355" max="4355" width="13.5703125" style="307" customWidth="1"/>
    <col min="4356" max="4356" width="14.28515625" style="307" customWidth="1"/>
    <col min="4357" max="4357" width="9.28515625" style="307" customWidth="1"/>
    <col min="4358" max="4608" width="9.140625" style="307"/>
    <col min="4609" max="4609" width="62.42578125" style="307" customWidth="1"/>
    <col min="4610" max="4610" width="4.140625" style="307" customWidth="1"/>
    <col min="4611" max="4611" width="13.5703125" style="307" customWidth="1"/>
    <col min="4612" max="4612" width="14.28515625" style="307" customWidth="1"/>
    <col min="4613" max="4613" width="9.28515625" style="307" customWidth="1"/>
    <col min="4614" max="4864" width="9.140625" style="307"/>
    <col min="4865" max="4865" width="62.42578125" style="307" customWidth="1"/>
    <col min="4866" max="4866" width="4.140625" style="307" customWidth="1"/>
    <col min="4867" max="4867" width="13.5703125" style="307" customWidth="1"/>
    <col min="4868" max="4868" width="14.28515625" style="307" customWidth="1"/>
    <col min="4869" max="4869" width="9.28515625" style="307" customWidth="1"/>
    <col min="4870" max="5120" width="9.140625" style="307"/>
    <col min="5121" max="5121" width="62.42578125" style="307" customWidth="1"/>
    <col min="5122" max="5122" width="4.140625" style="307" customWidth="1"/>
    <col min="5123" max="5123" width="13.5703125" style="307" customWidth="1"/>
    <col min="5124" max="5124" width="14.28515625" style="307" customWidth="1"/>
    <col min="5125" max="5125" width="9.28515625" style="307" customWidth="1"/>
    <col min="5126" max="5376" width="9.140625" style="307"/>
    <col min="5377" max="5377" width="62.42578125" style="307" customWidth="1"/>
    <col min="5378" max="5378" width="4.140625" style="307" customWidth="1"/>
    <col min="5379" max="5379" width="13.5703125" style="307" customWidth="1"/>
    <col min="5380" max="5380" width="14.28515625" style="307" customWidth="1"/>
    <col min="5381" max="5381" width="9.28515625" style="307" customWidth="1"/>
    <col min="5382" max="5632" width="9.140625" style="307"/>
    <col min="5633" max="5633" width="62.42578125" style="307" customWidth="1"/>
    <col min="5634" max="5634" width="4.140625" style="307" customWidth="1"/>
    <col min="5635" max="5635" width="13.5703125" style="307" customWidth="1"/>
    <col min="5636" max="5636" width="14.28515625" style="307" customWidth="1"/>
    <col min="5637" max="5637" width="9.28515625" style="307" customWidth="1"/>
    <col min="5638" max="5888" width="9.140625" style="307"/>
    <col min="5889" max="5889" width="62.42578125" style="307" customWidth="1"/>
    <col min="5890" max="5890" width="4.140625" style="307" customWidth="1"/>
    <col min="5891" max="5891" width="13.5703125" style="307" customWidth="1"/>
    <col min="5892" max="5892" width="14.28515625" style="307" customWidth="1"/>
    <col min="5893" max="5893" width="9.28515625" style="307" customWidth="1"/>
    <col min="5894" max="6144" width="9.140625" style="307"/>
    <col min="6145" max="6145" width="62.42578125" style="307" customWidth="1"/>
    <col min="6146" max="6146" width="4.140625" style="307" customWidth="1"/>
    <col min="6147" max="6147" width="13.5703125" style="307" customWidth="1"/>
    <col min="6148" max="6148" width="14.28515625" style="307" customWidth="1"/>
    <col min="6149" max="6149" width="9.28515625" style="307" customWidth="1"/>
    <col min="6150" max="6400" width="9.140625" style="307"/>
    <col min="6401" max="6401" width="62.42578125" style="307" customWidth="1"/>
    <col min="6402" max="6402" width="4.140625" style="307" customWidth="1"/>
    <col min="6403" max="6403" width="13.5703125" style="307" customWidth="1"/>
    <col min="6404" max="6404" width="14.28515625" style="307" customWidth="1"/>
    <col min="6405" max="6405" width="9.28515625" style="307" customWidth="1"/>
    <col min="6406" max="6656" width="9.140625" style="307"/>
    <col min="6657" max="6657" width="62.42578125" style="307" customWidth="1"/>
    <col min="6658" max="6658" width="4.140625" style="307" customWidth="1"/>
    <col min="6659" max="6659" width="13.5703125" style="307" customWidth="1"/>
    <col min="6660" max="6660" width="14.28515625" style="307" customWidth="1"/>
    <col min="6661" max="6661" width="9.28515625" style="307" customWidth="1"/>
    <col min="6662" max="6912" width="9.140625" style="307"/>
    <col min="6913" max="6913" width="62.42578125" style="307" customWidth="1"/>
    <col min="6914" max="6914" width="4.140625" style="307" customWidth="1"/>
    <col min="6915" max="6915" width="13.5703125" style="307" customWidth="1"/>
    <col min="6916" max="6916" width="14.28515625" style="307" customWidth="1"/>
    <col min="6917" max="6917" width="9.28515625" style="307" customWidth="1"/>
    <col min="6918" max="7168" width="9.140625" style="307"/>
    <col min="7169" max="7169" width="62.42578125" style="307" customWidth="1"/>
    <col min="7170" max="7170" width="4.140625" style="307" customWidth="1"/>
    <col min="7171" max="7171" width="13.5703125" style="307" customWidth="1"/>
    <col min="7172" max="7172" width="14.28515625" style="307" customWidth="1"/>
    <col min="7173" max="7173" width="9.28515625" style="307" customWidth="1"/>
    <col min="7174" max="7424" width="9.140625" style="307"/>
    <col min="7425" max="7425" width="62.42578125" style="307" customWidth="1"/>
    <col min="7426" max="7426" width="4.140625" style="307" customWidth="1"/>
    <col min="7427" max="7427" width="13.5703125" style="307" customWidth="1"/>
    <col min="7428" max="7428" width="14.28515625" style="307" customWidth="1"/>
    <col min="7429" max="7429" width="9.28515625" style="307" customWidth="1"/>
    <col min="7430" max="7680" width="9.140625" style="307"/>
    <col min="7681" max="7681" width="62.42578125" style="307" customWidth="1"/>
    <col min="7682" max="7682" width="4.140625" style="307" customWidth="1"/>
    <col min="7683" max="7683" width="13.5703125" style="307" customWidth="1"/>
    <col min="7684" max="7684" width="14.28515625" style="307" customWidth="1"/>
    <col min="7685" max="7685" width="9.28515625" style="307" customWidth="1"/>
    <col min="7686" max="7936" width="9.140625" style="307"/>
    <col min="7937" max="7937" width="62.42578125" style="307" customWidth="1"/>
    <col min="7938" max="7938" width="4.140625" style="307" customWidth="1"/>
    <col min="7939" max="7939" width="13.5703125" style="307" customWidth="1"/>
    <col min="7940" max="7940" width="14.28515625" style="307" customWidth="1"/>
    <col min="7941" max="7941" width="9.28515625" style="307" customWidth="1"/>
    <col min="7942" max="8192" width="9.140625" style="307"/>
    <col min="8193" max="8193" width="62.42578125" style="307" customWidth="1"/>
    <col min="8194" max="8194" width="4.140625" style="307" customWidth="1"/>
    <col min="8195" max="8195" width="13.5703125" style="307" customWidth="1"/>
    <col min="8196" max="8196" width="14.28515625" style="307" customWidth="1"/>
    <col min="8197" max="8197" width="9.28515625" style="307" customWidth="1"/>
    <col min="8198" max="8448" width="9.140625" style="307"/>
    <col min="8449" max="8449" width="62.42578125" style="307" customWidth="1"/>
    <col min="8450" max="8450" width="4.140625" style="307" customWidth="1"/>
    <col min="8451" max="8451" width="13.5703125" style="307" customWidth="1"/>
    <col min="8452" max="8452" width="14.28515625" style="307" customWidth="1"/>
    <col min="8453" max="8453" width="9.28515625" style="307" customWidth="1"/>
    <col min="8454" max="8704" width="9.140625" style="307"/>
    <col min="8705" max="8705" width="62.42578125" style="307" customWidth="1"/>
    <col min="8706" max="8706" width="4.140625" style="307" customWidth="1"/>
    <col min="8707" max="8707" width="13.5703125" style="307" customWidth="1"/>
    <col min="8708" max="8708" width="14.28515625" style="307" customWidth="1"/>
    <col min="8709" max="8709" width="9.28515625" style="307" customWidth="1"/>
    <col min="8710" max="8960" width="9.140625" style="307"/>
    <col min="8961" max="8961" width="62.42578125" style="307" customWidth="1"/>
    <col min="8962" max="8962" width="4.140625" style="307" customWidth="1"/>
    <col min="8963" max="8963" width="13.5703125" style="307" customWidth="1"/>
    <col min="8964" max="8964" width="14.28515625" style="307" customWidth="1"/>
    <col min="8965" max="8965" width="9.28515625" style="307" customWidth="1"/>
    <col min="8966" max="9216" width="9.140625" style="307"/>
    <col min="9217" max="9217" width="62.42578125" style="307" customWidth="1"/>
    <col min="9218" max="9218" width="4.140625" style="307" customWidth="1"/>
    <col min="9219" max="9219" width="13.5703125" style="307" customWidth="1"/>
    <col min="9220" max="9220" width="14.28515625" style="307" customWidth="1"/>
    <col min="9221" max="9221" width="9.28515625" style="307" customWidth="1"/>
    <col min="9222" max="9472" width="9.140625" style="307"/>
    <col min="9473" max="9473" width="62.42578125" style="307" customWidth="1"/>
    <col min="9474" max="9474" width="4.140625" style="307" customWidth="1"/>
    <col min="9475" max="9475" width="13.5703125" style="307" customWidth="1"/>
    <col min="9476" max="9476" width="14.28515625" style="307" customWidth="1"/>
    <col min="9477" max="9477" width="9.28515625" style="307" customWidth="1"/>
    <col min="9478" max="9728" width="9.140625" style="307"/>
    <col min="9729" max="9729" width="62.42578125" style="307" customWidth="1"/>
    <col min="9730" max="9730" width="4.140625" style="307" customWidth="1"/>
    <col min="9731" max="9731" width="13.5703125" style="307" customWidth="1"/>
    <col min="9732" max="9732" width="14.28515625" style="307" customWidth="1"/>
    <col min="9733" max="9733" width="9.28515625" style="307" customWidth="1"/>
    <col min="9734" max="9984" width="9.140625" style="307"/>
    <col min="9985" max="9985" width="62.42578125" style="307" customWidth="1"/>
    <col min="9986" max="9986" width="4.140625" style="307" customWidth="1"/>
    <col min="9987" max="9987" width="13.5703125" style="307" customWidth="1"/>
    <col min="9988" max="9988" width="14.28515625" style="307" customWidth="1"/>
    <col min="9989" max="9989" width="9.28515625" style="307" customWidth="1"/>
    <col min="9990" max="10240" width="9.140625" style="307"/>
    <col min="10241" max="10241" width="62.42578125" style="307" customWidth="1"/>
    <col min="10242" max="10242" width="4.140625" style="307" customWidth="1"/>
    <col min="10243" max="10243" width="13.5703125" style="307" customWidth="1"/>
    <col min="10244" max="10244" width="14.28515625" style="307" customWidth="1"/>
    <col min="10245" max="10245" width="9.28515625" style="307" customWidth="1"/>
    <col min="10246" max="10496" width="9.140625" style="307"/>
    <col min="10497" max="10497" width="62.42578125" style="307" customWidth="1"/>
    <col min="10498" max="10498" width="4.140625" style="307" customWidth="1"/>
    <col min="10499" max="10499" width="13.5703125" style="307" customWidth="1"/>
    <col min="10500" max="10500" width="14.28515625" style="307" customWidth="1"/>
    <col min="10501" max="10501" width="9.28515625" style="307" customWidth="1"/>
    <col min="10502" max="10752" width="9.140625" style="307"/>
    <col min="10753" max="10753" width="62.42578125" style="307" customWidth="1"/>
    <col min="10754" max="10754" width="4.140625" style="307" customWidth="1"/>
    <col min="10755" max="10755" width="13.5703125" style="307" customWidth="1"/>
    <col min="10756" max="10756" width="14.28515625" style="307" customWidth="1"/>
    <col min="10757" max="10757" width="9.28515625" style="307" customWidth="1"/>
    <col min="10758" max="11008" width="9.140625" style="307"/>
    <col min="11009" max="11009" width="62.42578125" style="307" customWidth="1"/>
    <col min="11010" max="11010" width="4.140625" style="307" customWidth="1"/>
    <col min="11011" max="11011" width="13.5703125" style="307" customWidth="1"/>
    <col min="11012" max="11012" width="14.28515625" style="307" customWidth="1"/>
    <col min="11013" max="11013" width="9.28515625" style="307" customWidth="1"/>
    <col min="11014" max="11264" width="9.140625" style="307"/>
    <col min="11265" max="11265" width="62.42578125" style="307" customWidth="1"/>
    <col min="11266" max="11266" width="4.140625" style="307" customWidth="1"/>
    <col min="11267" max="11267" width="13.5703125" style="307" customWidth="1"/>
    <col min="11268" max="11268" width="14.28515625" style="307" customWidth="1"/>
    <col min="11269" max="11269" width="9.28515625" style="307" customWidth="1"/>
    <col min="11270" max="11520" width="9.140625" style="307"/>
    <col min="11521" max="11521" width="62.42578125" style="307" customWidth="1"/>
    <col min="11522" max="11522" width="4.140625" style="307" customWidth="1"/>
    <col min="11523" max="11523" width="13.5703125" style="307" customWidth="1"/>
    <col min="11524" max="11524" width="14.28515625" style="307" customWidth="1"/>
    <col min="11525" max="11525" width="9.28515625" style="307" customWidth="1"/>
    <col min="11526" max="11776" width="9.140625" style="307"/>
    <col min="11777" max="11777" width="62.42578125" style="307" customWidth="1"/>
    <col min="11778" max="11778" width="4.140625" style="307" customWidth="1"/>
    <col min="11779" max="11779" width="13.5703125" style="307" customWidth="1"/>
    <col min="11780" max="11780" width="14.28515625" style="307" customWidth="1"/>
    <col min="11781" max="11781" width="9.28515625" style="307" customWidth="1"/>
    <col min="11782" max="12032" width="9.140625" style="307"/>
    <col min="12033" max="12033" width="62.42578125" style="307" customWidth="1"/>
    <col min="12034" max="12034" width="4.140625" style="307" customWidth="1"/>
    <col min="12035" max="12035" width="13.5703125" style="307" customWidth="1"/>
    <col min="12036" max="12036" width="14.28515625" style="307" customWidth="1"/>
    <col min="12037" max="12037" width="9.28515625" style="307" customWidth="1"/>
    <col min="12038" max="12288" width="9.140625" style="307"/>
    <col min="12289" max="12289" width="62.42578125" style="307" customWidth="1"/>
    <col min="12290" max="12290" width="4.140625" style="307" customWidth="1"/>
    <col min="12291" max="12291" width="13.5703125" style="307" customWidth="1"/>
    <col min="12292" max="12292" width="14.28515625" style="307" customWidth="1"/>
    <col min="12293" max="12293" width="9.28515625" style="307" customWidth="1"/>
    <col min="12294" max="12544" width="9.140625" style="307"/>
    <col min="12545" max="12545" width="62.42578125" style="307" customWidth="1"/>
    <col min="12546" max="12546" width="4.140625" style="307" customWidth="1"/>
    <col min="12547" max="12547" width="13.5703125" style="307" customWidth="1"/>
    <col min="12548" max="12548" width="14.28515625" style="307" customWidth="1"/>
    <col min="12549" max="12549" width="9.28515625" style="307" customWidth="1"/>
    <col min="12550" max="12800" width="9.140625" style="307"/>
    <col min="12801" max="12801" width="62.42578125" style="307" customWidth="1"/>
    <col min="12802" max="12802" width="4.140625" style="307" customWidth="1"/>
    <col min="12803" max="12803" width="13.5703125" style="307" customWidth="1"/>
    <col min="12804" max="12804" width="14.28515625" style="307" customWidth="1"/>
    <col min="12805" max="12805" width="9.28515625" style="307" customWidth="1"/>
    <col min="12806" max="13056" width="9.140625" style="307"/>
    <col min="13057" max="13057" width="62.42578125" style="307" customWidth="1"/>
    <col min="13058" max="13058" width="4.140625" style="307" customWidth="1"/>
    <col min="13059" max="13059" width="13.5703125" style="307" customWidth="1"/>
    <col min="13060" max="13060" width="14.28515625" style="307" customWidth="1"/>
    <col min="13061" max="13061" width="9.28515625" style="307" customWidth="1"/>
    <col min="13062" max="13312" width="9.140625" style="307"/>
    <col min="13313" max="13313" width="62.42578125" style="307" customWidth="1"/>
    <col min="13314" max="13314" width="4.140625" style="307" customWidth="1"/>
    <col min="13315" max="13315" width="13.5703125" style="307" customWidth="1"/>
    <col min="13316" max="13316" width="14.28515625" style="307" customWidth="1"/>
    <col min="13317" max="13317" width="9.28515625" style="307" customWidth="1"/>
    <col min="13318" max="13568" width="9.140625" style="307"/>
    <col min="13569" max="13569" width="62.42578125" style="307" customWidth="1"/>
    <col min="13570" max="13570" width="4.140625" style="307" customWidth="1"/>
    <col min="13571" max="13571" width="13.5703125" style="307" customWidth="1"/>
    <col min="13572" max="13572" width="14.28515625" style="307" customWidth="1"/>
    <col min="13573" max="13573" width="9.28515625" style="307" customWidth="1"/>
    <col min="13574" max="13824" width="9.140625" style="307"/>
    <col min="13825" max="13825" width="62.42578125" style="307" customWidth="1"/>
    <col min="13826" max="13826" width="4.140625" style="307" customWidth="1"/>
    <col min="13827" max="13827" width="13.5703125" style="307" customWidth="1"/>
    <col min="13828" max="13828" width="14.28515625" style="307" customWidth="1"/>
    <col min="13829" max="13829" width="9.28515625" style="307" customWidth="1"/>
    <col min="13830" max="14080" width="9.140625" style="307"/>
    <col min="14081" max="14081" width="62.42578125" style="307" customWidth="1"/>
    <col min="14082" max="14082" width="4.140625" style="307" customWidth="1"/>
    <col min="14083" max="14083" width="13.5703125" style="307" customWidth="1"/>
    <col min="14084" max="14084" width="14.28515625" style="307" customWidth="1"/>
    <col min="14085" max="14085" width="9.28515625" style="307" customWidth="1"/>
    <col min="14086" max="14336" width="9.140625" style="307"/>
    <col min="14337" max="14337" width="62.42578125" style="307" customWidth="1"/>
    <col min="14338" max="14338" width="4.140625" style="307" customWidth="1"/>
    <col min="14339" max="14339" width="13.5703125" style="307" customWidth="1"/>
    <col min="14340" max="14340" width="14.28515625" style="307" customWidth="1"/>
    <col min="14341" max="14341" width="9.28515625" style="307" customWidth="1"/>
    <col min="14342" max="14592" width="9.140625" style="307"/>
    <col min="14593" max="14593" width="62.42578125" style="307" customWidth="1"/>
    <col min="14594" max="14594" width="4.140625" style="307" customWidth="1"/>
    <col min="14595" max="14595" width="13.5703125" style="307" customWidth="1"/>
    <col min="14596" max="14596" width="14.28515625" style="307" customWidth="1"/>
    <col min="14597" max="14597" width="9.28515625" style="307" customWidth="1"/>
    <col min="14598" max="14848" width="9.140625" style="307"/>
    <col min="14849" max="14849" width="62.42578125" style="307" customWidth="1"/>
    <col min="14850" max="14850" width="4.140625" style="307" customWidth="1"/>
    <col min="14851" max="14851" width="13.5703125" style="307" customWidth="1"/>
    <col min="14852" max="14852" width="14.28515625" style="307" customWidth="1"/>
    <col min="14853" max="14853" width="9.28515625" style="307" customWidth="1"/>
    <col min="14854" max="15104" width="9.140625" style="307"/>
    <col min="15105" max="15105" width="62.42578125" style="307" customWidth="1"/>
    <col min="15106" max="15106" width="4.140625" style="307" customWidth="1"/>
    <col min="15107" max="15107" width="13.5703125" style="307" customWidth="1"/>
    <col min="15108" max="15108" width="14.28515625" style="307" customWidth="1"/>
    <col min="15109" max="15109" width="9.28515625" style="307" customWidth="1"/>
    <col min="15110" max="15360" width="9.140625" style="307"/>
    <col min="15361" max="15361" width="62.42578125" style="307" customWidth="1"/>
    <col min="15362" max="15362" width="4.140625" style="307" customWidth="1"/>
    <col min="15363" max="15363" width="13.5703125" style="307" customWidth="1"/>
    <col min="15364" max="15364" width="14.28515625" style="307" customWidth="1"/>
    <col min="15365" max="15365" width="9.28515625" style="307" customWidth="1"/>
    <col min="15366" max="15616" width="9.140625" style="307"/>
    <col min="15617" max="15617" width="62.42578125" style="307" customWidth="1"/>
    <col min="15618" max="15618" width="4.140625" style="307" customWidth="1"/>
    <col min="15619" max="15619" width="13.5703125" style="307" customWidth="1"/>
    <col min="15620" max="15620" width="14.28515625" style="307" customWidth="1"/>
    <col min="15621" max="15621" width="9.28515625" style="307" customWidth="1"/>
    <col min="15622" max="15872" width="9.140625" style="307"/>
    <col min="15873" max="15873" width="62.42578125" style="307" customWidth="1"/>
    <col min="15874" max="15874" width="4.140625" style="307" customWidth="1"/>
    <col min="15875" max="15875" width="13.5703125" style="307" customWidth="1"/>
    <col min="15876" max="15876" width="14.28515625" style="307" customWidth="1"/>
    <col min="15877" max="15877" width="9.28515625" style="307" customWidth="1"/>
    <col min="15878" max="16128" width="9.140625" style="307"/>
    <col min="16129" max="16129" width="62.42578125" style="307" customWidth="1"/>
    <col min="16130" max="16130" width="4.140625" style="307" customWidth="1"/>
    <col min="16131" max="16131" width="13.5703125" style="307" customWidth="1"/>
    <col min="16132" max="16132" width="14.28515625" style="307" customWidth="1"/>
    <col min="16133" max="16133" width="9.28515625" style="307" customWidth="1"/>
    <col min="16134" max="16384" width="9.140625" style="307"/>
  </cols>
  <sheetData>
    <row r="1" spans="1:6" ht="30" customHeight="1" x14ac:dyDescent="0.25">
      <c r="A1" s="395" t="s">
        <v>164</v>
      </c>
      <c r="B1" s="395"/>
      <c r="C1" s="395"/>
      <c r="D1" s="394" t="s">
        <v>162</v>
      </c>
      <c r="E1" s="394"/>
    </row>
    <row r="2" spans="1:6" ht="15.75" x14ac:dyDescent="0.25">
      <c r="A2" s="75"/>
      <c r="B2" s="75"/>
      <c r="C2" s="75"/>
      <c r="D2" s="26"/>
      <c r="E2" s="26"/>
    </row>
    <row r="3" spans="1:6" ht="15.75" x14ac:dyDescent="0.25">
      <c r="A3" s="27" t="s">
        <v>163</v>
      </c>
      <c r="B3" s="28"/>
      <c r="C3" s="29"/>
      <c r="D3" s="29"/>
      <c r="E3" s="29"/>
    </row>
    <row r="4" spans="1:6" ht="16.5" thickBot="1" x14ac:dyDescent="0.3">
      <c r="A4" s="27"/>
      <c r="B4" s="28"/>
      <c r="C4" s="29"/>
      <c r="D4" s="393" t="s">
        <v>3</v>
      </c>
      <c r="E4" s="393"/>
    </row>
    <row r="5" spans="1:6" s="313" customFormat="1" ht="39" customHeight="1" thickBot="1" x14ac:dyDescent="0.3">
      <c r="A5" s="308" t="s">
        <v>41</v>
      </c>
      <c r="B5" s="309" t="s">
        <v>42</v>
      </c>
      <c r="C5" s="310" t="s">
        <v>43</v>
      </c>
      <c r="D5" s="311" t="s">
        <v>44</v>
      </c>
      <c r="E5" s="312" t="s">
        <v>45</v>
      </c>
    </row>
    <row r="6" spans="1:6" s="319" customFormat="1" ht="16.5" thickBot="1" x14ac:dyDescent="0.3">
      <c r="A6" s="314"/>
      <c r="B6" s="315"/>
      <c r="C6" s="316" t="s">
        <v>46</v>
      </c>
      <c r="D6" s="317"/>
      <c r="E6" s="318"/>
    </row>
    <row r="7" spans="1:6" s="322" customFormat="1" ht="14.25" thickBot="1" x14ac:dyDescent="0.3">
      <c r="A7" s="320" t="s">
        <v>47</v>
      </c>
      <c r="B7" s="321" t="s">
        <v>48</v>
      </c>
      <c r="C7" s="321" t="s">
        <v>49</v>
      </c>
      <c r="D7" s="321" t="s">
        <v>50</v>
      </c>
      <c r="E7" s="321" t="s">
        <v>51</v>
      </c>
    </row>
    <row r="8" spans="1:6" ht="13.5" customHeight="1" thickBot="1" x14ac:dyDescent="0.3">
      <c r="A8" s="323" t="s">
        <v>52</v>
      </c>
      <c r="B8" s="324" t="s">
        <v>53</v>
      </c>
      <c r="C8" s="325">
        <v>0</v>
      </c>
      <c r="D8" s="325">
        <v>0</v>
      </c>
      <c r="E8" s="326"/>
    </row>
    <row r="9" spans="1:6" ht="13.5" customHeight="1" thickBot="1" x14ac:dyDescent="0.3">
      <c r="A9" s="323" t="s">
        <v>54</v>
      </c>
      <c r="B9" s="324" t="s">
        <v>55</v>
      </c>
      <c r="C9" s="327">
        <f>SUM(C10,C34)</f>
        <v>346886830</v>
      </c>
      <c r="D9" s="327">
        <f>SUM(D10,D34)</f>
        <v>346118235</v>
      </c>
      <c r="E9" s="328">
        <f t="shared" ref="E9:E36" si="0">(D9/C9)*100</f>
        <v>99.778430619576994</v>
      </c>
    </row>
    <row r="10" spans="1:6" ht="13.5" customHeight="1" thickBot="1" x14ac:dyDescent="0.3">
      <c r="A10" s="329" t="s">
        <v>56</v>
      </c>
      <c r="B10" s="324" t="s">
        <v>57</v>
      </c>
      <c r="C10" s="327">
        <f>SUM(C11,C18,C30)</f>
        <v>331753514</v>
      </c>
      <c r="D10" s="327">
        <f>SUM(D11,D18,D30)</f>
        <v>319620869</v>
      </c>
      <c r="E10" s="328">
        <f t="shared" si="0"/>
        <v>96.342873703517128</v>
      </c>
    </row>
    <row r="11" spans="1:6" ht="13.5" customHeight="1" thickBot="1" x14ac:dyDescent="0.3">
      <c r="A11" s="323" t="s">
        <v>58</v>
      </c>
      <c r="B11" s="324" t="s">
        <v>59</v>
      </c>
      <c r="C11" s="327">
        <f>SUM(C12:C17)</f>
        <v>230125920</v>
      </c>
      <c r="D11" s="327">
        <f>SUM(D12:D17)</f>
        <v>219802208</v>
      </c>
      <c r="E11" s="328">
        <f>(D11/C11)*100</f>
        <v>95.513885615318785</v>
      </c>
    </row>
    <row r="12" spans="1:6" ht="13.5" customHeight="1" thickBot="1" x14ac:dyDescent="0.3">
      <c r="A12" s="330" t="s">
        <v>60</v>
      </c>
      <c r="B12" s="324" t="s">
        <v>61</v>
      </c>
      <c r="C12" s="331">
        <v>7287000</v>
      </c>
      <c r="D12" s="331">
        <v>7287000</v>
      </c>
      <c r="E12" s="328">
        <f t="shared" si="0"/>
        <v>100</v>
      </c>
      <c r="F12" s="332"/>
    </row>
    <row r="13" spans="1:6" ht="13.5" customHeight="1" thickBot="1" x14ac:dyDescent="0.3">
      <c r="A13" s="330" t="s">
        <v>62</v>
      </c>
      <c r="B13" s="324" t="s">
        <v>63</v>
      </c>
      <c r="C13" s="331"/>
      <c r="D13" s="331"/>
      <c r="E13" s="328"/>
    </row>
    <row r="14" spans="1:6" ht="13.5" customHeight="1" thickBot="1" x14ac:dyDescent="0.3">
      <c r="A14" s="333" t="s">
        <v>64</v>
      </c>
      <c r="B14" s="324" t="s">
        <v>65</v>
      </c>
      <c r="C14" s="334"/>
      <c r="D14" s="334"/>
      <c r="E14" s="328"/>
    </row>
    <row r="15" spans="1:6" ht="13.5" customHeight="1" thickBot="1" x14ac:dyDescent="0.3">
      <c r="A15" s="330" t="s">
        <v>66</v>
      </c>
      <c r="B15" s="324" t="s">
        <v>67</v>
      </c>
      <c r="C15" s="331">
        <v>222838920</v>
      </c>
      <c r="D15" s="331">
        <v>212515208</v>
      </c>
      <c r="E15" s="328">
        <f t="shared" si="0"/>
        <v>95.367186306593126</v>
      </c>
    </row>
    <row r="16" spans="1:6" ht="13.5" customHeight="1" thickBot="1" x14ac:dyDescent="0.3">
      <c r="A16" s="330" t="s">
        <v>68</v>
      </c>
      <c r="B16" s="324" t="s">
        <v>69</v>
      </c>
      <c r="C16" s="331"/>
      <c r="D16" s="331"/>
      <c r="E16" s="328"/>
    </row>
    <row r="17" spans="1:5" ht="13.5" customHeight="1" thickBot="1" x14ac:dyDescent="0.3">
      <c r="A17" s="330" t="s">
        <v>70</v>
      </c>
      <c r="B17" s="324" t="s">
        <v>71</v>
      </c>
      <c r="C17" s="331"/>
      <c r="D17" s="331"/>
      <c r="E17" s="328"/>
    </row>
    <row r="18" spans="1:5" ht="13.5" customHeight="1" thickBot="1" x14ac:dyDescent="0.3">
      <c r="A18" s="323" t="s">
        <v>72</v>
      </c>
      <c r="B18" s="324" t="s">
        <v>73</v>
      </c>
      <c r="C18" s="335">
        <f>SUM(C19:C24)</f>
        <v>82806852</v>
      </c>
      <c r="D18" s="335">
        <f>SUM(D19:D24)</f>
        <v>81190135</v>
      </c>
      <c r="E18" s="328">
        <f t="shared" si="0"/>
        <v>98.0476048044913</v>
      </c>
    </row>
    <row r="19" spans="1:5" s="336" customFormat="1" ht="13.5" customHeight="1" thickBot="1" x14ac:dyDescent="0.3">
      <c r="A19" s="333" t="s">
        <v>60</v>
      </c>
      <c r="B19" s="324" t="s">
        <v>74</v>
      </c>
      <c r="C19" s="334">
        <v>5000</v>
      </c>
      <c r="D19" s="334">
        <v>5000</v>
      </c>
      <c r="E19" s="328">
        <f t="shared" si="0"/>
        <v>100</v>
      </c>
    </row>
    <row r="20" spans="1:5" s="336" customFormat="1" ht="13.5" customHeight="1" thickBot="1" x14ac:dyDescent="0.3">
      <c r="A20" s="333" t="s">
        <v>62</v>
      </c>
      <c r="B20" s="324" t="s">
        <v>75</v>
      </c>
      <c r="C20" s="334">
        <v>1966000</v>
      </c>
      <c r="D20" s="334">
        <v>1966000</v>
      </c>
      <c r="E20" s="328">
        <f t="shared" si="0"/>
        <v>100</v>
      </c>
    </row>
    <row r="21" spans="1:5" s="336" customFormat="1" ht="13.5" customHeight="1" thickBot="1" x14ac:dyDescent="0.3">
      <c r="A21" s="337" t="s">
        <v>64</v>
      </c>
      <c r="B21" s="324" t="s">
        <v>76</v>
      </c>
      <c r="C21" s="338">
        <v>63950155</v>
      </c>
      <c r="D21" s="338">
        <v>62671152</v>
      </c>
      <c r="E21" s="328">
        <f t="shared" si="0"/>
        <v>98.000000156371797</v>
      </c>
    </row>
    <row r="22" spans="1:5" s="336" customFormat="1" ht="13.5" customHeight="1" thickBot="1" x14ac:dyDescent="0.3">
      <c r="A22" s="333" t="s">
        <v>66</v>
      </c>
      <c r="B22" s="324" t="s">
        <v>77</v>
      </c>
      <c r="C22" s="338">
        <v>16885697</v>
      </c>
      <c r="D22" s="338">
        <v>16547983</v>
      </c>
      <c r="E22" s="328">
        <f t="shared" si="0"/>
        <v>97.999999644669685</v>
      </c>
    </row>
    <row r="23" spans="1:5" s="336" customFormat="1" ht="13.5" customHeight="1" thickBot="1" x14ac:dyDescent="0.3">
      <c r="A23" s="333" t="s">
        <v>68</v>
      </c>
      <c r="B23" s="324" t="s">
        <v>78</v>
      </c>
      <c r="C23" s="338"/>
      <c r="D23" s="338"/>
      <c r="E23" s="328"/>
    </row>
    <row r="24" spans="1:5" s="336" customFormat="1" ht="13.5" customHeight="1" thickBot="1" x14ac:dyDescent="0.3">
      <c r="A24" s="333" t="s">
        <v>70</v>
      </c>
      <c r="B24" s="324" t="s">
        <v>79</v>
      </c>
      <c r="C24" s="338"/>
      <c r="D24" s="338"/>
      <c r="E24" s="328"/>
    </row>
    <row r="25" spans="1:5" ht="13.5" hidden="1" customHeight="1" x14ac:dyDescent="0.25">
      <c r="A25" s="333" t="s">
        <v>80</v>
      </c>
      <c r="B25" s="324" t="s">
        <v>81</v>
      </c>
      <c r="C25" s="338"/>
      <c r="D25" s="338"/>
      <c r="E25" s="328" t="e">
        <f t="shared" si="0"/>
        <v>#DIV/0!</v>
      </c>
    </row>
    <row r="26" spans="1:5" s="336" customFormat="1" ht="13.5" hidden="1" customHeight="1" x14ac:dyDescent="0.25">
      <c r="A26" s="333" t="s">
        <v>82</v>
      </c>
      <c r="B26" s="324" t="s">
        <v>83</v>
      </c>
      <c r="C26" s="338"/>
      <c r="D26" s="338"/>
      <c r="E26" s="328" t="e">
        <f t="shared" si="0"/>
        <v>#DIV/0!</v>
      </c>
    </row>
    <row r="27" spans="1:5" s="336" customFormat="1" ht="13.5" hidden="1" customHeight="1" x14ac:dyDescent="0.25">
      <c r="A27" s="333" t="s">
        <v>84</v>
      </c>
      <c r="B27" s="324" t="s">
        <v>85</v>
      </c>
      <c r="C27" s="338"/>
      <c r="D27" s="338"/>
      <c r="E27" s="328" t="e">
        <f t="shared" si="0"/>
        <v>#DIV/0!</v>
      </c>
    </row>
    <row r="28" spans="1:5" s="336" customFormat="1" ht="13.5" hidden="1" customHeight="1" x14ac:dyDescent="0.25">
      <c r="A28" s="333" t="s">
        <v>86</v>
      </c>
      <c r="B28" s="324" t="s">
        <v>87</v>
      </c>
      <c r="C28" s="338"/>
      <c r="D28" s="338"/>
      <c r="E28" s="328" t="e">
        <f t="shared" si="0"/>
        <v>#DIV/0!</v>
      </c>
    </row>
    <row r="29" spans="1:5" s="336" customFormat="1" ht="13.5" hidden="1" customHeight="1" x14ac:dyDescent="0.25">
      <c r="A29" s="330" t="s">
        <v>88</v>
      </c>
      <c r="B29" s="324" t="s">
        <v>89</v>
      </c>
      <c r="C29" s="338"/>
      <c r="D29" s="338"/>
      <c r="E29" s="328" t="e">
        <f t="shared" si="0"/>
        <v>#DIV/0!</v>
      </c>
    </row>
    <row r="30" spans="1:5" s="336" customFormat="1" ht="13.5" customHeight="1" thickBot="1" x14ac:dyDescent="0.3">
      <c r="A30" s="329" t="s">
        <v>90</v>
      </c>
      <c r="B30" s="324" t="s">
        <v>81</v>
      </c>
      <c r="C30" s="327">
        <f>SUM(C31:C33)</f>
        <v>18820742</v>
      </c>
      <c r="D30" s="327">
        <f>SUM(D31:D33)</f>
        <v>18628526</v>
      </c>
      <c r="E30" s="328">
        <f t="shared" si="0"/>
        <v>98.978701264806674</v>
      </c>
    </row>
    <row r="31" spans="1:5" s="336" customFormat="1" ht="13.5" customHeight="1" thickBot="1" x14ac:dyDescent="0.3">
      <c r="A31" s="333" t="s">
        <v>91</v>
      </c>
      <c r="B31" s="324" t="s">
        <v>83</v>
      </c>
      <c r="C31" s="338">
        <v>9013000</v>
      </c>
      <c r="D31" s="338">
        <v>9063000</v>
      </c>
      <c r="E31" s="328">
        <f t="shared" si="0"/>
        <v>100.55475424386997</v>
      </c>
    </row>
    <row r="32" spans="1:5" s="336" customFormat="1" ht="13.5" customHeight="1" thickBot="1" x14ac:dyDescent="0.3">
      <c r="A32" s="333" t="s">
        <v>92</v>
      </c>
      <c r="B32" s="324" t="s">
        <v>85</v>
      </c>
      <c r="C32" s="338">
        <v>4606059</v>
      </c>
      <c r="D32" s="338">
        <v>4467877</v>
      </c>
      <c r="E32" s="328">
        <f t="shared" si="0"/>
        <v>96.999995006577208</v>
      </c>
    </row>
    <row r="33" spans="1:5" s="336" customFormat="1" ht="13.5" customHeight="1" thickBot="1" x14ac:dyDescent="0.3">
      <c r="A33" s="333" t="s">
        <v>93</v>
      </c>
      <c r="B33" s="324" t="s">
        <v>87</v>
      </c>
      <c r="C33" s="338">
        <v>5201683</v>
      </c>
      <c r="D33" s="338">
        <v>5097649</v>
      </c>
      <c r="E33" s="328">
        <f t="shared" si="0"/>
        <v>97.999993463653979</v>
      </c>
    </row>
    <row r="34" spans="1:5" s="336" customFormat="1" ht="13.5" customHeight="1" thickBot="1" x14ac:dyDescent="0.3">
      <c r="A34" s="329" t="s">
        <v>94</v>
      </c>
      <c r="B34" s="324" t="s">
        <v>89</v>
      </c>
      <c r="C34" s="327">
        <f>SUM(C35:C39)</f>
        <v>15133316</v>
      </c>
      <c r="D34" s="327">
        <f>SUM(D35:D39)</f>
        <v>26497366</v>
      </c>
      <c r="E34" s="328">
        <f t="shared" si="0"/>
        <v>175.09292741921203</v>
      </c>
    </row>
    <row r="35" spans="1:5" s="336" customFormat="1" ht="13.5" customHeight="1" thickBot="1" x14ac:dyDescent="0.3">
      <c r="A35" s="330" t="s">
        <v>95</v>
      </c>
      <c r="B35" s="324" t="s">
        <v>96</v>
      </c>
      <c r="C35" s="338">
        <v>5149525</v>
      </c>
      <c r="D35" s="338">
        <v>4628669</v>
      </c>
      <c r="E35" s="328">
        <f t="shared" si="0"/>
        <v>89.885358358295193</v>
      </c>
    </row>
    <row r="36" spans="1:5" s="336" customFormat="1" ht="13.5" customHeight="1" thickBot="1" x14ac:dyDescent="0.3">
      <c r="A36" s="330" t="s">
        <v>97</v>
      </c>
      <c r="B36" s="324" t="s">
        <v>98</v>
      </c>
      <c r="C36" s="338">
        <v>5302065</v>
      </c>
      <c r="D36" s="338">
        <v>3053733</v>
      </c>
      <c r="E36" s="328">
        <f t="shared" si="0"/>
        <v>57.595163393885215</v>
      </c>
    </row>
    <row r="37" spans="1:5" s="336" customFormat="1" ht="13.5" customHeight="1" thickBot="1" x14ac:dyDescent="0.3">
      <c r="A37" s="330" t="s">
        <v>99</v>
      </c>
      <c r="B37" s="324" t="s">
        <v>100</v>
      </c>
      <c r="C37" s="338"/>
      <c r="D37" s="338"/>
      <c r="E37" s="328"/>
    </row>
    <row r="38" spans="1:5" s="336" customFormat="1" ht="13.5" customHeight="1" thickBot="1" x14ac:dyDescent="0.3">
      <c r="A38" s="330" t="s">
        <v>101</v>
      </c>
      <c r="B38" s="324" t="s">
        <v>102</v>
      </c>
      <c r="C38" s="338"/>
      <c r="D38" s="338"/>
      <c r="E38" s="328"/>
    </row>
    <row r="39" spans="1:5" s="336" customFormat="1" ht="13.5" customHeight="1" thickBot="1" x14ac:dyDescent="0.3">
      <c r="A39" s="339" t="s">
        <v>103</v>
      </c>
      <c r="B39" s="340" t="s">
        <v>104</v>
      </c>
      <c r="C39" s="338">
        <v>4681726</v>
      </c>
      <c r="D39" s="338">
        <v>18814964</v>
      </c>
      <c r="E39" s="328">
        <f>(D39/C39)*100</f>
        <v>401.88093023812161</v>
      </c>
    </row>
    <row r="40" spans="1:5" s="336" customFormat="1" ht="13.5" customHeight="1" thickBot="1" x14ac:dyDescent="0.3">
      <c r="A40" s="329" t="s">
        <v>105</v>
      </c>
      <c r="B40" s="324" t="s">
        <v>106</v>
      </c>
      <c r="C40" s="338">
        <f>C41+C42+C43</f>
        <v>0</v>
      </c>
      <c r="D40" s="338">
        <f>D41+D42+D43</f>
        <v>0</v>
      </c>
      <c r="E40" s="328" t="e">
        <f>(D40/C40)*100</f>
        <v>#DIV/0!</v>
      </c>
    </row>
    <row r="41" spans="1:5" s="336" customFormat="1" ht="13.5" customHeight="1" thickBot="1" x14ac:dyDescent="0.3">
      <c r="A41" s="333" t="s">
        <v>107</v>
      </c>
      <c r="B41" s="324" t="s">
        <v>108</v>
      </c>
      <c r="C41" s="338"/>
      <c r="D41" s="338">
        <v>0</v>
      </c>
      <c r="E41" s="328" t="e">
        <f>(D41/C41)*100</f>
        <v>#DIV/0!</v>
      </c>
    </row>
    <row r="42" spans="1:5" s="336" customFormat="1" ht="13.5" customHeight="1" thickBot="1" x14ac:dyDescent="0.3">
      <c r="A42" s="333" t="s">
        <v>109</v>
      </c>
      <c r="B42" s="324" t="s">
        <v>110</v>
      </c>
      <c r="C42" s="338"/>
      <c r="D42" s="338"/>
      <c r="E42" s="341"/>
    </row>
    <row r="43" spans="1:5" s="336" customFormat="1" ht="13.5" customHeight="1" thickBot="1" x14ac:dyDescent="0.3">
      <c r="A43" s="329" t="s">
        <v>111</v>
      </c>
      <c r="B43" s="324" t="s">
        <v>112</v>
      </c>
      <c r="C43" s="338"/>
      <c r="D43" s="338"/>
      <c r="E43" s="341"/>
    </row>
    <row r="44" spans="1:5" ht="13.5" customHeight="1" thickBot="1" x14ac:dyDescent="0.3">
      <c r="A44" s="25" t="s">
        <v>113</v>
      </c>
      <c r="B44" s="324" t="s">
        <v>114</v>
      </c>
      <c r="C44" s="342">
        <f>SUM(C11,C18,C30,C34,C40)</f>
        <v>346886830</v>
      </c>
      <c r="D44" s="342">
        <f>SUM(D11,D18,D30,D34,D40)</f>
        <v>346118235</v>
      </c>
      <c r="E44" s="343">
        <f>(D44/C44)*100</f>
        <v>99.778430619576994</v>
      </c>
    </row>
    <row r="45" spans="1:5" ht="13.5" customHeight="1" thickBot="1" x14ac:dyDescent="0.3">
      <c r="A45" s="329" t="s">
        <v>115</v>
      </c>
      <c r="B45" s="324" t="s">
        <v>116</v>
      </c>
      <c r="C45" s="334">
        <v>0</v>
      </c>
      <c r="D45" s="334">
        <v>0</v>
      </c>
      <c r="E45" s="328"/>
    </row>
    <row r="46" spans="1:5" ht="13.5" customHeight="1" thickBot="1" x14ac:dyDescent="0.3">
      <c r="A46" s="329" t="s">
        <v>117</v>
      </c>
      <c r="B46" s="324" t="s">
        <v>118</v>
      </c>
      <c r="C46" s="334"/>
      <c r="D46" s="334"/>
      <c r="E46" s="341"/>
    </row>
    <row r="47" spans="1:5" ht="13.5" customHeight="1" thickBot="1" x14ac:dyDescent="0.3">
      <c r="A47" s="323" t="s">
        <v>119</v>
      </c>
      <c r="B47" s="324" t="s">
        <v>120</v>
      </c>
      <c r="C47" s="334">
        <f>SUM(C45,C46)</f>
        <v>0</v>
      </c>
      <c r="D47" s="334">
        <f>SUM(D45,D46)</f>
        <v>0</v>
      </c>
      <c r="E47" s="328"/>
    </row>
    <row r="48" spans="1:5" ht="13.5" customHeight="1" thickBot="1" x14ac:dyDescent="0.3">
      <c r="A48" s="333" t="s">
        <v>121</v>
      </c>
      <c r="B48" s="324" t="s">
        <v>122</v>
      </c>
      <c r="C48" s="334"/>
      <c r="D48" s="334"/>
      <c r="E48" s="341"/>
    </row>
    <row r="49" spans="1:5" ht="13.5" customHeight="1" thickBot="1" x14ac:dyDescent="0.3">
      <c r="A49" s="323" t="s">
        <v>610</v>
      </c>
      <c r="B49" s="324" t="s">
        <v>123</v>
      </c>
      <c r="C49" s="334">
        <v>265215</v>
      </c>
      <c r="D49" s="334">
        <v>174940</v>
      </c>
      <c r="E49" s="341">
        <f>(D49/C49)*100</f>
        <v>65.961578342099799</v>
      </c>
    </row>
    <row r="50" spans="1:5" ht="13.5" customHeight="1" thickBot="1" x14ac:dyDescent="0.3">
      <c r="A50" s="333" t="s">
        <v>124</v>
      </c>
      <c r="B50" s="324" t="s">
        <v>125</v>
      </c>
      <c r="C50" s="334">
        <v>21082763</v>
      </c>
      <c r="D50" s="334">
        <v>18218762</v>
      </c>
      <c r="E50" s="341">
        <f>(D50/C50)*100</f>
        <v>86.415438052403289</v>
      </c>
    </row>
    <row r="51" spans="1:5" ht="13.5" customHeight="1" thickBot="1" x14ac:dyDescent="0.3">
      <c r="A51" s="333" t="s">
        <v>126</v>
      </c>
      <c r="B51" s="324" t="s">
        <v>127</v>
      </c>
      <c r="C51" s="334"/>
      <c r="D51" s="334"/>
      <c r="E51" s="341"/>
    </row>
    <row r="52" spans="1:5" ht="13.5" customHeight="1" thickBot="1" x14ac:dyDescent="0.3">
      <c r="A52" s="333" t="s">
        <v>128</v>
      </c>
      <c r="B52" s="324" t="s">
        <v>129</v>
      </c>
      <c r="C52" s="334"/>
      <c r="D52" s="334"/>
      <c r="E52" s="341"/>
    </row>
    <row r="53" spans="1:5" ht="13.5" customHeight="1" thickBot="1" x14ac:dyDescent="0.3">
      <c r="A53" s="323" t="s">
        <v>130</v>
      </c>
      <c r="B53" s="324" t="s">
        <v>131</v>
      </c>
      <c r="C53" s="344">
        <f>SUM(C49:C52)</f>
        <v>21347978</v>
      </c>
      <c r="D53" s="344">
        <f>SUM(D49:D52)</f>
        <v>18393702</v>
      </c>
      <c r="E53" s="345">
        <f>(D53/C53)*100</f>
        <v>86.161331063766326</v>
      </c>
    </row>
    <row r="54" spans="1:5" ht="13.5" customHeight="1" thickBot="1" x14ac:dyDescent="0.3">
      <c r="A54" s="330" t="s">
        <v>132</v>
      </c>
      <c r="B54" s="324" t="s">
        <v>133</v>
      </c>
      <c r="C54" s="346">
        <v>34294</v>
      </c>
      <c r="D54" s="346">
        <v>248944</v>
      </c>
      <c r="E54" s="345"/>
    </row>
    <row r="55" spans="1:5" ht="13.5" customHeight="1" thickBot="1" x14ac:dyDescent="0.3">
      <c r="A55" s="330" t="s">
        <v>134</v>
      </c>
      <c r="B55" s="324" t="s">
        <v>135</v>
      </c>
      <c r="C55" s="334"/>
      <c r="D55" s="334"/>
      <c r="E55" s="341"/>
    </row>
    <row r="56" spans="1:5" ht="13.5" customHeight="1" thickBot="1" x14ac:dyDescent="0.3">
      <c r="A56" s="330" t="s">
        <v>136</v>
      </c>
      <c r="B56" s="324" t="s">
        <v>137</v>
      </c>
      <c r="C56" s="331">
        <v>945390</v>
      </c>
      <c r="D56" s="331">
        <v>1670220</v>
      </c>
      <c r="E56" s="341">
        <f>(D56/C56)*100</f>
        <v>176.66994573668009</v>
      </c>
    </row>
    <row r="57" spans="1:5" ht="13.5" customHeight="1" thickBot="1" x14ac:dyDescent="0.3">
      <c r="A57" s="347" t="s">
        <v>138</v>
      </c>
      <c r="B57" s="324" t="s">
        <v>139</v>
      </c>
      <c r="C57" s="331"/>
      <c r="D57" s="331"/>
      <c r="E57" s="341"/>
    </row>
    <row r="58" spans="1:5" ht="13.5" customHeight="1" thickBot="1" x14ac:dyDescent="0.3">
      <c r="A58" s="347" t="s">
        <v>140</v>
      </c>
      <c r="B58" s="324" t="s">
        <v>141</v>
      </c>
      <c r="C58" s="331"/>
      <c r="D58" s="331"/>
      <c r="E58" s="341"/>
    </row>
    <row r="59" spans="1:5" ht="13.5" customHeight="1" thickBot="1" x14ac:dyDescent="0.3">
      <c r="A59" s="347" t="s">
        <v>142</v>
      </c>
      <c r="B59" s="324" t="s">
        <v>143</v>
      </c>
      <c r="C59" s="331"/>
      <c r="D59" s="331"/>
      <c r="E59" s="341"/>
    </row>
    <row r="60" spans="1:5" ht="13.5" customHeight="1" thickBot="1" x14ac:dyDescent="0.3">
      <c r="A60" s="347" t="s">
        <v>144</v>
      </c>
      <c r="B60" s="324" t="s">
        <v>145</v>
      </c>
      <c r="C60" s="331">
        <v>313580</v>
      </c>
      <c r="D60" s="331">
        <v>313580</v>
      </c>
      <c r="E60" s="341">
        <f>(D60/C60)*100</f>
        <v>100</v>
      </c>
    </row>
    <row r="61" spans="1:5" ht="13.5" customHeight="1" thickBot="1" x14ac:dyDescent="0.3">
      <c r="A61" s="330" t="s">
        <v>146</v>
      </c>
      <c r="B61" s="324" t="s">
        <v>147</v>
      </c>
      <c r="C61" s="331">
        <v>815595</v>
      </c>
      <c r="D61" s="331">
        <v>10468432</v>
      </c>
      <c r="E61" s="341"/>
    </row>
    <row r="62" spans="1:5" ht="13.5" customHeight="1" thickBot="1" x14ac:dyDescent="0.3">
      <c r="A62" s="323" t="s">
        <v>148</v>
      </c>
      <c r="B62" s="324" t="s">
        <v>149</v>
      </c>
      <c r="C62" s="348">
        <f>SUM(C54:C61)</f>
        <v>2108859</v>
      </c>
      <c r="D62" s="348">
        <f>SUM(D54:D61)</f>
        <v>12701176</v>
      </c>
      <c r="E62" s="345">
        <f>(D62/C62)*100</f>
        <v>602.2771555613723</v>
      </c>
    </row>
    <row r="63" spans="1:5" ht="13.5" customHeight="1" thickBot="1" x14ac:dyDescent="0.3">
      <c r="A63" s="329" t="s">
        <v>150</v>
      </c>
      <c r="B63" s="324" t="s">
        <v>151</v>
      </c>
      <c r="C63" s="334">
        <v>1462512</v>
      </c>
      <c r="D63" s="334">
        <v>1073748</v>
      </c>
      <c r="E63" s="341"/>
    </row>
    <row r="64" spans="1:5" ht="13.5" customHeight="1" thickBot="1" x14ac:dyDescent="0.3">
      <c r="A64" s="329" t="s">
        <v>152</v>
      </c>
      <c r="B64" s="324" t="s">
        <v>153</v>
      </c>
      <c r="C64" s="334"/>
      <c r="D64" s="334"/>
      <c r="E64" s="341"/>
    </row>
    <row r="65" spans="1:5" ht="13.5" customHeight="1" thickBot="1" x14ac:dyDescent="0.3">
      <c r="A65" s="329" t="s">
        <v>154</v>
      </c>
      <c r="B65" s="324" t="s">
        <v>155</v>
      </c>
      <c r="C65" s="344">
        <f>SUM(C62,C63,C64)</f>
        <v>3571371</v>
      </c>
      <c r="D65" s="344">
        <f>SUM(D62,D63,D64)</f>
        <v>13774924</v>
      </c>
      <c r="E65" s="345">
        <f>(D65/C65)*100</f>
        <v>385.70408954992354</v>
      </c>
    </row>
    <row r="66" spans="1:5" ht="13.5" customHeight="1" thickBot="1" x14ac:dyDescent="0.3">
      <c r="A66" s="323" t="s">
        <v>156</v>
      </c>
      <c r="B66" s="324" t="s">
        <v>157</v>
      </c>
      <c r="C66" s="346">
        <v>-275069</v>
      </c>
      <c r="D66" s="346">
        <v>692643</v>
      </c>
      <c r="E66" s="341"/>
    </row>
    <row r="67" spans="1:5" ht="13.5" customHeight="1" thickBot="1" x14ac:dyDescent="0.3">
      <c r="A67" s="323" t="s">
        <v>158</v>
      </c>
      <c r="B67" s="324" t="s">
        <v>159</v>
      </c>
      <c r="C67" s="346"/>
      <c r="D67" s="346"/>
      <c r="E67" s="341"/>
    </row>
    <row r="68" spans="1:5" ht="18" customHeight="1" thickBot="1" x14ac:dyDescent="0.3">
      <c r="A68" s="25" t="s">
        <v>160</v>
      </c>
      <c r="B68" s="324" t="s">
        <v>161</v>
      </c>
      <c r="C68" s="342">
        <f>SUM(C44,C47,C53,C65,C66,C67)</f>
        <v>371531110</v>
      </c>
      <c r="D68" s="342">
        <f>SUM(D44,D47,D53,D65,D66,D67)</f>
        <v>378979504</v>
      </c>
      <c r="E68" s="345">
        <f>(D68/C68)*100</f>
        <v>102.00478339485488</v>
      </c>
    </row>
    <row r="71" spans="1:5" ht="30" customHeight="1" x14ac:dyDescent="0.25">
      <c r="A71" s="395" t="s">
        <v>164</v>
      </c>
      <c r="B71" s="395"/>
      <c r="C71" s="395"/>
      <c r="D71" s="394" t="s">
        <v>162</v>
      </c>
      <c r="E71" s="394"/>
    </row>
    <row r="72" spans="1:5" ht="15.75" x14ac:dyDescent="0.25">
      <c r="A72" s="75"/>
      <c r="B72" s="75"/>
      <c r="C72" s="75"/>
      <c r="D72" s="26"/>
      <c r="E72" s="26"/>
    </row>
    <row r="73" spans="1:5" ht="15.75" x14ac:dyDescent="0.25">
      <c r="A73" s="27" t="s">
        <v>163</v>
      </c>
      <c r="B73" s="28"/>
      <c r="C73" s="29"/>
      <c r="D73" s="29"/>
      <c r="E73" s="29"/>
    </row>
    <row r="74" spans="1:5" ht="16.5" thickBot="1" x14ac:dyDescent="0.3">
      <c r="A74" s="27"/>
      <c r="B74" s="28"/>
      <c r="C74" s="29"/>
      <c r="D74" s="393" t="s">
        <v>3</v>
      </c>
      <c r="E74" s="393"/>
    </row>
    <row r="75" spans="1:5" ht="38.25" thickBot="1" x14ac:dyDescent="0.3">
      <c r="A75" s="349" t="s">
        <v>165</v>
      </c>
      <c r="B75" s="309" t="s">
        <v>42</v>
      </c>
      <c r="C75" s="310" t="s">
        <v>166</v>
      </c>
      <c r="D75" s="311" t="s">
        <v>44</v>
      </c>
      <c r="E75" s="311" t="s">
        <v>167</v>
      </c>
    </row>
    <row r="76" spans="1:5" ht="16.5" thickBot="1" x14ac:dyDescent="0.3">
      <c r="A76" s="350"/>
      <c r="B76" s="315"/>
      <c r="C76" s="316" t="s">
        <v>46</v>
      </c>
      <c r="D76" s="317"/>
      <c r="E76" s="351" t="s">
        <v>168</v>
      </c>
    </row>
    <row r="77" spans="1:5" ht="15.75" thickBot="1" x14ac:dyDescent="0.3">
      <c r="A77" s="320" t="s">
        <v>47</v>
      </c>
      <c r="B77" s="321" t="s">
        <v>48</v>
      </c>
      <c r="C77" s="321" t="s">
        <v>49</v>
      </c>
      <c r="D77" s="321" t="s">
        <v>50</v>
      </c>
      <c r="E77" s="321" t="s">
        <v>51</v>
      </c>
    </row>
    <row r="78" spans="1:5" ht="15.75" thickBot="1" x14ac:dyDescent="0.3">
      <c r="A78" s="330" t="s">
        <v>169</v>
      </c>
      <c r="B78" s="324" t="s">
        <v>170</v>
      </c>
      <c r="C78" s="352">
        <v>353844078</v>
      </c>
      <c r="D78" s="352">
        <v>353844078</v>
      </c>
      <c r="E78" s="328">
        <f>(D78/C78)*100</f>
        <v>100</v>
      </c>
    </row>
    <row r="79" spans="1:5" ht="15.75" thickBot="1" x14ac:dyDescent="0.3">
      <c r="A79" s="330" t="s">
        <v>171</v>
      </c>
      <c r="B79" s="324" t="s">
        <v>172</v>
      </c>
      <c r="C79" s="352"/>
      <c r="D79" s="352"/>
      <c r="E79" s="328"/>
    </row>
    <row r="80" spans="1:5" ht="15.75" thickBot="1" x14ac:dyDescent="0.3">
      <c r="A80" s="330" t="s">
        <v>173</v>
      </c>
      <c r="B80" s="324" t="s">
        <v>174</v>
      </c>
      <c r="C80" s="352">
        <v>6772970</v>
      </c>
      <c r="D80" s="352">
        <v>6772970</v>
      </c>
      <c r="E80" s="328">
        <f>(D80/C80)*100</f>
        <v>100</v>
      </c>
    </row>
    <row r="81" spans="1:5" ht="15.75" thickBot="1" x14ac:dyDescent="0.3">
      <c r="A81" s="330" t="s">
        <v>175</v>
      </c>
      <c r="B81" s="324" t="s">
        <v>176</v>
      </c>
      <c r="C81" s="352">
        <v>19462358</v>
      </c>
      <c r="D81" s="352">
        <v>3120414</v>
      </c>
      <c r="E81" s="328">
        <f>(D81/C81)*100</f>
        <v>16.033072662623923</v>
      </c>
    </row>
    <row r="82" spans="1:5" ht="15.75" thickBot="1" x14ac:dyDescent="0.3">
      <c r="A82" s="330" t="s">
        <v>177</v>
      </c>
      <c r="B82" s="324" t="s">
        <v>178</v>
      </c>
      <c r="C82" s="352"/>
      <c r="D82" s="352"/>
      <c r="E82" s="328"/>
    </row>
    <row r="83" spans="1:5" ht="15.75" thickBot="1" x14ac:dyDescent="0.3">
      <c r="A83" s="330" t="s">
        <v>179</v>
      </c>
      <c r="B83" s="324" t="s">
        <v>180</v>
      </c>
      <c r="C83" s="352">
        <v>-16341944</v>
      </c>
      <c r="D83" s="352">
        <v>7375484</v>
      </c>
      <c r="E83" s="328">
        <f>(D83/C83)*100</f>
        <v>-45.132231514194395</v>
      </c>
    </row>
    <row r="84" spans="1:5" ht="15.75" thickBot="1" x14ac:dyDescent="0.3">
      <c r="A84" s="323" t="s">
        <v>611</v>
      </c>
      <c r="B84" s="324" t="s">
        <v>181</v>
      </c>
      <c r="C84" s="353">
        <f>SUM(C78:C83)</f>
        <v>363737462</v>
      </c>
      <c r="D84" s="353">
        <f>SUM(D78:D83)</f>
        <v>371112946</v>
      </c>
      <c r="E84" s="328">
        <f>(D84/C84)*100</f>
        <v>102.02769435940036</v>
      </c>
    </row>
    <row r="85" spans="1:5" ht="15.75" thickBot="1" x14ac:dyDescent="0.3">
      <c r="A85" s="323" t="s">
        <v>182</v>
      </c>
      <c r="B85" s="324" t="s">
        <v>183</v>
      </c>
      <c r="C85" s="353"/>
      <c r="D85" s="353"/>
      <c r="E85" s="328"/>
    </row>
    <row r="86" spans="1:5" ht="15.75" thickBot="1" x14ac:dyDescent="0.3">
      <c r="A86" s="354" t="s">
        <v>184</v>
      </c>
      <c r="B86" s="324" t="s">
        <v>185</v>
      </c>
      <c r="C86" s="352"/>
      <c r="D86" s="352"/>
      <c r="E86" s="328"/>
    </row>
    <row r="87" spans="1:5" ht="15.75" thickBot="1" x14ac:dyDescent="0.3">
      <c r="A87" s="354" t="s">
        <v>186</v>
      </c>
      <c r="B87" s="324" t="s">
        <v>187</v>
      </c>
      <c r="C87" s="352"/>
      <c r="D87" s="352"/>
      <c r="E87" s="328"/>
    </row>
    <row r="88" spans="1:5" ht="15.75" thickBot="1" x14ac:dyDescent="0.3">
      <c r="A88" s="323" t="s">
        <v>188</v>
      </c>
      <c r="B88" s="324" t="s">
        <v>189</v>
      </c>
      <c r="C88" s="353"/>
      <c r="D88" s="353"/>
      <c r="E88" s="328"/>
    </row>
    <row r="89" spans="1:5" ht="15.75" thickBot="1" x14ac:dyDescent="0.3">
      <c r="A89" s="354" t="s">
        <v>190</v>
      </c>
      <c r="B89" s="324" t="s">
        <v>191</v>
      </c>
      <c r="C89" s="352"/>
      <c r="D89" s="352"/>
      <c r="E89" s="328"/>
    </row>
    <row r="90" spans="1:5" ht="15.75" thickBot="1" x14ac:dyDescent="0.3">
      <c r="A90" s="354" t="s">
        <v>192</v>
      </c>
      <c r="B90" s="324" t="s">
        <v>193</v>
      </c>
      <c r="C90" s="355"/>
      <c r="D90" s="355"/>
      <c r="E90" s="328"/>
    </row>
    <row r="91" spans="1:5" ht="15.75" thickBot="1" x14ac:dyDescent="0.3">
      <c r="A91" s="356" t="s">
        <v>194</v>
      </c>
      <c r="B91" s="324" t="s">
        <v>195</v>
      </c>
      <c r="C91" s="353"/>
      <c r="D91" s="353"/>
      <c r="E91" s="328"/>
    </row>
    <row r="92" spans="1:5" ht="15.75" thickBot="1" x14ac:dyDescent="0.3">
      <c r="A92" s="329" t="s">
        <v>612</v>
      </c>
      <c r="B92" s="324" t="s">
        <v>196</v>
      </c>
      <c r="C92" s="353"/>
      <c r="D92" s="353"/>
      <c r="E92" s="328"/>
    </row>
    <row r="93" spans="1:5" ht="15.75" thickBot="1" x14ac:dyDescent="0.3">
      <c r="A93" s="333" t="s">
        <v>197</v>
      </c>
      <c r="B93" s="324">
        <v>82</v>
      </c>
      <c r="C93" s="352"/>
      <c r="D93" s="352"/>
      <c r="E93" s="328"/>
    </row>
    <row r="94" spans="1:5" ht="15.75" thickBot="1" x14ac:dyDescent="0.3">
      <c r="A94" s="333" t="s">
        <v>198</v>
      </c>
      <c r="B94" s="324" t="s">
        <v>199</v>
      </c>
      <c r="C94" s="352"/>
      <c r="D94" s="352"/>
      <c r="E94" s="328"/>
    </row>
    <row r="95" spans="1:5" ht="15.75" thickBot="1" x14ac:dyDescent="0.3">
      <c r="A95" s="333" t="s">
        <v>200</v>
      </c>
      <c r="B95" s="324" t="s">
        <v>201</v>
      </c>
      <c r="C95" s="352"/>
      <c r="D95" s="352"/>
      <c r="E95" s="328"/>
    </row>
    <row r="96" spans="1:5" ht="15.75" thickBot="1" x14ac:dyDescent="0.3">
      <c r="A96" s="333" t="s">
        <v>202</v>
      </c>
      <c r="B96" s="324" t="s">
        <v>203</v>
      </c>
      <c r="C96" s="352"/>
      <c r="D96" s="352"/>
      <c r="E96" s="328"/>
    </row>
    <row r="97" spans="1:5" ht="15.75" thickBot="1" x14ac:dyDescent="0.3">
      <c r="A97" s="329" t="s">
        <v>613</v>
      </c>
      <c r="B97" s="324" t="s">
        <v>204</v>
      </c>
      <c r="C97" s="353">
        <f>SUM(C98:C101)</f>
        <v>3086383</v>
      </c>
      <c r="D97" s="353">
        <v>3128562</v>
      </c>
      <c r="E97" s="328">
        <f>(D97/C97)*100</f>
        <v>101.36661587366183</v>
      </c>
    </row>
    <row r="98" spans="1:5" ht="15.75" thickBot="1" x14ac:dyDescent="0.3">
      <c r="A98" s="330" t="s">
        <v>205</v>
      </c>
      <c r="B98" s="324" t="s">
        <v>206</v>
      </c>
      <c r="C98" s="352"/>
      <c r="D98" s="352"/>
      <c r="E98" s="328"/>
    </row>
    <row r="99" spans="1:5" ht="15.75" thickBot="1" x14ac:dyDescent="0.3">
      <c r="A99" s="330" t="s">
        <v>207</v>
      </c>
      <c r="B99" s="324" t="s">
        <v>208</v>
      </c>
      <c r="C99" s="352"/>
      <c r="D99" s="352"/>
      <c r="E99" s="328"/>
    </row>
    <row r="100" spans="1:5" ht="15.75" thickBot="1" x14ac:dyDescent="0.3">
      <c r="A100" s="333" t="s">
        <v>209</v>
      </c>
      <c r="B100" s="324" t="s">
        <v>210</v>
      </c>
      <c r="C100" s="352"/>
      <c r="D100" s="352">
        <v>0</v>
      </c>
      <c r="E100" s="328">
        <v>0</v>
      </c>
    </row>
    <row r="101" spans="1:5" ht="15.75" thickBot="1" x14ac:dyDescent="0.3">
      <c r="A101" s="330" t="s">
        <v>211</v>
      </c>
      <c r="B101" s="324" t="s">
        <v>212</v>
      </c>
      <c r="C101" s="352">
        <v>3086383</v>
      </c>
      <c r="D101" s="352">
        <v>3128562</v>
      </c>
      <c r="E101" s="328">
        <v>0</v>
      </c>
    </row>
    <row r="102" spans="1:5" ht="15.75" thickBot="1" x14ac:dyDescent="0.3">
      <c r="A102" s="330" t="s">
        <v>213</v>
      </c>
      <c r="B102" s="324" t="s">
        <v>214</v>
      </c>
      <c r="C102" s="352"/>
      <c r="D102" s="352"/>
      <c r="E102" s="328"/>
    </row>
    <row r="103" spans="1:5" ht="15.75" thickBot="1" x14ac:dyDescent="0.3">
      <c r="A103" s="347" t="s">
        <v>215</v>
      </c>
      <c r="B103" s="324" t="s">
        <v>216</v>
      </c>
      <c r="C103" s="352"/>
      <c r="D103" s="352"/>
      <c r="E103" s="328"/>
    </row>
    <row r="104" spans="1:5" ht="15.75" thickBot="1" x14ac:dyDescent="0.3">
      <c r="A104" s="347" t="s">
        <v>217</v>
      </c>
      <c r="B104" s="324" t="s">
        <v>218</v>
      </c>
      <c r="C104" s="352"/>
      <c r="D104" s="352"/>
      <c r="E104" s="328"/>
    </row>
    <row r="105" spans="1:5" ht="15.75" thickBot="1" x14ac:dyDescent="0.3">
      <c r="A105" s="357" t="s">
        <v>219</v>
      </c>
      <c r="B105" s="358" t="s">
        <v>220</v>
      </c>
      <c r="C105" s="359"/>
      <c r="D105" s="359"/>
      <c r="E105" s="328"/>
    </row>
    <row r="106" spans="1:5" ht="15.75" thickBot="1" x14ac:dyDescent="0.3">
      <c r="A106" s="347" t="s">
        <v>221</v>
      </c>
      <c r="B106" s="324" t="s">
        <v>222</v>
      </c>
      <c r="C106" s="352">
        <v>3086383</v>
      </c>
      <c r="D106" s="352">
        <v>3128562</v>
      </c>
      <c r="E106" s="328">
        <f>(D106/C106)*100</f>
        <v>101.36661587366183</v>
      </c>
    </row>
    <row r="107" spans="1:5" ht="15.75" thickBot="1" x14ac:dyDescent="0.3">
      <c r="A107" s="347" t="s">
        <v>223</v>
      </c>
      <c r="B107" s="324" t="s">
        <v>224</v>
      </c>
      <c r="C107" s="352"/>
      <c r="D107" s="352">
        <v>0</v>
      </c>
      <c r="E107" s="328"/>
    </row>
    <row r="108" spans="1:5" ht="15.75" thickBot="1" x14ac:dyDescent="0.3">
      <c r="A108" s="347" t="s">
        <v>225</v>
      </c>
      <c r="B108" s="324" t="s">
        <v>226</v>
      </c>
      <c r="C108" s="352">
        <v>0</v>
      </c>
      <c r="D108" s="352"/>
      <c r="E108" s="328"/>
    </row>
    <row r="109" spans="1:5" ht="15.75" thickBot="1" x14ac:dyDescent="0.3">
      <c r="A109" s="360" t="s">
        <v>227</v>
      </c>
      <c r="B109" s="361" t="s">
        <v>228</v>
      </c>
      <c r="C109" s="362"/>
      <c r="D109" s="362"/>
      <c r="E109" s="328">
        <v>0</v>
      </c>
    </row>
    <row r="110" spans="1:5" ht="15.75" thickBot="1" x14ac:dyDescent="0.3">
      <c r="A110" s="363" t="s">
        <v>229</v>
      </c>
      <c r="B110" s="324" t="s">
        <v>224</v>
      </c>
      <c r="C110" s="364">
        <f>SUM(C92,C97,C109)</f>
        <v>3086383</v>
      </c>
      <c r="D110" s="364">
        <f>SUM(D92,D97,D109)</f>
        <v>3128562</v>
      </c>
      <c r="E110" s="328">
        <f>(D110/C110)*100</f>
        <v>101.36661587366183</v>
      </c>
    </row>
    <row r="111" spans="1:5" ht="15.75" thickBot="1" x14ac:dyDescent="0.3">
      <c r="A111" s="329" t="s">
        <v>230</v>
      </c>
      <c r="B111" s="324" t="s">
        <v>226</v>
      </c>
      <c r="C111" s="353">
        <v>4707265</v>
      </c>
      <c r="D111" s="353">
        <v>4737996</v>
      </c>
      <c r="E111" s="328">
        <f>(D111/C111)*100</f>
        <v>100.65284193687842</v>
      </c>
    </row>
    <row r="112" spans="1:5" ht="15.75" thickBot="1" x14ac:dyDescent="0.3">
      <c r="A112" s="25" t="s">
        <v>231</v>
      </c>
      <c r="B112" s="324" t="s">
        <v>228</v>
      </c>
      <c r="C112" s="365">
        <f>SUM(C84,C91,C107,C110,C111)</f>
        <v>371531110</v>
      </c>
      <c r="D112" s="365">
        <f>SUM(D84,D91,D110,D111)</f>
        <v>378979504</v>
      </c>
      <c r="E112" s="343">
        <f>(D112/C112)*100</f>
        <v>102.00478339485488</v>
      </c>
    </row>
  </sheetData>
  <mergeCells count="6">
    <mergeCell ref="D74:E74"/>
    <mergeCell ref="D1:E1"/>
    <mergeCell ref="D4:E4"/>
    <mergeCell ref="A1:C1"/>
    <mergeCell ref="A71:C71"/>
    <mergeCell ref="D71:E7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orientation="portrait" r:id="rId1"/>
  <rowBreaks count="1" manualBreakCount="1"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view="pageLayout" zoomScaleNormal="100" workbookViewId="0">
      <selection activeCell="C13" sqref="C13"/>
    </sheetView>
  </sheetViews>
  <sheetFormatPr defaultRowHeight="15" x14ac:dyDescent="0.25"/>
  <cols>
    <col min="1" max="1" width="7.28515625" customWidth="1"/>
    <col min="2" max="2" width="67.28515625" customWidth="1"/>
    <col min="3" max="3" width="12.7109375" bestFit="1" customWidth="1"/>
  </cols>
  <sheetData>
    <row r="1" spans="1:3" ht="15.75" x14ac:dyDescent="0.25">
      <c r="A1" s="396" t="s">
        <v>232</v>
      </c>
      <c r="B1" s="396"/>
      <c r="C1" s="396"/>
    </row>
    <row r="2" spans="1:3" ht="16.5" thickBot="1" x14ac:dyDescent="0.3">
      <c r="A2" s="30"/>
      <c r="B2" s="30" t="s">
        <v>298</v>
      </c>
      <c r="C2" s="31" t="s">
        <v>3</v>
      </c>
    </row>
    <row r="3" spans="1:3" s="34" customFormat="1" ht="15.75" x14ac:dyDescent="0.25">
      <c r="A3" s="32" t="s">
        <v>42</v>
      </c>
      <c r="B3" s="33" t="s">
        <v>4</v>
      </c>
      <c r="C3" s="33" t="s">
        <v>233</v>
      </c>
    </row>
    <row r="4" spans="1:3" s="34" customFormat="1" ht="16.5" thickBot="1" x14ac:dyDescent="0.3">
      <c r="A4" s="35" t="s">
        <v>234</v>
      </c>
      <c r="B4" s="35" t="s">
        <v>235</v>
      </c>
      <c r="C4" s="35" t="s">
        <v>236</v>
      </c>
    </row>
    <row r="5" spans="1:3" x14ac:dyDescent="0.25">
      <c r="A5" s="36">
        <v>1</v>
      </c>
      <c r="B5" s="37" t="s">
        <v>237</v>
      </c>
      <c r="C5" s="38">
        <v>140387834</v>
      </c>
    </row>
    <row r="6" spans="1:3" x14ac:dyDescent="0.25">
      <c r="A6" s="39">
        <v>2</v>
      </c>
      <c r="B6" s="40" t="s">
        <v>238</v>
      </c>
      <c r="C6" s="41">
        <v>143193417</v>
      </c>
    </row>
    <row r="7" spans="1:3" s="45" customFormat="1" ht="14.25" x14ac:dyDescent="0.2">
      <c r="A7" s="42">
        <v>3</v>
      </c>
      <c r="B7" s="43" t="s">
        <v>239</v>
      </c>
      <c r="C7" s="44">
        <f>SUM(C5-C6)</f>
        <v>-2805583</v>
      </c>
    </row>
    <row r="8" spans="1:3" x14ac:dyDescent="0.25">
      <c r="A8" s="39">
        <v>4</v>
      </c>
      <c r="B8" s="40" t="s">
        <v>240</v>
      </c>
      <c r="C8" s="41">
        <v>28573262</v>
      </c>
    </row>
    <row r="9" spans="1:3" x14ac:dyDescent="0.25">
      <c r="A9" s="39">
        <v>5</v>
      </c>
      <c r="B9" s="40" t="s">
        <v>241</v>
      </c>
      <c r="C9" s="41">
        <v>3086383</v>
      </c>
    </row>
    <row r="10" spans="1:3" s="45" customFormat="1" ht="14.25" x14ac:dyDescent="0.2">
      <c r="A10" s="42">
        <v>6</v>
      </c>
      <c r="B10" s="43" t="s">
        <v>242</v>
      </c>
      <c r="C10" s="44">
        <f>SUM(C8-C9)</f>
        <v>25486879</v>
      </c>
    </row>
    <row r="11" spans="1:3" s="45" customFormat="1" ht="14.25" x14ac:dyDescent="0.2">
      <c r="A11" s="42">
        <v>7</v>
      </c>
      <c r="B11" s="43" t="s">
        <v>243</v>
      </c>
      <c r="C11" s="44">
        <f>SUM(C7,C10)</f>
        <v>22681296</v>
      </c>
    </row>
    <row r="12" spans="1:3" x14ac:dyDescent="0.25">
      <c r="A12" s="39">
        <v>8</v>
      </c>
      <c r="B12" s="40" t="s">
        <v>244</v>
      </c>
      <c r="C12" s="41">
        <v>0</v>
      </c>
    </row>
    <row r="13" spans="1:3" x14ac:dyDescent="0.25">
      <c r="A13" s="39">
        <v>9</v>
      </c>
      <c r="B13" s="40" t="s">
        <v>245</v>
      </c>
      <c r="C13" s="41">
        <v>0</v>
      </c>
    </row>
    <row r="14" spans="1:3" s="45" customFormat="1" ht="14.25" x14ac:dyDescent="0.2">
      <c r="A14" s="42">
        <v>10</v>
      </c>
      <c r="B14" s="43" t="s">
        <v>246</v>
      </c>
      <c r="C14" s="44">
        <v>0</v>
      </c>
    </row>
    <row r="15" spans="1:3" x14ac:dyDescent="0.25">
      <c r="A15" s="39">
        <v>11</v>
      </c>
      <c r="B15" s="40" t="s">
        <v>247</v>
      </c>
      <c r="C15" s="41">
        <v>0</v>
      </c>
    </row>
    <row r="16" spans="1:3" x14ac:dyDescent="0.25">
      <c r="A16" s="39">
        <v>12</v>
      </c>
      <c r="B16" s="40" t="s">
        <v>248</v>
      </c>
      <c r="C16" s="41">
        <v>0</v>
      </c>
    </row>
    <row r="17" spans="1:3" s="45" customFormat="1" ht="14.25" x14ac:dyDescent="0.2">
      <c r="A17" s="42">
        <v>13</v>
      </c>
      <c r="B17" s="43" t="s">
        <v>249</v>
      </c>
      <c r="C17" s="44">
        <v>0</v>
      </c>
    </row>
    <row r="18" spans="1:3" s="45" customFormat="1" ht="14.25" x14ac:dyDescent="0.2">
      <c r="A18" s="42">
        <v>14</v>
      </c>
      <c r="B18" s="43" t="s">
        <v>250</v>
      </c>
      <c r="C18" s="44">
        <v>0</v>
      </c>
    </row>
    <row r="19" spans="1:3" s="45" customFormat="1" ht="14.25" x14ac:dyDescent="0.2">
      <c r="A19" s="42">
        <v>15</v>
      </c>
      <c r="B19" s="43" t="s">
        <v>251</v>
      </c>
      <c r="C19" s="44">
        <f>SUM(C11,C18)</f>
        <v>22681296</v>
      </c>
    </row>
    <row r="20" spans="1:3" x14ac:dyDescent="0.25">
      <c r="A20" s="39">
        <v>16</v>
      </c>
      <c r="B20" s="43" t="s">
        <v>252</v>
      </c>
      <c r="C20" s="44">
        <v>0</v>
      </c>
    </row>
    <row r="21" spans="1:3" x14ac:dyDescent="0.25">
      <c r="A21" s="39">
        <v>17</v>
      </c>
      <c r="B21" s="43" t="s">
        <v>253</v>
      </c>
      <c r="C21" s="44">
        <f>SUM(C11-C20)</f>
        <v>22681296</v>
      </c>
    </row>
    <row r="22" spans="1:3" x14ac:dyDescent="0.25">
      <c r="A22" s="39">
        <v>18</v>
      </c>
      <c r="B22" s="43" t="s">
        <v>254</v>
      </c>
      <c r="C22" s="44">
        <v>0</v>
      </c>
    </row>
    <row r="23" spans="1:3" ht="15.75" thickBot="1" x14ac:dyDescent="0.3">
      <c r="A23" s="46">
        <v>19</v>
      </c>
      <c r="B23" s="47" t="s">
        <v>255</v>
      </c>
      <c r="C23" s="48"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&amp;L&amp;"Times New Roman,Félkövér"Diósberény Község Önkormányzata&amp;R&amp;"Times New Roman,Félkövér dőlt"6.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0"/>
  <sheetViews>
    <sheetView tabSelected="1" view="pageBreakPreview" zoomScale="60" zoomScaleNormal="100" workbookViewId="0">
      <selection activeCell="B17" sqref="B17"/>
    </sheetView>
  </sheetViews>
  <sheetFormatPr defaultRowHeight="15" x14ac:dyDescent="0.25"/>
  <cols>
    <col min="1" max="1" width="6.7109375" customWidth="1"/>
    <col min="2" max="2" width="53.5703125" customWidth="1"/>
    <col min="3" max="3" width="15.28515625" customWidth="1"/>
    <col min="4" max="4" width="8.140625" customWidth="1"/>
    <col min="5" max="5" width="11.42578125" bestFit="1" customWidth="1"/>
  </cols>
  <sheetData>
    <row r="1" spans="1:5" x14ac:dyDescent="0.25">
      <c r="A1" s="397" t="s">
        <v>256</v>
      </c>
      <c r="B1" s="397"/>
      <c r="C1" s="397"/>
      <c r="D1" s="397"/>
      <c r="E1" s="397"/>
    </row>
    <row r="2" spans="1:5" ht="15.75" thickBot="1" x14ac:dyDescent="0.3">
      <c r="A2" s="398" t="s">
        <v>3</v>
      </c>
      <c r="B2" s="398"/>
      <c r="C2" s="398"/>
      <c r="D2" s="398"/>
      <c r="E2" s="398"/>
    </row>
    <row r="3" spans="1:5" s="53" customFormat="1" ht="21.75" x14ac:dyDescent="0.2">
      <c r="A3" s="49" t="s">
        <v>42</v>
      </c>
      <c r="B3" s="50" t="s">
        <v>4</v>
      </c>
      <c r="C3" s="51" t="s">
        <v>257</v>
      </c>
      <c r="D3" s="51" t="s">
        <v>258</v>
      </c>
      <c r="E3" s="52" t="s">
        <v>259</v>
      </c>
    </row>
    <row r="4" spans="1:5" s="53" customFormat="1" thickBot="1" x14ac:dyDescent="0.25">
      <c r="A4" s="54" t="s">
        <v>234</v>
      </c>
      <c r="B4" s="55" t="s">
        <v>235</v>
      </c>
      <c r="C4" s="56" t="s">
        <v>236</v>
      </c>
      <c r="D4" s="56" t="s">
        <v>260</v>
      </c>
      <c r="E4" s="57" t="s">
        <v>261</v>
      </c>
    </row>
    <row r="5" spans="1:5" x14ac:dyDescent="0.25">
      <c r="A5" s="58">
        <v>1</v>
      </c>
      <c r="B5" s="59" t="s">
        <v>262</v>
      </c>
      <c r="C5" s="61">
        <v>13487500</v>
      </c>
      <c r="D5" s="61">
        <v>0</v>
      </c>
      <c r="E5" s="60">
        <v>9644033</v>
      </c>
    </row>
    <row r="6" spans="1:5" x14ac:dyDescent="0.25">
      <c r="A6" s="62">
        <v>2</v>
      </c>
      <c r="B6" s="63" t="s">
        <v>263</v>
      </c>
      <c r="C6" s="65">
        <v>2119532</v>
      </c>
      <c r="D6" s="65">
        <v>0</v>
      </c>
      <c r="E6" s="64">
        <v>1979549</v>
      </c>
    </row>
    <row r="7" spans="1:5" x14ac:dyDescent="0.25">
      <c r="A7" s="62">
        <v>3</v>
      </c>
      <c r="B7" s="66" t="s">
        <v>264</v>
      </c>
      <c r="C7" s="65">
        <v>372066</v>
      </c>
      <c r="D7" s="65">
        <v>0</v>
      </c>
      <c r="E7" s="64">
        <v>303562</v>
      </c>
    </row>
    <row r="8" spans="1:5" s="45" customFormat="1" ht="12.75" x14ac:dyDescent="0.2">
      <c r="A8" s="67">
        <v>4</v>
      </c>
      <c r="B8" s="68" t="s">
        <v>265</v>
      </c>
      <c r="C8" s="69">
        <f>SUM(C5:C7)</f>
        <v>15979098</v>
      </c>
      <c r="D8" s="69">
        <f>SUM(D5:D7)</f>
        <v>0</v>
      </c>
      <c r="E8" s="70">
        <f>SUM(E5:E7)</f>
        <v>11927144</v>
      </c>
    </row>
    <row r="9" spans="1:5" x14ac:dyDescent="0.25">
      <c r="A9" s="62">
        <v>5</v>
      </c>
      <c r="B9" s="66" t="s">
        <v>266</v>
      </c>
      <c r="C9" s="65">
        <v>0</v>
      </c>
      <c r="D9" s="65">
        <v>0</v>
      </c>
      <c r="E9" s="64">
        <v>0</v>
      </c>
    </row>
    <row r="10" spans="1:5" x14ac:dyDescent="0.25">
      <c r="A10" s="62">
        <v>6</v>
      </c>
      <c r="B10" s="66" t="s">
        <v>267</v>
      </c>
      <c r="C10" s="65">
        <v>0</v>
      </c>
      <c r="D10" s="65">
        <v>0</v>
      </c>
      <c r="E10" s="64">
        <v>0</v>
      </c>
    </row>
    <row r="11" spans="1:5" s="45" customFormat="1" ht="12.75" x14ac:dyDescent="0.2">
      <c r="A11" s="67">
        <v>7</v>
      </c>
      <c r="B11" s="68" t="s">
        <v>268</v>
      </c>
      <c r="C11" s="69">
        <v>0</v>
      </c>
      <c r="D11" s="69">
        <v>0</v>
      </c>
      <c r="E11" s="70">
        <v>0</v>
      </c>
    </row>
    <row r="12" spans="1:5" x14ac:dyDescent="0.25">
      <c r="A12" s="62">
        <v>8</v>
      </c>
      <c r="B12" s="66" t="s">
        <v>269</v>
      </c>
      <c r="C12" s="65">
        <v>103662810</v>
      </c>
      <c r="D12" s="65">
        <v>0</v>
      </c>
      <c r="E12" s="64">
        <v>97894426</v>
      </c>
    </row>
    <row r="13" spans="1:5" x14ac:dyDescent="0.25">
      <c r="A13" s="62">
        <v>9</v>
      </c>
      <c r="B13" s="66" t="s">
        <v>270</v>
      </c>
      <c r="C13" s="65">
        <v>17581051</v>
      </c>
      <c r="D13" s="65">
        <v>0</v>
      </c>
      <c r="E13" s="64">
        <v>8413590</v>
      </c>
    </row>
    <row r="14" spans="1:5" x14ac:dyDescent="0.25">
      <c r="A14" s="62">
        <v>10</v>
      </c>
      <c r="B14" s="66" t="s">
        <v>271</v>
      </c>
      <c r="C14" s="65">
        <v>1115532</v>
      </c>
      <c r="D14" s="65">
        <v>0</v>
      </c>
      <c r="E14" s="64">
        <v>30922536</v>
      </c>
    </row>
    <row r="15" spans="1:5" x14ac:dyDescent="0.25">
      <c r="A15" s="62">
        <v>11</v>
      </c>
      <c r="B15" s="66" t="s">
        <v>272</v>
      </c>
      <c r="C15" s="65">
        <v>709551</v>
      </c>
      <c r="D15" s="65">
        <v>0</v>
      </c>
      <c r="E15" s="64">
        <v>884573</v>
      </c>
    </row>
    <row r="16" spans="1:5" s="45" customFormat="1" ht="12.75" x14ac:dyDescent="0.2">
      <c r="A16" s="67">
        <v>12</v>
      </c>
      <c r="B16" s="68" t="s">
        <v>273</v>
      </c>
      <c r="C16" s="69">
        <f>SUM(C12:C15)</f>
        <v>123068944</v>
      </c>
      <c r="D16" s="69">
        <f>SUM(D12:D15)</f>
        <v>0</v>
      </c>
      <c r="E16" s="70">
        <f>SUM(E12:E15)</f>
        <v>138115125</v>
      </c>
    </row>
    <row r="17" spans="1:5" x14ac:dyDescent="0.25">
      <c r="A17" s="62">
        <v>13</v>
      </c>
      <c r="B17" s="66" t="s">
        <v>274</v>
      </c>
      <c r="C17" s="65">
        <v>2894375</v>
      </c>
      <c r="D17" s="65">
        <f>SUM(D12:D15)</f>
        <v>0</v>
      </c>
      <c r="E17" s="64">
        <v>2439793</v>
      </c>
    </row>
    <row r="18" spans="1:5" x14ac:dyDescent="0.25">
      <c r="A18" s="62">
        <v>14</v>
      </c>
      <c r="B18" s="66" t="s">
        <v>275</v>
      </c>
      <c r="C18" s="65">
        <v>12461361</v>
      </c>
      <c r="D18" s="65">
        <v>0</v>
      </c>
      <c r="E18" s="64">
        <v>13825966</v>
      </c>
    </row>
    <row r="19" spans="1:5" x14ac:dyDescent="0.25">
      <c r="A19" s="62">
        <v>15</v>
      </c>
      <c r="B19" s="66" t="s">
        <v>276</v>
      </c>
      <c r="C19" s="65">
        <v>0</v>
      </c>
      <c r="D19" s="65">
        <v>0</v>
      </c>
      <c r="E19" s="64">
        <v>0</v>
      </c>
    </row>
    <row r="20" spans="1:5" x14ac:dyDescent="0.25">
      <c r="A20" s="62">
        <v>16</v>
      </c>
      <c r="B20" s="66" t="s">
        <v>277</v>
      </c>
      <c r="C20" s="65">
        <v>1054939</v>
      </c>
      <c r="D20" s="65">
        <v>0</v>
      </c>
      <c r="E20" s="64">
        <v>1185553</v>
      </c>
    </row>
    <row r="21" spans="1:5" s="45" customFormat="1" ht="12.75" x14ac:dyDescent="0.2">
      <c r="A21" s="67">
        <v>17</v>
      </c>
      <c r="B21" s="68" t="s">
        <v>278</v>
      </c>
      <c r="C21" s="69">
        <f>SUM(C17:C20)</f>
        <v>16410675</v>
      </c>
      <c r="D21" s="69">
        <f>SUM(D17:D20)</f>
        <v>0</v>
      </c>
      <c r="E21" s="70">
        <f>SUM(E17:E20)</f>
        <v>17451312</v>
      </c>
    </row>
    <row r="22" spans="1:5" x14ac:dyDescent="0.25">
      <c r="A22" s="62">
        <v>18</v>
      </c>
      <c r="B22" s="66" t="s">
        <v>279</v>
      </c>
      <c r="C22" s="65">
        <v>9459358</v>
      </c>
      <c r="D22" s="65">
        <v>0</v>
      </c>
      <c r="E22" s="64">
        <v>10107677</v>
      </c>
    </row>
    <row r="23" spans="1:5" x14ac:dyDescent="0.25">
      <c r="A23" s="62">
        <v>19</v>
      </c>
      <c r="B23" s="66" t="s">
        <v>280</v>
      </c>
      <c r="C23" s="65">
        <v>6403795</v>
      </c>
      <c r="D23" s="65">
        <v>0</v>
      </c>
      <c r="E23" s="64">
        <v>5700801</v>
      </c>
    </row>
    <row r="24" spans="1:5" x14ac:dyDescent="0.25">
      <c r="A24" s="62">
        <v>20</v>
      </c>
      <c r="B24" s="66" t="s">
        <v>281</v>
      </c>
      <c r="C24" s="65">
        <v>2694210</v>
      </c>
      <c r="D24" s="65">
        <v>0</v>
      </c>
      <c r="E24" s="64">
        <v>2395492</v>
      </c>
    </row>
    <row r="25" spans="1:5" s="45" customFormat="1" ht="12.75" x14ac:dyDescent="0.2">
      <c r="A25" s="67">
        <v>21</v>
      </c>
      <c r="B25" s="68" t="s">
        <v>282</v>
      </c>
      <c r="C25" s="69">
        <f>SUM(C22:C24)</f>
        <v>18557363</v>
      </c>
      <c r="D25" s="69">
        <f>SUM(D22:D24)</f>
        <v>0</v>
      </c>
      <c r="E25" s="70">
        <f>SUM(E22:E24)</f>
        <v>18203970</v>
      </c>
    </row>
    <row r="26" spans="1:5" s="45" customFormat="1" ht="12.75" x14ac:dyDescent="0.2">
      <c r="A26" s="67">
        <v>22</v>
      </c>
      <c r="B26" s="68" t="s">
        <v>283</v>
      </c>
      <c r="C26" s="69">
        <v>16079191</v>
      </c>
      <c r="D26" s="69">
        <v>0</v>
      </c>
      <c r="E26" s="70">
        <v>15514858</v>
      </c>
    </row>
    <row r="27" spans="1:5" s="45" customFormat="1" ht="12.75" x14ac:dyDescent="0.2">
      <c r="A27" s="67">
        <v>23</v>
      </c>
      <c r="B27" s="68" t="s">
        <v>284</v>
      </c>
      <c r="C27" s="69">
        <v>95617985</v>
      </c>
      <c r="D27" s="69">
        <v>0</v>
      </c>
      <c r="E27" s="70">
        <v>91519270</v>
      </c>
    </row>
    <row r="28" spans="1:5" x14ac:dyDescent="0.25">
      <c r="A28" s="62">
        <v>24</v>
      </c>
      <c r="B28" s="68" t="s">
        <v>285</v>
      </c>
      <c r="C28" s="69">
        <f>C8+C16-C21-C25-C26-C27</f>
        <v>-7617172</v>
      </c>
      <c r="D28" s="69">
        <v>0</v>
      </c>
      <c r="E28" s="70">
        <f>E8+E16-E21-E25-E26-E27</f>
        <v>7352859</v>
      </c>
    </row>
    <row r="29" spans="1:5" s="71" customFormat="1" ht="12.75" x14ac:dyDescent="0.2">
      <c r="A29" s="62">
        <v>25</v>
      </c>
      <c r="B29" s="66" t="s">
        <v>286</v>
      </c>
      <c r="C29" s="65">
        <v>0</v>
      </c>
      <c r="D29" s="65">
        <v>0</v>
      </c>
      <c r="E29" s="64">
        <v>0</v>
      </c>
    </row>
    <row r="30" spans="1:5" s="71" customFormat="1" ht="12.75" x14ac:dyDescent="0.2">
      <c r="A30" s="62">
        <v>26</v>
      </c>
      <c r="B30" s="66" t="s">
        <v>287</v>
      </c>
      <c r="C30" s="65">
        <v>115228</v>
      </c>
      <c r="D30" s="65">
        <v>0</v>
      </c>
      <c r="E30" s="64">
        <v>22625</v>
      </c>
    </row>
    <row r="31" spans="1:5" s="71" customFormat="1" ht="12.75" x14ac:dyDescent="0.2">
      <c r="A31" s="62">
        <v>27</v>
      </c>
      <c r="B31" s="66" t="s">
        <v>288</v>
      </c>
      <c r="C31" s="65">
        <v>0</v>
      </c>
      <c r="D31" s="65">
        <v>0</v>
      </c>
      <c r="E31" s="64">
        <v>0</v>
      </c>
    </row>
    <row r="32" spans="1:5" x14ac:dyDescent="0.25">
      <c r="A32" s="62">
        <v>28</v>
      </c>
      <c r="B32" s="66" t="s">
        <v>289</v>
      </c>
      <c r="C32" s="65">
        <v>0</v>
      </c>
      <c r="D32" s="65">
        <v>0</v>
      </c>
      <c r="E32" s="64">
        <v>0</v>
      </c>
    </row>
    <row r="33" spans="1:5" s="45" customFormat="1" ht="12.75" x14ac:dyDescent="0.2">
      <c r="A33" s="67">
        <v>29</v>
      </c>
      <c r="B33" s="68" t="s">
        <v>290</v>
      </c>
      <c r="C33" s="69">
        <f>SUM(C29:C32)</f>
        <v>115228</v>
      </c>
      <c r="D33" s="69">
        <v>0</v>
      </c>
      <c r="E33" s="70">
        <f>SUM(E29:E32)</f>
        <v>22625</v>
      </c>
    </row>
    <row r="34" spans="1:5" x14ac:dyDescent="0.25">
      <c r="A34" s="62">
        <v>30</v>
      </c>
      <c r="B34" s="66" t="s">
        <v>291</v>
      </c>
      <c r="C34" s="65">
        <v>0</v>
      </c>
      <c r="D34" s="65">
        <v>0</v>
      </c>
      <c r="E34" s="64">
        <v>0</v>
      </c>
    </row>
    <row r="35" spans="1:5" x14ac:dyDescent="0.25">
      <c r="A35" s="62">
        <v>31</v>
      </c>
      <c r="B35" s="66" t="s">
        <v>292</v>
      </c>
      <c r="C35" s="65">
        <v>8840000</v>
      </c>
      <c r="D35" s="65">
        <v>0</v>
      </c>
      <c r="E35" s="64">
        <v>0</v>
      </c>
    </row>
    <row r="36" spans="1:5" x14ac:dyDescent="0.25">
      <c r="A36" s="62">
        <v>32</v>
      </c>
      <c r="B36" s="66" t="s">
        <v>293</v>
      </c>
      <c r="C36" s="65">
        <v>0</v>
      </c>
      <c r="D36" s="65">
        <v>0</v>
      </c>
      <c r="E36" s="64">
        <v>0</v>
      </c>
    </row>
    <row r="37" spans="1:5" x14ac:dyDescent="0.25">
      <c r="A37" s="62">
        <v>33</v>
      </c>
      <c r="B37" s="66" t="s">
        <v>294</v>
      </c>
      <c r="C37" s="65">
        <v>0</v>
      </c>
      <c r="D37" s="65">
        <v>0</v>
      </c>
      <c r="E37" s="64">
        <v>0</v>
      </c>
    </row>
    <row r="38" spans="1:5" s="45" customFormat="1" ht="12.75" x14ac:dyDescent="0.2">
      <c r="A38" s="67">
        <v>34</v>
      </c>
      <c r="B38" s="68" t="s">
        <v>295</v>
      </c>
      <c r="C38" s="69">
        <f>C34+C35+C36</f>
        <v>8840000</v>
      </c>
      <c r="D38" s="69">
        <v>0</v>
      </c>
      <c r="E38" s="70">
        <f>E34+E35+E36</f>
        <v>0</v>
      </c>
    </row>
    <row r="39" spans="1:5" s="45" customFormat="1" ht="12.75" x14ac:dyDescent="0.2">
      <c r="A39" s="67">
        <v>35</v>
      </c>
      <c r="B39" s="68" t="s">
        <v>296</v>
      </c>
      <c r="C39" s="69">
        <f>C33-C38</f>
        <v>-8724772</v>
      </c>
      <c r="D39" s="69">
        <v>0</v>
      </c>
      <c r="E39" s="70">
        <f>E33-E38</f>
        <v>22625</v>
      </c>
    </row>
    <row r="40" spans="1:5" s="45" customFormat="1" ht="13.5" thickBot="1" x14ac:dyDescent="0.25">
      <c r="A40" s="54">
        <v>36</v>
      </c>
      <c r="B40" s="72" t="s">
        <v>297</v>
      </c>
      <c r="C40" s="73">
        <f>SUM(C28+C39)</f>
        <v>-16341944</v>
      </c>
      <c r="D40" s="73">
        <v>0</v>
      </c>
      <c r="E40" s="74">
        <f>SUM(E28+E39)</f>
        <v>7375484</v>
      </c>
    </row>
  </sheetData>
  <mergeCells count="2">
    <mergeCell ref="A1:E1"/>
    <mergeCell ref="A2:E2"/>
  </mergeCells>
  <pageMargins left="0.70866141732283472" right="0.70866141732283472" top="0.94488188976377963" bottom="0.74803149606299213" header="0.51181102362204722" footer="0.31496062992125984"/>
  <pageSetup paperSize="9" scale="91" orientation="portrait" r:id="rId1"/>
  <headerFooter>
    <oddHeader>&amp;L&amp;"Times New Roman,Félkövér"Disóberény Község Önkormányzata&amp;C&amp;"Times New Roman,Félkövér"2018.&amp;R&amp;"Times New Roman,Félkövér dőlt"7.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1.sz. mell Működési mérleg</vt:lpstr>
      <vt:lpstr>2.sz. mell Felhalmozási mérleg</vt:lpstr>
      <vt:lpstr>3.sz mell. Kiemelt előir.</vt:lpstr>
      <vt:lpstr>4.sz. mell. Pénzeszközök vált.</vt:lpstr>
      <vt:lpstr>5.sz. mell. Vagyonkimutatás</vt:lpstr>
      <vt:lpstr>6.sz. mell. Maradványkimutatás </vt:lpstr>
      <vt:lpstr>7.sz. mell. Eredménykimutatás</vt:lpstr>
      <vt:lpstr>'1.sz. mell Működési mérleg'!Nyomtatási_terület</vt:lpstr>
      <vt:lpstr>'3.sz mell. Kiemelt előir.'!Nyomtatási_terület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2019-05-20T14:15:52Z</cp:lastPrinted>
  <dcterms:created xsi:type="dcterms:W3CDTF">2019-05-08T14:25:09Z</dcterms:created>
  <dcterms:modified xsi:type="dcterms:W3CDTF">2019-05-20T14:16:38Z</dcterms:modified>
</cp:coreProperties>
</file>