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20" yWindow="315" windowWidth="11700" windowHeight="6240" tabRatio="574" firstSheet="11" activeTab="20"/>
  </bookViews>
  <sheets>
    <sheet name="1.sz.mell. " sheetId="77" r:id="rId1"/>
    <sheet name="2.sz.mell" sheetId="2" r:id="rId2"/>
    <sheet name="3.1. sz. mell" sheetId="69" r:id="rId3"/>
    <sheet name="3.2.a. sz. mell." sheetId="70" r:id="rId4"/>
    <sheet name="3.2.b. sz. mell." sheetId="78" r:id="rId5"/>
    <sheet name="4.sz.mell" sheetId="14" r:id="rId6"/>
    <sheet name="4. sz. melléklet" sheetId="79" r:id="rId7"/>
    <sheet name="5.sz.mell " sheetId="15" r:id="rId8"/>
    <sheet name="5. sz. mell." sheetId="80" r:id="rId9"/>
    <sheet name="6.sz.mell" sheetId="16" r:id="rId10"/>
    <sheet name="7.sz.mell" sheetId="17" r:id="rId11"/>
    <sheet name="8.sz.mell." sheetId="67" r:id="rId12"/>
    <sheet name="9.sz.mell" sheetId="19" r:id="rId13"/>
    <sheet name="10. sz. mell " sheetId="66" r:id="rId14"/>
    <sheet name="11.sz.mell" sheetId="58" r:id="rId15"/>
    <sheet name="12. sz. mell" sheetId="59" r:id="rId16"/>
    <sheet name=" 13. sz. mell" sheetId="60" r:id="rId17"/>
    <sheet name="14. sz.mell" sheetId="61" r:id="rId18"/>
    <sheet name="15. sz.mell" sheetId="62" r:id="rId19"/>
    <sheet name="16.sz.mell" sheetId="75" r:id="rId20"/>
    <sheet name="17. sz. mell" sheetId="68" r:id="rId21"/>
    <sheet name="Munka1" sheetId="81" r:id="rId22"/>
    <sheet name="Munka2" sheetId="82" r:id="rId23"/>
  </sheets>
  <definedNames>
    <definedName name="_xlnm.Print_Titles" localSheetId="2">'3.1. sz. mell'!$1:$7</definedName>
  </definedNames>
  <calcPr calcId="145621"/>
</workbook>
</file>

<file path=xl/calcChain.xml><?xml version="1.0" encoding="utf-8"?>
<calcChain xmlns="http://schemas.openxmlformats.org/spreadsheetml/2006/main">
  <c r="O21" i="61" l="1"/>
  <c r="D46" i="69"/>
  <c r="D17" i="77"/>
  <c r="D62" i="69"/>
  <c r="D51" i="77" l="1"/>
  <c r="D31" i="77"/>
  <c r="B8" i="79" s="1"/>
  <c r="D66" i="77" l="1"/>
  <c r="D74" i="77"/>
  <c r="D81" i="77"/>
  <c r="D79" i="77"/>
  <c r="D11" i="77" l="1"/>
  <c r="D10" i="77"/>
  <c r="D9" i="77"/>
  <c r="D12" i="79"/>
  <c r="D5" i="79"/>
  <c r="H28" i="67" l="1"/>
  <c r="C28" i="67"/>
  <c r="D68" i="68" l="1"/>
  <c r="D78" i="68" s="1"/>
  <c r="D62" i="68"/>
  <c r="D55" i="68"/>
  <c r="D48" i="68"/>
  <c r="D36" i="68"/>
  <c r="D29" i="68"/>
  <c r="D14" i="68"/>
  <c r="D10" i="68"/>
  <c r="D5" i="68"/>
  <c r="D3" i="68" s="1"/>
  <c r="E26" i="68"/>
  <c r="N14" i="61"/>
  <c r="M16" i="61"/>
  <c r="E18" i="61"/>
  <c r="N18" i="61"/>
  <c r="L18" i="61"/>
  <c r="J18" i="61"/>
  <c r="H18" i="61"/>
  <c r="F18" i="61"/>
  <c r="D18" i="61"/>
  <c r="M18" i="61"/>
  <c r="K18" i="61"/>
  <c r="G18" i="61"/>
  <c r="I18" i="61"/>
  <c r="C18" i="61"/>
  <c r="I6" i="61"/>
  <c r="J6" i="61"/>
  <c r="K6" i="61"/>
  <c r="H6" i="61"/>
  <c r="G6" i="61"/>
  <c r="C6" i="61"/>
  <c r="D28" i="68" l="1"/>
  <c r="D47" i="68" s="1"/>
  <c r="D52" i="68"/>
  <c r="D6" i="80"/>
  <c r="D9" i="15"/>
  <c r="D9" i="80" s="1"/>
  <c r="D7" i="15"/>
  <c r="D7" i="80" s="1"/>
  <c r="D6" i="15"/>
  <c r="D12" i="14"/>
  <c r="D10" i="14"/>
  <c r="D7" i="14"/>
  <c r="D6" i="14"/>
  <c r="D5" i="14"/>
  <c r="B8" i="14"/>
  <c r="D12" i="69"/>
  <c r="D54" i="69"/>
  <c r="D9" i="14" s="1"/>
  <c r="D28" i="69"/>
  <c r="D19" i="77" s="1"/>
  <c r="D27" i="69"/>
  <c r="D18" i="77" s="1"/>
  <c r="D25" i="2"/>
  <c r="D24" i="2"/>
  <c r="D27" i="2" s="1"/>
  <c r="D29" i="69" l="1"/>
  <c r="D20" i="77" s="1"/>
  <c r="E65" i="68"/>
  <c r="F65" i="68" s="1"/>
  <c r="G65" i="68" s="1"/>
  <c r="O22" i="62"/>
  <c r="O21" i="62"/>
  <c r="M24" i="62"/>
  <c r="L24" i="62"/>
  <c r="O20" i="62"/>
  <c r="O19" i="62"/>
  <c r="O18" i="62"/>
  <c r="O17" i="62"/>
  <c r="O16" i="62"/>
  <c r="O15" i="62"/>
  <c r="O14" i="62"/>
  <c r="G24" i="62"/>
  <c r="F24" i="62"/>
  <c r="D24" i="62"/>
  <c r="N24" i="62"/>
  <c r="J24" i="62"/>
  <c r="A78" i="68"/>
  <c r="C28" i="68"/>
  <c r="E4" i="68"/>
  <c r="F4" i="68" s="1"/>
  <c r="G4" i="68" s="1"/>
  <c r="E7" i="68"/>
  <c r="F7" i="68" s="1"/>
  <c r="G7" i="68" s="1"/>
  <c r="E8" i="68"/>
  <c r="F8" i="68" s="1"/>
  <c r="G8" i="68" s="1"/>
  <c r="E9" i="68"/>
  <c r="F9" i="68" s="1"/>
  <c r="G9" i="68" s="1"/>
  <c r="E15" i="68"/>
  <c r="F15" i="68" s="1"/>
  <c r="G15" i="68" s="1"/>
  <c r="E16" i="68"/>
  <c r="F16" i="68" s="1"/>
  <c r="G16" i="68" s="1"/>
  <c r="E17" i="68"/>
  <c r="F17" i="68" s="1"/>
  <c r="G17" i="68" s="1"/>
  <c r="E18" i="68"/>
  <c r="F18" i="68" s="1"/>
  <c r="G18" i="68" s="1"/>
  <c r="E20" i="68"/>
  <c r="F20" i="68" s="1"/>
  <c r="G20" i="68" s="1"/>
  <c r="E21" i="68"/>
  <c r="F21" i="68" s="1"/>
  <c r="G21" i="68" s="1"/>
  <c r="E32" i="68"/>
  <c r="F32" i="68" s="1"/>
  <c r="G32" i="68" s="1"/>
  <c r="E33" i="68"/>
  <c r="F33" i="68" s="1"/>
  <c r="G33" i="68" s="1"/>
  <c r="E37" i="68"/>
  <c r="F37" i="68" s="1"/>
  <c r="G37" i="68" s="1"/>
  <c r="E38" i="68"/>
  <c r="F38" i="68" s="1"/>
  <c r="G38" i="68" s="1"/>
  <c r="E49" i="68"/>
  <c r="F49" i="68" s="1"/>
  <c r="G49" i="68" s="1"/>
  <c r="E56" i="68"/>
  <c r="F56" i="68" s="1"/>
  <c r="G56" i="68" s="1"/>
  <c r="E57" i="68"/>
  <c r="F57" i="68" s="1"/>
  <c r="G57" i="68" s="1"/>
  <c r="E58" i="68"/>
  <c r="F58" i="68" s="1"/>
  <c r="G58" i="68" s="1"/>
  <c r="E59" i="68"/>
  <c r="F59" i="68" s="1"/>
  <c r="G59" i="68" s="1"/>
  <c r="E60" i="68"/>
  <c r="F60" i="68" s="1"/>
  <c r="G60" i="68" s="1"/>
  <c r="E63" i="68"/>
  <c r="F63" i="68" s="1"/>
  <c r="G63" i="68" s="1"/>
  <c r="E64" i="68"/>
  <c r="F64" i="68" s="1"/>
  <c r="G64" i="68" s="1"/>
  <c r="E69" i="68"/>
  <c r="F69" i="68" s="1"/>
  <c r="G69" i="68" s="1"/>
  <c r="E55" i="68"/>
  <c r="F55" i="68" s="1"/>
  <c r="G55" i="68" s="1"/>
  <c r="E48" i="68"/>
  <c r="F48" i="68" s="1"/>
  <c r="G48" i="68" s="1"/>
  <c r="E36" i="68"/>
  <c r="F36" i="68" s="1"/>
  <c r="G36" i="68" s="1"/>
  <c r="E28" i="68"/>
  <c r="F28" i="68" s="1"/>
  <c r="G28" i="68" s="1"/>
  <c r="A3" i="68"/>
  <c r="B3" i="68"/>
  <c r="C3" i="68"/>
  <c r="A4" i="68"/>
  <c r="B4" i="68"/>
  <c r="C4" i="68"/>
  <c r="A5" i="68"/>
  <c r="B5" i="68"/>
  <c r="C5" i="68"/>
  <c r="A6" i="68"/>
  <c r="B6" i="68"/>
  <c r="C6" i="68"/>
  <c r="E6" i="68"/>
  <c r="F6" i="68" s="1"/>
  <c r="G6" i="68" s="1"/>
  <c r="A7" i="68"/>
  <c r="B7" i="68"/>
  <c r="C7" i="68"/>
  <c r="A8" i="68"/>
  <c r="B8" i="68"/>
  <c r="C8" i="68"/>
  <c r="A9" i="68"/>
  <c r="B9" i="68"/>
  <c r="C9" i="68"/>
  <c r="A10" i="68"/>
  <c r="B10" i="68"/>
  <c r="C10" i="68"/>
  <c r="A11" i="68"/>
  <c r="B11" i="68"/>
  <c r="C11" i="68"/>
  <c r="E11" i="68"/>
  <c r="F11" i="68" s="1"/>
  <c r="G11" i="68" s="1"/>
  <c r="A12" i="68"/>
  <c r="C12" i="68"/>
  <c r="E12" i="68"/>
  <c r="F12" i="68" s="1"/>
  <c r="G12" i="68" s="1"/>
  <c r="A13" i="68"/>
  <c r="C13" i="68"/>
  <c r="E13" i="68"/>
  <c r="F13" i="68" s="1"/>
  <c r="G13" i="68" s="1"/>
  <c r="A14" i="68"/>
  <c r="B14" i="68"/>
  <c r="C14" i="68"/>
  <c r="A15" i="68"/>
  <c r="B15" i="68"/>
  <c r="C15" i="68"/>
  <c r="A16" i="68"/>
  <c r="B16" i="68"/>
  <c r="C16" i="68"/>
  <c r="A17" i="68"/>
  <c r="B17" i="68"/>
  <c r="C17" i="68"/>
  <c r="A18" i="68"/>
  <c r="B18" i="68"/>
  <c r="C18" i="68"/>
  <c r="A19" i="68"/>
  <c r="B19" i="68"/>
  <c r="C19" i="68"/>
  <c r="E19" i="68"/>
  <c r="F19" i="68" s="1"/>
  <c r="G19" i="68" s="1"/>
  <c r="A20" i="68"/>
  <c r="B20" i="68"/>
  <c r="C20" i="68"/>
  <c r="A21" i="68"/>
  <c r="B21" i="68"/>
  <c r="C21" i="68"/>
  <c r="A22" i="68"/>
  <c r="C22" i="68"/>
  <c r="E22" i="68"/>
  <c r="F22" i="68" s="1"/>
  <c r="G22" i="68" s="1"/>
  <c r="A23" i="68"/>
  <c r="B23" i="68"/>
  <c r="C23" i="68"/>
  <c r="A24" i="68"/>
  <c r="C24" i="68"/>
  <c r="E24" i="68"/>
  <c r="F24" i="68" s="1"/>
  <c r="G24" i="68" s="1"/>
  <c r="A25" i="68"/>
  <c r="C25" i="68"/>
  <c r="E25" i="68"/>
  <c r="F25" i="68" s="1"/>
  <c r="G25" i="68" s="1"/>
  <c r="A26" i="68"/>
  <c r="C26" i="68"/>
  <c r="F26" i="68"/>
  <c r="G26" i="68" s="1"/>
  <c r="A27" i="68"/>
  <c r="C27" i="68"/>
  <c r="E27" i="68"/>
  <c r="F27" i="68" s="1"/>
  <c r="G27" i="68" s="1"/>
  <c r="A28" i="68"/>
  <c r="A29" i="68"/>
  <c r="B29" i="68"/>
  <c r="C29" i="68"/>
  <c r="A30" i="68"/>
  <c r="C30" i="68"/>
  <c r="E30" i="68"/>
  <c r="F30" i="68" s="1"/>
  <c r="G30" i="68" s="1"/>
  <c r="A31" i="68"/>
  <c r="C31" i="68"/>
  <c r="E31" i="68"/>
  <c r="F31" i="68" s="1"/>
  <c r="G31" i="68" s="1"/>
  <c r="A32" i="68"/>
  <c r="C32" i="68"/>
  <c r="A33" i="68"/>
  <c r="C33" i="68"/>
  <c r="A34" i="68"/>
  <c r="C34" i="68"/>
  <c r="E34" i="68"/>
  <c r="F34" i="68" s="1"/>
  <c r="G34" i="68" s="1"/>
  <c r="A35" i="68"/>
  <c r="C35" i="68"/>
  <c r="E35" i="68"/>
  <c r="F35" i="68" s="1"/>
  <c r="G35" i="68" s="1"/>
  <c r="A36" i="68"/>
  <c r="B36" i="68"/>
  <c r="C36" i="68"/>
  <c r="A37" i="68"/>
  <c r="C37" i="68"/>
  <c r="A38" i="68"/>
  <c r="C38" i="68"/>
  <c r="A39" i="68"/>
  <c r="C39" i="68"/>
  <c r="E39" i="68"/>
  <c r="F39" i="68" s="1"/>
  <c r="G39" i="68" s="1"/>
  <c r="A40" i="68"/>
  <c r="C40" i="68"/>
  <c r="E40" i="68"/>
  <c r="F40" i="68" s="1"/>
  <c r="G40" i="68" s="1"/>
  <c r="A41" i="68"/>
  <c r="C41" i="68"/>
  <c r="A42" i="68"/>
  <c r="B42" i="68"/>
  <c r="C42" i="68"/>
  <c r="E42" i="68"/>
  <c r="F42" i="68" s="1"/>
  <c r="G42" i="68" s="1"/>
  <c r="A43" i="68"/>
  <c r="B43" i="68"/>
  <c r="C43" i="68"/>
  <c r="E43" i="68"/>
  <c r="F43" i="68" s="1"/>
  <c r="G43" i="68" s="1"/>
  <c r="A44" i="68"/>
  <c r="C44" i="68"/>
  <c r="E44" i="68"/>
  <c r="F44" i="68" s="1"/>
  <c r="G44" i="68" s="1"/>
  <c r="A45" i="68"/>
  <c r="B45" i="68"/>
  <c r="C45" i="68"/>
  <c r="E45" i="68"/>
  <c r="F45" i="68" s="1"/>
  <c r="G45" i="68" s="1"/>
  <c r="A46" i="68"/>
  <c r="C46" i="68"/>
  <c r="E46" i="68"/>
  <c r="F46" i="68" s="1"/>
  <c r="G46" i="68" s="1"/>
  <c r="A47" i="68"/>
  <c r="C47" i="68"/>
  <c r="A48" i="68"/>
  <c r="B48" i="68"/>
  <c r="C48" i="68"/>
  <c r="A49" i="68"/>
  <c r="B49" i="68"/>
  <c r="C49" i="68"/>
  <c r="A50" i="68"/>
  <c r="B50" i="68"/>
  <c r="C50" i="68"/>
  <c r="E50" i="68"/>
  <c r="F50" i="68" s="1"/>
  <c r="G50" i="68" s="1"/>
  <c r="A51" i="68"/>
  <c r="C51" i="68"/>
  <c r="E51" i="68"/>
  <c r="F51" i="68" s="1"/>
  <c r="G51" i="68" s="1"/>
  <c r="A52" i="68"/>
  <c r="C52" i="68"/>
  <c r="A53" i="68"/>
  <c r="A55" i="68"/>
  <c r="C55" i="68"/>
  <c r="A56" i="68"/>
  <c r="B56" i="68"/>
  <c r="C56" i="68"/>
  <c r="A57" i="68"/>
  <c r="B57" i="68"/>
  <c r="C57" i="68"/>
  <c r="A58" i="68"/>
  <c r="B58" i="68"/>
  <c r="C58" i="68"/>
  <c r="A59" i="68"/>
  <c r="B59" i="68"/>
  <c r="C59" i="68"/>
  <c r="A60" i="68"/>
  <c r="B60" i="68"/>
  <c r="C60" i="68"/>
  <c r="A61" i="68"/>
  <c r="C61" i="68"/>
  <c r="E61" i="68"/>
  <c r="F61" i="68" s="1"/>
  <c r="G61" i="68" s="1"/>
  <c r="A62" i="68"/>
  <c r="C62" i="68"/>
  <c r="A63" i="68"/>
  <c r="B63" i="68"/>
  <c r="C63" i="68"/>
  <c r="A64" i="68"/>
  <c r="B64" i="68"/>
  <c r="C64" i="68"/>
  <c r="A65" i="68"/>
  <c r="B65" i="68"/>
  <c r="C65" i="68"/>
  <c r="A66" i="68"/>
  <c r="C66" i="68"/>
  <c r="E66" i="68"/>
  <c r="F66" i="68" s="1"/>
  <c r="G66" i="68" s="1"/>
  <c r="A67" i="68"/>
  <c r="B67" i="68"/>
  <c r="C67" i="68"/>
  <c r="E67" i="68"/>
  <c r="F67" i="68" s="1"/>
  <c r="G67" i="68" s="1"/>
  <c r="A68" i="68"/>
  <c r="B68" i="68"/>
  <c r="C68" i="68"/>
  <c r="A69" i="68"/>
  <c r="C69" i="68"/>
  <c r="A70" i="68"/>
  <c r="C70" i="68"/>
  <c r="E70" i="68"/>
  <c r="F70" i="68" s="1"/>
  <c r="G70" i="68" s="1"/>
  <c r="A71" i="68"/>
  <c r="C71" i="68"/>
  <c r="A72" i="68"/>
  <c r="B72" i="68"/>
  <c r="C72" i="68"/>
  <c r="E72" i="68"/>
  <c r="F72" i="68" s="1"/>
  <c r="G72" i="68" s="1"/>
  <c r="A73" i="68"/>
  <c r="C73" i="68"/>
  <c r="E73" i="68"/>
  <c r="F73" i="68" s="1"/>
  <c r="G73" i="68" s="1"/>
  <c r="A74" i="68"/>
  <c r="B74" i="68"/>
  <c r="C74" i="68"/>
  <c r="E74" i="68"/>
  <c r="F74" i="68" s="1"/>
  <c r="G74" i="68" s="1"/>
  <c r="A75" i="68"/>
  <c r="B75" i="68"/>
  <c r="C75" i="68"/>
  <c r="A76" i="68"/>
  <c r="B76" i="68"/>
  <c r="C76" i="68"/>
  <c r="E76" i="68"/>
  <c r="F76" i="68" s="1"/>
  <c r="G76" i="68" s="1"/>
  <c r="A77" i="68"/>
  <c r="C77" i="68"/>
  <c r="E77" i="68"/>
  <c r="F77" i="68" s="1"/>
  <c r="G77" i="68" s="1"/>
  <c r="C78" i="68"/>
  <c r="N12" i="62"/>
  <c r="L12" i="62"/>
  <c r="K12" i="62"/>
  <c r="I12" i="62"/>
  <c r="G12" i="62"/>
  <c r="E12" i="62"/>
  <c r="O4" i="62"/>
  <c r="C12" i="62"/>
  <c r="N11" i="61"/>
  <c r="I11" i="61"/>
  <c r="E11" i="61"/>
  <c r="D11" i="61"/>
  <c r="F11" i="61"/>
  <c r="H11" i="61"/>
  <c r="J11" i="61"/>
  <c r="L11" i="61"/>
  <c r="M11" i="61"/>
  <c r="B14" i="80"/>
  <c r="B16" i="80" s="1"/>
  <c r="H20" i="67"/>
  <c r="C20" i="67"/>
  <c r="D68" i="77"/>
  <c r="D7" i="79" s="1"/>
  <c r="D50" i="77"/>
  <c r="D70" i="77"/>
  <c r="D10" i="79" s="1"/>
  <c r="D69" i="77"/>
  <c r="D9" i="79" s="1"/>
  <c r="D67" i="77"/>
  <c r="D6" i="79" s="1"/>
  <c r="H31" i="67"/>
  <c r="C31" i="67"/>
  <c r="H9" i="67"/>
  <c r="C9" i="67"/>
  <c r="D16" i="80"/>
  <c r="O8" i="62"/>
  <c r="O9" i="62"/>
  <c r="O10" i="62"/>
  <c r="O6" i="61"/>
  <c r="O4" i="61"/>
  <c r="D28" i="78"/>
  <c r="D43" i="78" s="1"/>
  <c r="D20" i="78"/>
  <c r="D25" i="78" s="1"/>
  <c r="D17" i="78"/>
  <c r="D9" i="78"/>
  <c r="D73" i="69"/>
  <c r="D14" i="14" s="1"/>
  <c r="M22" i="61"/>
  <c r="D16" i="77"/>
  <c r="B7" i="79" s="1"/>
  <c r="D85" i="77"/>
  <c r="E75" i="68" s="1"/>
  <c r="F75" i="68" s="1"/>
  <c r="G75" i="68" s="1"/>
  <c r="D78" i="77"/>
  <c r="D72" i="77"/>
  <c r="D43" i="77"/>
  <c r="E41" i="68"/>
  <c r="F41" i="68" s="1"/>
  <c r="G41" i="68" s="1"/>
  <c r="D38" i="77"/>
  <c r="D25" i="77"/>
  <c r="E23" i="68" s="1"/>
  <c r="F23" i="68" s="1"/>
  <c r="G23" i="68" s="1"/>
  <c r="D12" i="77"/>
  <c r="E10" i="68" s="1"/>
  <c r="F10" i="68" s="1"/>
  <c r="G10" i="68" s="1"/>
  <c r="D7" i="77"/>
  <c r="B6" i="79" s="1"/>
  <c r="D21" i="69"/>
  <c r="N20" i="75"/>
  <c r="M20" i="75"/>
  <c r="L20" i="75"/>
  <c r="K20" i="75"/>
  <c r="J20" i="75"/>
  <c r="I20" i="75"/>
  <c r="H20" i="75"/>
  <c r="G20" i="75"/>
  <c r="F20" i="75"/>
  <c r="E20" i="75"/>
  <c r="D20" i="75"/>
  <c r="C20" i="75"/>
  <c r="O19" i="75"/>
  <c r="O18" i="75"/>
  <c r="O17" i="75"/>
  <c r="O16" i="75"/>
  <c r="O15" i="75"/>
  <c r="O14" i="75"/>
  <c r="O13" i="75"/>
  <c r="O12" i="75"/>
  <c r="O11" i="75"/>
  <c r="O10" i="75"/>
  <c r="O9" i="75"/>
  <c r="O8" i="75"/>
  <c r="O7" i="75"/>
  <c r="O6" i="75"/>
  <c r="O5" i="75"/>
  <c r="O4" i="75"/>
  <c r="O3" i="75"/>
  <c r="O2" i="75"/>
  <c r="D22" i="61"/>
  <c r="E22" i="61"/>
  <c r="F22" i="61"/>
  <c r="G22" i="61"/>
  <c r="H22" i="61"/>
  <c r="I22" i="61"/>
  <c r="J22" i="61"/>
  <c r="L22" i="61"/>
  <c r="N22" i="61"/>
  <c r="C22" i="61"/>
  <c r="B10" i="59"/>
  <c r="D8" i="2"/>
  <c r="D9" i="70"/>
  <c r="D17" i="70"/>
  <c r="D20" i="70"/>
  <c r="D28" i="70"/>
  <c r="D43" i="70" s="1"/>
  <c r="D9" i="69"/>
  <c r="D16" i="69"/>
  <c r="B6" i="14" s="1"/>
  <c r="D25" i="69"/>
  <c r="B7" i="14" s="1"/>
  <c r="D34" i="69"/>
  <c r="D42" i="69"/>
  <c r="D45" i="69"/>
  <c r="B12" i="14" s="1"/>
  <c r="B12" i="79" s="1"/>
  <c r="D50" i="69"/>
  <c r="D57" i="69"/>
  <c r="D61" i="69"/>
  <c r="D70" i="69"/>
  <c r="J12" i="62"/>
  <c r="C24" i="62"/>
  <c r="D12" i="62"/>
  <c r="D25" i="62" s="1"/>
  <c r="E24" i="62"/>
  <c r="F12" i="62"/>
  <c r="F25" i="62" s="1"/>
  <c r="H12" i="62"/>
  <c r="H24" i="62"/>
  <c r="M12" i="62"/>
  <c r="M25" i="62" s="1"/>
  <c r="O7" i="62"/>
  <c r="B12" i="66"/>
  <c r="C12" i="66"/>
  <c r="I11" i="19"/>
  <c r="I12" i="19"/>
  <c r="E8" i="19"/>
  <c r="F8" i="19"/>
  <c r="G8" i="19"/>
  <c r="G5" i="19"/>
  <c r="H8" i="19"/>
  <c r="D8" i="19"/>
  <c r="D13" i="19"/>
  <c r="I9" i="19"/>
  <c r="O3" i="62"/>
  <c r="O5" i="62"/>
  <c r="O6" i="62"/>
  <c r="O11" i="62"/>
  <c r="O5" i="61"/>
  <c r="O7" i="61"/>
  <c r="O8" i="61"/>
  <c r="O9" i="61"/>
  <c r="O10" i="61"/>
  <c r="C11" i="61"/>
  <c r="G11" i="61"/>
  <c r="K11" i="61"/>
  <c r="O13" i="61"/>
  <c r="O14" i="61"/>
  <c r="O15" i="61"/>
  <c r="O16" i="61"/>
  <c r="O17" i="61"/>
  <c r="O18" i="61"/>
  <c r="O20" i="61"/>
  <c r="C18" i="60"/>
  <c r="D18" i="60"/>
  <c r="E5" i="58"/>
  <c r="F5" i="58"/>
  <c r="G5" i="58"/>
  <c r="G15" i="58" s="1"/>
  <c r="H5" i="58"/>
  <c r="E10" i="58"/>
  <c r="F10" i="58"/>
  <c r="G10" i="58"/>
  <c r="H10" i="58"/>
  <c r="H15" i="58" s="1"/>
  <c r="B16" i="15"/>
  <c r="D16" i="15"/>
  <c r="C18" i="16"/>
  <c r="C13" i="17"/>
  <c r="D5" i="19"/>
  <c r="F5" i="19"/>
  <c r="D15" i="19"/>
  <c r="E5" i="19"/>
  <c r="E13" i="19"/>
  <c r="E15" i="19"/>
  <c r="F13" i="19"/>
  <c r="F15" i="19"/>
  <c r="G13" i="19"/>
  <c r="G15" i="19"/>
  <c r="H5" i="19"/>
  <c r="H17" i="19" s="1"/>
  <c r="H13" i="19"/>
  <c r="H15" i="19"/>
  <c r="I16" i="19"/>
  <c r="I14" i="19"/>
  <c r="I10" i="19"/>
  <c r="I7" i="19"/>
  <c r="I6" i="19"/>
  <c r="I5" i="19"/>
  <c r="E62" i="68"/>
  <c r="F62" i="68" s="1"/>
  <c r="G62" i="68" s="1"/>
  <c r="E14" i="68"/>
  <c r="F14" i="68" s="1"/>
  <c r="G14" i="68" s="1"/>
  <c r="K24" i="62"/>
  <c r="K25" i="62" s="1"/>
  <c r="O19" i="61"/>
  <c r="K22" i="61"/>
  <c r="E29" i="68"/>
  <c r="F29" i="68" s="1"/>
  <c r="G29" i="68" s="1"/>
  <c r="E71" i="68"/>
  <c r="F71" i="68" s="1"/>
  <c r="G71" i="68" s="1"/>
  <c r="I24" i="62"/>
  <c r="I15" i="19" l="1"/>
  <c r="D17" i="19"/>
  <c r="F15" i="58"/>
  <c r="I13" i="19"/>
  <c r="G17" i="19"/>
  <c r="I8" i="19"/>
  <c r="F17" i="19"/>
  <c r="E17" i="19"/>
  <c r="E15" i="58"/>
  <c r="D6" i="77"/>
  <c r="B5" i="79" s="1"/>
  <c r="B5" i="14"/>
  <c r="C25" i="62"/>
  <c r="J25" i="62"/>
  <c r="G25" i="62"/>
  <c r="L25" i="62"/>
  <c r="D30" i="77"/>
  <c r="D25" i="70"/>
  <c r="O20" i="75"/>
  <c r="H25" i="62"/>
  <c r="O24" i="62"/>
  <c r="N25" i="62"/>
  <c r="E25" i="62"/>
  <c r="I25" i="62"/>
  <c r="O12" i="62"/>
  <c r="O22" i="61"/>
  <c r="D17" i="80"/>
  <c r="D17" i="15"/>
  <c r="B17" i="80"/>
  <c r="B17" i="15"/>
  <c r="B20" i="79"/>
  <c r="D76" i="69"/>
  <c r="E68" i="68"/>
  <c r="F68" i="68" s="1"/>
  <c r="G68" i="68" s="1"/>
  <c r="E78" i="68"/>
  <c r="F78" i="68" s="1"/>
  <c r="G78" i="68" s="1"/>
  <c r="D20" i="14"/>
  <c r="B20" i="14"/>
  <c r="D48" i="69"/>
  <c r="I17" i="19"/>
  <c r="D26" i="62"/>
  <c r="E26" i="62" s="1"/>
  <c r="F26" i="62" s="1"/>
  <c r="G26" i="62" s="1"/>
  <c r="H26" i="62" s="1"/>
  <c r="I26" i="62" s="1"/>
  <c r="J26" i="62" s="1"/>
  <c r="K26" i="62" s="1"/>
  <c r="L26" i="62" s="1"/>
  <c r="M26" i="62" s="1"/>
  <c r="N26" i="62" s="1"/>
  <c r="O3" i="61"/>
  <c r="O11" i="61" s="1"/>
  <c r="E5" i="68"/>
  <c r="F5" i="68" s="1"/>
  <c r="G5" i="68" s="1"/>
  <c r="E3" i="68"/>
  <c r="F3" i="68" s="1"/>
  <c r="G3" i="68" s="1"/>
  <c r="D20" i="79"/>
  <c r="D65" i="77"/>
  <c r="D88" i="77" s="1"/>
  <c r="O25" i="62" l="1"/>
  <c r="D5" i="77"/>
  <c r="D49" i="77" s="1"/>
  <c r="D54" i="77" s="1"/>
  <c r="B21" i="79"/>
  <c r="B21" i="14"/>
  <c r="D21" i="14"/>
  <c r="D21" i="79"/>
  <c r="E47" i="68"/>
  <c r="F47" i="68" s="1"/>
  <c r="G47" i="68" s="1"/>
  <c r="E52" i="68"/>
  <c r="F52" i="68" s="1"/>
  <c r="G52" i="68" s="1"/>
</calcChain>
</file>

<file path=xl/sharedStrings.xml><?xml version="1.0" encoding="utf-8"?>
<sst xmlns="http://schemas.openxmlformats.org/spreadsheetml/2006/main" count="913" uniqueCount="427">
  <si>
    <t>B E V É T E L E K</t>
  </si>
  <si>
    <t>Sor-szám</t>
  </si>
  <si>
    <t>Bevételi jogcím</t>
  </si>
  <si>
    <t>1.</t>
  </si>
  <si>
    <t>2.</t>
  </si>
  <si>
    <t>I/1. Intézményi működési bevételek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</si>
  <si>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</si>
  <si>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</si>
  <si>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</si>
  <si>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</si>
  <si>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</si>
  <si>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</si>
  <si>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</si>
  <si>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</si>
  <si>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</si>
  <si>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</si>
  <si>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</si>
  <si>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</si>
  <si>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</si>
  <si>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</si>
  <si>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</si>
  <si>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</si>
  <si>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</si>
  <si>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</si>
  <si>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</si>
  <si>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23.</t>
  </si>
  <si>
    <t>24.</t>
  </si>
  <si>
    <t>25.</t>
  </si>
  <si>
    <t>K I A D Á S O K</t>
  </si>
  <si>
    <t>Kiadási jogcímek</t>
  </si>
  <si>
    <t>Személyi  juttatások</t>
  </si>
  <si>
    <t>Munkaadókat terhelő járulékok</t>
  </si>
  <si>
    <t>Dologi  kiadások</t>
  </si>
  <si>
    <t>Ellátottak pénzbeli juttatása</t>
  </si>
  <si>
    <t>Tartalékok</t>
  </si>
  <si>
    <t>Összesen</t>
  </si>
  <si>
    <t>Jogcím</t>
  </si>
  <si>
    <t>fő (ellátott)</t>
  </si>
  <si>
    <t>Ft/fő</t>
  </si>
  <si>
    <t>Összesen:</t>
  </si>
  <si>
    <t>Bevételek</t>
  </si>
  <si>
    <t>Helyi adók</t>
  </si>
  <si>
    <t>Átengedett központi adók</t>
  </si>
  <si>
    <t>Bírságok, egyéb bevételek</t>
  </si>
  <si>
    <t>Egyéb központi támogatás</t>
  </si>
  <si>
    <t>EU támogatás</t>
  </si>
  <si>
    <t>Kiadások</t>
  </si>
  <si>
    <t>Dologi jellegű kiadások</t>
  </si>
  <si>
    <t>Általános tartalék</t>
  </si>
  <si>
    <t>Egyéb kiadások</t>
  </si>
  <si>
    <t>Megnevezés</t>
  </si>
  <si>
    <t>Int. működési bevételek</t>
  </si>
  <si>
    <t>Személyi juttatások</t>
  </si>
  <si>
    <t>Munkaadókat terhelő járulék</t>
  </si>
  <si>
    <t>Dologi kiadások</t>
  </si>
  <si>
    <t>Tartalék</t>
  </si>
  <si>
    <t>ÖSSZESEN:</t>
  </si>
  <si>
    <t>Hiány:</t>
  </si>
  <si>
    <t>Többlet:</t>
  </si>
  <si>
    <t>Felhalmozási célú tartalék</t>
  </si>
  <si>
    <t>Beruházás  megnevezése</t>
  </si>
  <si>
    <t>Felújítás  megnevezése</t>
  </si>
  <si>
    <t>KIADÁSI JOGCÍMEK</t>
  </si>
  <si>
    <t>Eredeti előirányzat</t>
  </si>
  <si>
    <t>Kiadás vonzata évenként</t>
  </si>
  <si>
    <t>Sor-
szám</t>
  </si>
  <si>
    <t>Működési célú hiteltörlesztés (tőke+kamat)</t>
  </si>
  <si>
    <t>............................</t>
  </si>
  <si>
    <t>Felhalmozási célú hiteltörlesztés (tőke+kamat)</t>
  </si>
  <si>
    <t>Beruházás célonként</t>
  </si>
  <si>
    <t>Felújítás feladatonként</t>
  </si>
  <si>
    <t>Összesen (1+4+7+9)</t>
  </si>
  <si>
    <t>Hitel állomány január 1-jén</t>
  </si>
  <si>
    <t>Hitel jellege</t>
  </si>
  <si>
    <t xml:space="preserve">Működési célú </t>
  </si>
  <si>
    <t>Felhalmozási célú</t>
  </si>
  <si>
    <t>Összesen (1+6)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</si>
  <si>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</si>
  <si>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</si>
  <si>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</si>
  <si>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</si>
  <si>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</si>
  <si>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</si>
  <si>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</si>
  <si>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</si>
  <si>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</si>
  <si>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</si>
  <si>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</si>
  <si>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</si>
  <si>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</si>
  <si>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</si>
  <si>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Járulékok</t>
  </si>
  <si>
    <t>Hitelek, kölcsönök bevételei</t>
  </si>
  <si>
    <t>Önkormányzatok sajátos felhalmozási és tőkebevételei</t>
  </si>
  <si>
    <t>Tárgyi eszközök, immateriális javak értékesítése</t>
  </si>
  <si>
    <t>Pénzügyi befektetések bevételei</t>
  </si>
  <si>
    <t>Finanszírozási bevételek</t>
  </si>
  <si>
    <t>Illetékek</t>
  </si>
  <si>
    <t>Finanszírozási kiadások</t>
  </si>
  <si>
    <t>Hitelek, kölcsönök kiadásai</t>
  </si>
  <si>
    <t>Előző évi vállalkozási eredmény igénybevétele</t>
  </si>
  <si>
    <t xml:space="preserve">Forráshiány </t>
  </si>
  <si>
    <t>Felújítás</t>
  </si>
  <si>
    <t>Pénzügyi befektetések kiadásai</t>
  </si>
  <si>
    <t>Társadalom- és szociálpolitikai juttatások</t>
  </si>
  <si>
    <t>Támogatások, kiegészítések</t>
  </si>
  <si>
    <t>Kötelezettség jogcíme</t>
  </si>
  <si>
    <t>Köt. váll.
 éve</t>
  </si>
  <si>
    <t>9=(4+5+6+7+8)</t>
  </si>
  <si>
    <t xml:space="preserve">Lejárat 
éve </t>
  </si>
  <si>
    <t>Felvétel
éve</t>
  </si>
  <si>
    <t>Egyéb folyó kiadások</t>
  </si>
  <si>
    <t>Működési bevételek</t>
  </si>
  <si>
    <t>Támogatások</t>
  </si>
  <si>
    <t>Felhalmozási és tőkejellegű bev.</t>
  </si>
  <si>
    <t>Előző évi pénzmaradvány</t>
  </si>
  <si>
    <t>Előző évi állalkozási eredmény</t>
  </si>
  <si>
    <t>Hitelek kamatai</t>
  </si>
  <si>
    <t>Egyéb bevételek</t>
  </si>
  <si>
    <t>Területi kiegyenlítést szolg. fejl. célú támogatás</t>
  </si>
  <si>
    <t>Intézményi beruházási kiadások</t>
  </si>
  <si>
    <t xml:space="preserve">Fajlagos
mérték </t>
  </si>
  <si>
    <t>Összesen
(2x3)</t>
  </si>
  <si>
    <t>IV.  Hitelek kamatai</t>
  </si>
  <si>
    <t>V. Egyéb kiadások</t>
  </si>
  <si>
    <t xml:space="preserve">
Mutató-
szám
</t>
  </si>
  <si>
    <t>Önkormányzatok sajátos működési bevételei</t>
  </si>
  <si>
    <t>Területi kiegyenlítést szolg. Fejl. Célú támogatás</t>
  </si>
  <si>
    <t>Intézményi beruházás</t>
  </si>
  <si>
    <t>Felhalm. és tőkejell. kiadások</t>
  </si>
  <si>
    <t>EU támogatásból megvalósuló projekt</t>
  </si>
  <si>
    <t>3.1.</t>
  </si>
  <si>
    <t>3.2.</t>
  </si>
  <si>
    <t>3.3.</t>
  </si>
  <si>
    <t>3.4.</t>
  </si>
  <si>
    <t>4.1.</t>
  </si>
  <si>
    <t>4.2.</t>
  </si>
  <si>
    <t>5.1.</t>
  </si>
  <si>
    <t>5.2.</t>
  </si>
  <si>
    <t>6.1.</t>
  </si>
  <si>
    <t>6.2.</t>
  </si>
  <si>
    <t>8.1.</t>
  </si>
  <si>
    <t>8.2.</t>
  </si>
  <si>
    <t>7.1.</t>
  </si>
  <si>
    <t>7.2.</t>
  </si>
  <si>
    <t>Felhalmozási célú  kölcsön visszatér., értékpapír bev.</t>
  </si>
  <si>
    <t>Működési célú  kölcsön visszatér., értékpapír bev.</t>
  </si>
  <si>
    <t>Fejlesztési célú támogatások (5.7.1+…+5.7.4)</t>
  </si>
  <si>
    <t>FOLYÓ BEVÉTELEK ÖSSZESEN: (1+4+5+6+7+8)</t>
  </si>
  <si>
    <t>1.1.</t>
  </si>
  <si>
    <t>1.2.</t>
  </si>
  <si>
    <t>1.3.</t>
  </si>
  <si>
    <t>1.5.</t>
  </si>
  <si>
    <t>1.6.</t>
  </si>
  <si>
    <t>1.7.</t>
  </si>
  <si>
    <t>I. Folyó (működési) kiadások (1.1+…+1.7)</t>
  </si>
  <si>
    <t>2.1.</t>
  </si>
  <si>
    <t>2.2.</t>
  </si>
  <si>
    <t>2.3.</t>
  </si>
  <si>
    <t>2.4.</t>
  </si>
  <si>
    <t>2.5.</t>
  </si>
  <si>
    <t>II. Felhalmozási és tőke jellegű kiadások (2.1+…+2.5)</t>
  </si>
  <si>
    <t>III. Tartalékok (3.+3.2+3.3)</t>
  </si>
  <si>
    <t>Államháztartási céltartalék</t>
  </si>
  <si>
    <t>Bevételek összesen:</t>
  </si>
  <si>
    <t>Kiadások összesen:</t>
  </si>
  <si>
    <t>Pénzkészlet</t>
  </si>
  <si>
    <t>Cél- címzett támogatás</t>
  </si>
  <si>
    <t>Jövedelempótló támogatások kiegészítése</t>
  </si>
  <si>
    <t>Működési célú  (6.1.1+…+6.1.4)</t>
  </si>
  <si>
    <t>Függő, átfutó bevételek</t>
  </si>
  <si>
    <t>Felhalmozási célú támogatásértékű kiadás, pénzeszközátadás</t>
  </si>
  <si>
    <t>Egyéb fejlesztési célú kiadás</t>
  </si>
  <si>
    <t>Fejlesztési célú tartalék</t>
  </si>
  <si>
    <t>Függő, átfutó kiadások</t>
  </si>
  <si>
    <t>Lakott külterülettel kapcsolatos feladatok</t>
  </si>
  <si>
    <t>Értékesített TE. Után befizetett ÁFA</t>
  </si>
  <si>
    <t>Hiteltörlesztés</t>
  </si>
  <si>
    <t>Infrastruktúrális hitel -kamat</t>
  </si>
  <si>
    <t>Támogatásértékű kiadások</t>
  </si>
  <si>
    <t>Bursa Hungarica ösztöndíj támogatása</t>
  </si>
  <si>
    <t>Átadott pénzeszközök</t>
  </si>
  <si>
    <t>Társad. És szoc. Juttatások</t>
  </si>
  <si>
    <t>Hitelek kamatai, hiteltörlesztés</t>
  </si>
  <si>
    <t>Infrastruktúrális hitel -tőke</t>
  </si>
  <si>
    <t>Folyószámlahitel- tőke</t>
  </si>
  <si>
    <t>Folyószámlahitel kamat</t>
  </si>
  <si>
    <t>Felhalmozási célú hitel</t>
  </si>
  <si>
    <t>Likviditási hiány/többlet</t>
  </si>
  <si>
    <t xml:space="preserve">   Halmozott likviditás</t>
  </si>
  <si>
    <t>Átvett pénzeszközök</t>
  </si>
  <si>
    <t>Működési célú céltartalék</t>
  </si>
  <si>
    <t>VI. Támog. kölcsön kiadásai</t>
  </si>
  <si>
    <t>1.2</t>
  </si>
  <si>
    <t>1.3.1.</t>
  </si>
  <si>
    <t>1.3.2.</t>
  </si>
  <si>
    <t>1.3.3.</t>
  </si>
  <si>
    <t>1.3.4.</t>
  </si>
  <si>
    <t>I. Önkormányzat működési bevételei (1.2+1.3)</t>
  </si>
  <si>
    <t>I/2. Önkorm. sajátos műk. bevételei (1.3.1+…+1.3.4)</t>
  </si>
  <si>
    <t>II. Felhalmozási és tőkejellegű bevételek (2.1+…2.3)</t>
  </si>
  <si>
    <t>III. Támogatások, kiegészítések (3.1+…+3.7)</t>
  </si>
  <si>
    <t>3.5.</t>
  </si>
  <si>
    <t>3.6.</t>
  </si>
  <si>
    <t>3.7.</t>
  </si>
  <si>
    <t>4.1.1.</t>
  </si>
  <si>
    <t>4.1.2.</t>
  </si>
  <si>
    <t>4.1.3.</t>
  </si>
  <si>
    <t>4.1.4.</t>
  </si>
  <si>
    <t>4.1.5.</t>
  </si>
  <si>
    <t>4.2.1.</t>
  </si>
  <si>
    <t>Felhalmozási célú pénzeszköz átvétel (4.2.1+…+4.2.4)</t>
  </si>
  <si>
    <t>4.2.2.</t>
  </si>
  <si>
    <t>4.2.3.</t>
  </si>
  <si>
    <t>V. Tám. kölcs. visszatér. igénybev., értékp. bev. (5.1+5.2)</t>
  </si>
  <si>
    <t>VI. Finanszírozási bevételek (6.1+6.2)</t>
  </si>
  <si>
    <t>BEVÉTELEK ÖSSZESEN: (7+8+9+10)</t>
  </si>
  <si>
    <t>VII. Finanszírozási kiadások (7.1+7.2)</t>
  </si>
  <si>
    <t xml:space="preserve"> KIADÁSOK ÖSSZESEN: (1+2+3+4+5+6+7)</t>
  </si>
  <si>
    <t>Otthonközeli ellátás-szociális étkezés</t>
  </si>
  <si>
    <t>Tám. Kölcsön visszatérülése</t>
  </si>
  <si>
    <t>Támog. kölcsön kiadásai</t>
  </si>
  <si>
    <t>Bevételi előirányzat</t>
  </si>
  <si>
    <t>Kiadási előirányzat</t>
  </si>
  <si>
    <t>Felhalmozási célú hiteltörlesztés-tőke</t>
  </si>
  <si>
    <t>Felhalmozási célő hitel - kamat</t>
  </si>
  <si>
    <t>MEGNEVEZÉS</t>
  </si>
  <si>
    <t>Egyéb szervezetektől átvett pénzeszközök</t>
  </si>
  <si>
    <t>Működési célú hitel</t>
  </si>
  <si>
    <t>likvid hitel felvétel</t>
  </si>
  <si>
    <t>Felhalmzosi célú hitel felvétele</t>
  </si>
  <si>
    <t>Céljellegű decentralizált támogatás, vis maior</t>
  </si>
  <si>
    <t>Szociális és gyermekjóléti feladatok támogatása</t>
  </si>
  <si>
    <t>3.8.</t>
  </si>
  <si>
    <t>3.10.</t>
  </si>
  <si>
    <t>Önkormányzati hivatal működésének támogatása</t>
  </si>
  <si>
    <t>Zöldterület-gazdálk. kapcsolatos feladatok ellátásának támog.Ft/ha</t>
  </si>
  <si>
    <t>Közvilágítás fenntartásának támogatása</t>
  </si>
  <si>
    <t>Köztemető fenntartással kapcsolatos feladatok támogatása</t>
  </si>
  <si>
    <t>Közutak fenntartásának támogatása</t>
  </si>
  <si>
    <t>Egyéb kötelező önkormányzati feladatok támogatása</t>
  </si>
  <si>
    <t>Telep. önk. támogatása a nyilvános könyvtári és közműv. feladatokhoz</t>
  </si>
  <si>
    <t>Létszámkeret /átlagos állományi létszám/ (fő)</t>
  </si>
  <si>
    <t xml:space="preserve">KIADÁSOK ÖSSZESEN: </t>
  </si>
  <si>
    <t>Értékpapírok kiadásai</t>
  </si>
  <si>
    <t>Egyéb fejlesztési célú kiadások</t>
  </si>
  <si>
    <t>Felújítások kiadásai</t>
  </si>
  <si>
    <t>Felhalmozási célú kiadások</t>
  </si>
  <si>
    <t>Társadalom és szociálpolitikai juttatások</t>
  </si>
  <si>
    <t>Személyi jellegű juttatások</t>
  </si>
  <si>
    <t>Működési kiadások</t>
  </si>
  <si>
    <t>BEVÉTELEK ÖSSZESEN:</t>
  </si>
  <si>
    <t>Előző évi pénzmaradvány igénybevétele</t>
  </si>
  <si>
    <t>Pénzforgalom nélküli bevételek</t>
  </si>
  <si>
    <t>Értékpapírok bevételei</t>
  </si>
  <si>
    <t>Tám. kölcsön visszatérítése</t>
  </si>
  <si>
    <t>Egyéb szervezetektől átvett pénzeszköz</t>
  </si>
  <si>
    <t>Központosított előirányzat</t>
  </si>
  <si>
    <t>Egyéb felhalmozási bevételek</t>
  </si>
  <si>
    <t>Tárgyi eszközök, immateriális javak érték.</t>
  </si>
  <si>
    <t>Felhalmozási és tőkejellegű bevételek</t>
  </si>
  <si>
    <t>Bírságok, pótlékok, egyéb bevételek</t>
  </si>
  <si>
    <t>Önkormányzat sajátos működési bevételei</t>
  </si>
  <si>
    <t>Kamatbevételek</t>
  </si>
  <si>
    <t>Vállalkozási bevételek</t>
  </si>
  <si>
    <t>Általános forgalmi adó-bevételek, visszatér.</t>
  </si>
  <si>
    <t>Intézmények egyéb sajátos bevételei</t>
  </si>
  <si>
    <t>Alaptevékenység egyéb bevételei</t>
  </si>
  <si>
    <t>Alaptevékenység bevételei</t>
  </si>
  <si>
    <t>Intézményi működési bevételek</t>
  </si>
  <si>
    <t>száma</t>
  </si>
  <si>
    <t>Előirányzat</t>
  </si>
  <si>
    <t>Előirányzat-csoport, kiemelt előirányzat megnevezése</t>
  </si>
  <si>
    <t>Kiemelt előirány-zat</t>
  </si>
  <si>
    <t>Előirányzat-csoport</t>
  </si>
  <si>
    <t>--------</t>
  </si>
  <si>
    <t xml:space="preserve">    </t>
  </si>
  <si>
    <t>Alcím neve, száma</t>
  </si>
  <si>
    <t>01</t>
  </si>
  <si>
    <t>Cím neve, száma</t>
  </si>
  <si>
    <t>Céltartalék</t>
  </si>
  <si>
    <t>Működési célú támog. ért. kiadás, pénzeszköz átadás</t>
  </si>
  <si>
    <t>Fejlesztési célra átvett pénzeszközök</t>
  </si>
  <si>
    <t>Működési célra átvett pénzeszközök</t>
  </si>
  <si>
    <t>Támogatásértékű bevétel,átvett pénzeszközök</t>
  </si>
  <si>
    <t>-------------------------</t>
  </si>
  <si>
    <t>----------------------------------------------------------</t>
  </si>
  <si>
    <t>03</t>
  </si>
  <si>
    <t>3/1. számú melléklet</t>
  </si>
  <si>
    <t>3.2.a. számú melléklet</t>
  </si>
  <si>
    <t>02</t>
  </si>
  <si>
    <t>Önkormányzati finanszírozás</t>
  </si>
  <si>
    <t xml:space="preserve"> Ft</t>
  </si>
  <si>
    <t>Óvodapedagógusok elismert létszáma</t>
  </si>
  <si>
    <t>Óvodapedagógusok munkáját segítők száma</t>
  </si>
  <si>
    <t>Óvodaműködtetési támogatás</t>
  </si>
  <si>
    <t>Gyermekétkeztetés támogatása</t>
  </si>
  <si>
    <t>Gyermekétkeztetés üzemeltetési támogatása</t>
  </si>
  <si>
    <t>Általános működési támogatás</t>
  </si>
  <si>
    <t>Pedagógusok bértámogatása</t>
  </si>
  <si>
    <t>Közművelődés támogatása</t>
  </si>
  <si>
    <t xml:space="preserve">         - felhalmozási célú</t>
  </si>
  <si>
    <t>Támogatói kölcsönök kiadásai</t>
  </si>
  <si>
    <t>Támogatási kölcsönök visszatérülése</t>
  </si>
  <si>
    <t>Támogatási kölcsönök nyújtása</t>
  </si>
  <si>
    <t>Óvodműködtetési támogatás</t>
  </si>
  <si>
    <t>Intézmény</t>
  </si>
  <si>
    <t>Rovat</t>
  </si>
  <si>
    <t>B4</t>
  </si>
  <si>
    <t>B3</t>
  </si>
  <si>
    <t>B354</t>
  </si>
  <si>
    <t>B36</t>
  </si>
  <si>
    <t>B5</t>
  </si>
  <si>
    <t>B62</t>
  </si>
  <si>
    <t>B111</t>
  </si>
  <si>
    <t>B112</t>
  </si>
  <si>
    <t>B113</t>
  </si>
  <si>
    <t>B114</t>
  </si>
  <si>
    <t>B115</t>
  </si>
  <si>
    <t>B11</t>
  </si>
  <si>
    <t>B2</t>
  </si>
  <si>
    <t>B811</t>
  </si>
  <si>
    <t>B8131</t>
  </si>
  <si>
    <t>B813</t>
  </si>
  <si>
    <t>K1</t>
  </si>
  <si>
    <t>K2</t>
  </si>
  <si>
    <t>K3</t>
  </si>
  <si>
    <t>K4</t>
  </si>
  <si>
    <t>K512</t>
  </si>
  <si>
    <t>K506</t>
  </si>
  <si>
    <t>K6</t>
  </si>
  <si>
    <t>K7</t>
  </si>
  <si>
    <t>K8</t>
  </si>
  <si>
    <t>K508</t>
  </si>
  <si>
    <t>K9</t>
  </si>
  <si>
    <t>K353</t>
  </si>
  <si>
    <t>K911</t>
  </si>
  <si>
    <t>B16</t>
  </si>
  <si>
    <t>B25</t>
  </si>
  <si>
    <t>B72</t>
  </si>
  <si>
    <t>Támogatás OEP-től</t>
  </si>
  <si>
    <t>Támogatás elkülönített állami pénzalap</t>
  </si>
  <si>
    <t>Támogatások, átvett pénzeszközök</t>
  </si>
  <si>
    <t>Támogatás önkormányzati szervtől</t>
  </si>
  <si>
    <t>Támogatás EU-s programokra</t>
  </si>
  <si>
    <t>Támogatás központi költségvetési szervtől</t>
  </si>
  <si>
    <t>Működési célú támogatás, pénzeszköz átadás</t>
  </si>
  <si>
    <t>Települési önkormányzatok szociális feladatainak egyéb támogatása</t>
  </si>
  <si>
    <t>Egyéb önkormányzati feladatok támogatása</t>
  </si>
  <si>
    <t>3.10.1.</t>
  </si>
  <si>
    <t>3.10.2.</t>
  </si>
  <si>
    <t>3.10.3.</t>
  </si>
  <si>
    <t>3.10.4.</t>
  </si>
  <si>
    <t>Támogatás elkülönített állami pénzalapoktól</t>
  </si>
  <si>
    <t>Támogatás önkormányzati szervektől</t>
  </si>
  <si>
    <t>Működési célú támogatás pénzeszközátadás</t>
  </si>
  <si>
    <t>Felhalmozási célú támogatások, pénzeszköz átadás</t>
  </si>
  <si>
    <t>Támogatások, pénze.átadás</t>
  </si>
  <si>
    <t>Társadalmi és szociálpolitikai juttatások</t>
  </si>
  <si>
    <t>2017.</t>
  </si>
  <si>
    <t>Átvett pénze. Támogatások</t>
  </si>
  <si>
    <t>Támogatások, pénze. Átadás</t>
  </si>
  <si>
    <t>Támogatás, pénze. Átadás</t>
  </si>
  <si>
    <t>Bátaapáti Község Önkormányzata</t>
  </si>
  <si>
    <t>Lakott külterülettel kapcsolatos feladatok támogatása</t>
  </si>
  <si>
    <t>Felhalmozási célú pe. átadás</t>
  </si>
  <si>
    <t xml:space="preserve"> ebből: -működési célú </t>
  </si>
  <si>
    <t>Irányítás alá tartozó költségvetési szervek támogatása</t>
  </si>
  <si>
    <t>Bátaapáti Óvoda</t>
  </si>
  <si>
    <t>Bátaapáti Közös Önkormányzati Hivatal</t>
  </si>
  <si>
    <t>3.2.b. számú melléklet</t>
  </si>
  <si>
    <t>Sportegyesület</t>
  </si>
  <si>
    <t>Nonprofit szervezetek</t>
  </si>
  <si>
    <t>Első lakáshoz jutók támogatása</t>
  </si>
  <si>
    <t>Ellátottak térítési díjának méltányosságból történő elengedése</t>
  </si>
  <si>
    <t>Önkormányzati többletfinanszírozás</t>
  </si>
  <si>
    <t>Ssz.</t>
  </si>
  <si>
    <t>Bevétel</t>
  </si>
  <si>
    <t>Kiadás</t>
  </si>
  <si>
    <t>Megnevezése</t>
  </si>
  <si>
    <t>Módosított előirányzat</t>
  </si>
  <si>
    <t>Teljesítés</t>
  </si>
  <si>
    <t>Telj. %</t>
  </si>
  <si>
    <t>Rovat megnevezése</t>
  </si>
  <si>
    <t>Kötelező feladatok bevételei</t>
  </si>
  <si>
    <t>Kötelező feladatok kiadásai</t>
  </si>
  <si>
    <t>Önként vállalt feladatok bevételei</t>
  </si>
  <si>
    <t>Önként vállalt feladatok kiadásai</t>
  </si>
  <si>
    <t>Állami (államigazgatási) feladatok bevételei</t>
  </si>
  <si>
    <t>Állami (államigazgatási) feladatok kiadásai</t>
  </si>
  <si>
    <t>Bevételek összesen (=01+…+03)</t>
  </si>
  <si>
    <t>Kiadások összesen (=01+…+03)</t>
  </si>
  <si>
    <r>
      <rPr>
        <b/>
        <sz val="14"/>
        <rFont val="Times New Roman CE"/>
        <charset val="238"/>
      </rPr>
      <t>Bátaapáti Község Önkormányzata</t>
    </r>
    <r>
      <rPr>
        <sz val="14"/>
        <rFont val="Times New Roman CE"/>
        <charset val="238"/>
      </rPr>
      <t xml:space="preserve">
(intézményi szintű bevételek és kiadások kötelező feladatok, önként vállalt feladatok, állami (államigazgatási) feladatok szerinti bontásban)</t>
    </r>
  </si>
  <si>
    <r>
      <rPr>
        <b/>
        <sz val="14"/>
        <rFont val="Times New Roman CE"/>
        <charset val="238"/>
      </rPr>
      <t>Bátaapáti Közös Önkormányzati Hivatal</t>
    </r>
    <r>
      <rPr>
        <sz val="14"/>
        <rFont val="Times New Roman CE"/>
        <charset val="238"/>
      </rPr>
      <t xml:space="preserve">
(intézményi szintű bevételek és kiadások kötelező feladatok, önként vállalt feladatok, állami (államigazgatási) feladatok szerinti bontásban)</t>
    </r>
  </si>
  <si>
    <r>
      <rPr>
        <b/>
        <sz val="14"/>
        <rFont val="Times New Roman CE"/>
        <charset val="238"/>
      </rPr>
      <t>Bátaapáti Óvoda</t>
    </r>
    <r>
      <rPr>
        <sz val="14"/>
        <rFont val="Times New Roman CE"/>
        <charset val="238"/>
      </rPr>
      <t xml:space="preserve">
(intézményi szintű bevételek és kiadások kötelező feladatok, önként vállalt feladatok, állami (államigazgatási) feladatok szerinti bontásban)</t>
    </r>
  </si>
  <si>
    <t>Forintban !</t>
  </si>
  <si>
    <t>Előző évi maradvány igénybevétele</t>
  </si>
  <si>
    <t>Szünidei étkeztetés támogatása</t>
  </si>
  <si>
    <t>Működési célú maradvány igénybevétele</t>
  </si>
  <si>
    <t>Felhalmozási célú maradvány igénybevétele</t>
  </si>
  <si>
    <t>Inézményi működési bevételek</t>
  </si>
  <si>
    <t>Támogatási kölcsön visszatérülése</t>
  </si>
  <si>
    <t>Likvid hitel felvétel</t>
  </si>
  <si>
    <t xml:space="preserve"> Forintban !</t>
  </si>
  <si>
    <t>Előző évi várható maradvány igénybevétele (10.1.+10.2)</t>
  </si>
  <si>
    <t>Ft-ban</t>
  </si>
  <si>
    <t>2018.</t>
  </si>
  <si>
    <t>2019. után</t>
  </si>
  <si>
    <t>Bátaapáti Közös 
Önkormányzati Hivatal</t>
  </si>
  <si>
    <t>4.2.4.</t>
  </si>
  <si>
    <t>2019.</t>
  </si>
  <si>
    <t>BEVÉTELEK</t>
  </si>
  <si>
    <t>IV. Támogatások, átvett pénzesz. (4.1+4.2)</t>
  </si>
  <si>
    <t>2017. évi előirányzat</t>
  </si>
  <si>
    <t>Önkormányzati hivatal működésének támogatása - beszámítás után</t>
  </si>
  <si>
    <t>2,4-2,3</t>
  </si>
  <si>
    <t>22-21</t>
  </si>
  <si>
    <t>A 2017. évi önkormányzati támogatások  alakulása jogcímenként</t>
  </si>
  <si>
    <t>A 2016. évről áthúzódó bérkompenzáció kifizetőt terhelő bruttó összege</t>
  </si>
  <si>
    <t>2017. évi 
terv</t>
  </si>
  <si>
    <t>Óvoda bővítés (adósságkonszolidáció)</t>
  </si>
  <si>
    <t>Vízrendezés (vis maior)</t>
  </si>
  <si>
    <t>Erdei Alapítvány</t>
  </si>
  <si>
    <t>Előző évi vállalkozási eredmény</t>
  </si>
  <si>
    <t>2020.</t>
  </si>
  <si>
    <t>2017. előtti kifizetés</t>
  </si>
  <si>
    <t>2020. után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</si>
</sst>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#,###"/>
    <numFmt numFmtId="165" formatCode="#"/>
    <numFmt numFmtId="166" formatCode="_-* #,##0\ _F_t_-;\-* #,##0\ _F_t_-;_-* &quot;-&quot;??\ _F_t_-;_-@_-"/>
  </numFmts>
  <fonts count="46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b/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8"/>
      <name val="Times New Roman CE"/>
      <family val="1"/>
      <charset val="238"/>
    </font>
    <font>
      <b/>
      <sz val="9"/>
      <name val="Times New Roman"/>
      <family val="1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i/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i/>
      <sz val="8"/>
      <name val="Times New Roman CE"/>
      <charset val="238"/>
    </font>
    <font>
      <sz val="9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i/>
      <sz val="10"/>
      <name val="Times New Roman CE"/>
      <family val="1"/>
      <charset val="238"/>
    </font>
    <font>
      <b/>
      <i/>
      <sz val="9"/>
      <name val="Times New Roman CE"/>
      <charset val="238"/>
    </font>
    <font>
      <i/>
      <sz val="9"/>
      <name val="Times New Roman CE"/>
      <charset val="238"/>
    </font>
    <font>
      <sz val="11"/>
      <name val="Times New Roman CE"/>
      <family val="1"/>
      <charset val="238"/>
    </font>
    <font>
      <i/>
      <sz val="9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4"/>
      <name val="Times New Roman CE"/>
      <charset val="238"/>
    </font>
    <font>
      <b/>
      <sz val="14"/>
      <name val="Times New Roman CE"/>
      <charset val="238"/>
    </font>
    <font>
      <b/>
      <i/>
      <sz val="11"/>
      <name val="Times New Roman CE"/>
      <charset val="238"/>
    </font>
    <font>
      <b/>
      <u/>
      <sz val="12"/>
      <color rgb="FFFF0000"/>
      <name val="Times New Roman CE"/>
      <family val="1"/>
      <charset val="238"/>
    </font>
    <font>
      <b/>
      <sz val="12"/>
      <color rgb="FFFF0000"/>
      <name val="Times New Roman CE"/>
      <charset val="238"/>
    </font>
  </fonts>
  <fills count="8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darkHorizontal">
        <bgColor rgb="FF92D050"/>
      </patternFill>
    </fill>
    <fill>
      <patternFill patternType="lightHorizontal">
        <bgColor rgb="FF92D050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</cellStyleXfs>
  <cellXfs count="594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164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164" fontId="8" fillId="0" borderId="0" xfId="0" applyNumberFormat="1" applyFont="1" applyAlignment="1">
      <alignment vertical="center" wrapText="1"/>
    </xf>
    <xf numFmtId="164" fontId="0" fillId="0" borderId="0" xfId="0" applyNumberFormat="1" applyAlignment="1">
      <alignment horizontal="centerContinuous" vertical="center"/>
    </xf>
    <xf numFmtId="164" fontId="6" fillId="0" borderId="0" xfId="0" applyNumberFormat="1" applyFont="1" applyAlignment="1">
      <alignment horizontal="centerContinuous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4" fontId="0" fillId="0" borderId="0" xfId="0" applyNumberFormat="1" applyAlignment="1" applyProtection="1">
      <alignment vertical="center" wrapText="1"/>
    </xf>
    <xf numFmtId="0" fontId="10" fillId="0" borderId="0" xfId="5" applyProtection="1"/>
    <xf numFmtId="0" fontId="10" fillId="0" borderId="0" xfId="5" applyProtection="1">
      <protection locked="0"/>
    </xf>
    <xf numFmtId="0" fontId="14" fillId="0" borderId="0" xfId="5" applyFont="1" applyProtection="1"/>
    <xf numFmtId="0" fontId="15" fillId="0" borderId="0" xfId="0" applyFont="1" applyAlignment="1">
      <alignment horizontal="centerContinuous"/>
    </xf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17" fillId="0" borderId="0" xfId="0" applyFont="1" applyAlignment="1">
      <alignment horizontal="centerContinuous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0" fillId="0" borderId="0" xfId="0" applyAlignment="1"/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Continuous" vertical="top"/>
    </xf>
    <xf numFmtId="0" fontId="10" fillId="0" borderId="0" xfId="5" applyAlignment="1" applyProtection="1">
      <alignment vertical="center"/>
    </xf>
    <xf numFmtId="0" fontId="10" fillId="0" borderId="0" xfId="5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0" fontId="10" fillId="0" borderId="0" xfId="4"/>
    <xf numFmtId="0" fontId="14" fillId="0" borderId="0" xfId="4" applyFont="1"/>
    <xf numFmtId="3" fontId="21" fillId="0" borderId="11" xfId="0" applyNumberFormat="1" applyFont="1" applyBorder="1" applyAlignment="1" applyProtection="1">
      <alignment horizontal="right" vertical="top" wrapText="1"/>
      <protection locked="0"/>
    </xf>
    <xf numFmtId="164" fontId="6" fillId="0" borderId="0" xfId="4" applyNumberFormat="1" applyFont="1" applyFill="1" applyBorder="1" applyAlignment="1" applyProtection="1">
      <alignment vertical="center" wrapText="1"/>
    </xf>
    <xf numFmtId="0" fontId="14" fillId="0" borderId="0" xfId="4" applyFont="1" applyFill="1"/>
    <xf numFmtId="164" fontId="23" fillId="0" borderId="12" xfId="0" applyNumberFormat="1" applyFont="1" applyBorder="1" applyAlignment="1">
      <alignment horizontal="center" vertical="center" wrapText="1"/>
    </xf>
    <xf numFmtId="164" fontId="23" fillId="0" borderId="13" xfId="0" applyNumberFormat="1" applyFont="1" applyBorder="1" applyAlignment="1">
      <alignment horizontal="center" vertical="center" wrapText="1"/>
    </xf>
    <xf numFmtId="164" fontId="23" fillId="0" borderId="14" xfId="0" applyNumberFormat="1" applyFont="1" applyBorder="1" applyAlignment="1">
      <alignment horizontal="center" vertical="center" wrapText="1"/>
    </xf>
    <xf numFmtId="164" fontId="23" fillId="0" borderId="7" xfId="0" applyNumberFormat="1" applyFont="1" applyBorder="1" applyAlignment="1">
      <alignment horizontal="center" vertical="center" wrapText="1"/>
    </xf>
    <xf numFmtId="164" fontId="23" fillId="0" borderId="15" xfId="0" applyNumberFormat="1" applyFont="1" applyBorder="1" applyAlignment="1">
      <alignment horizontal="center" vertical="center" wrapText="1"/>
    </xf>
    <xf numFmtId="0" fontId="11" fillId="0" borderId="16" xfId="5" applyFont="1" applyBorder="1" applyAlignment="1" applyProtection="1">
      <alignment horizontal="center" vertical="center" wrapText="1"/>
    </xf>
    <xf numFmtId="0" fontId="11" fillId="0" borderId="17" xfId="5" applyFont="1" applyBorder="1" applyAlignment="1" applyProtection="1">
      <alignment horizontal="center" vertical="center"/>
    </xf>
    <xf numFmtId="0" fontId="11" fillId="0" borderId="18" xfId="5" applyFont="1" applyBorder="1" applyAlignment="1" applyProtection="1">
      <alignment horizontal="center" vertical="center"/>
    </xf>
    <xf numFmtId="0" fontId="10" fillId="0" borderId="0" xfId="4" applyFont="1"/>
    <xf numFmtId="0" fontId="14" fillId="0" borderId="4" xfId="5" applyFont="1" applyBorder="1" applyAlignment="1" applyProtection="1">
      <alignment horizontal="left" vertical="center" indent="1"/>
    </xf>
    <xf numFmtId="0" fontId="14" fillId="0" borderId="5" xfId="5" applyFont="1" applyBorder="1" applyAlignment="1" applyProtection="1">
      <alignment horizontal="left" vertical="center" indent="1"/>
    </xf>
    <xf numFmtId="0" fontId="14" fillId="0" borderId="8" xfId="5" applyFont="1" applyBorder="1" applyAlignment="1" applyProtection="1">
      <alignment horizontal="left" vertical="center" indent="1"/>
    </xf>
    <xf numFmtId="0" fontId="3" fillId="0" borderId="5" xfId="5" applyFont="1" applyBorder="1" applyAlignment="1" applyProtection="1">
      <alignment horizontal="left" vertical="center" indent="1"/>
    </xf>
    <xf numFmtId="0" fontId="24" fillId="0" borderId="13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horizontal="right" wrapText="1"/>
    </xf>
    <xf numFmtId="164" fontId="3" fillId="0" borderId="5" xfId="0" applyNumberFormat="1" applyFont="1" applyBorder="1" applyAlignment="1">
      <alignment horizontal="centerContinuous" vertical="center" wrapText="1"/>
    </xf>
    <xf numFmtId="164" fontId="3" fillId="0" borderId="1" xfId="0" applyNumberFormat="1" applyFont="1" applyBorder="1" applyAlignment="1">
      <alignment horizontal="centerContinuous" vertical="center" wrapText="1"/>
    </xf>
    <xf numFmtId="164" fontId="3" fillId="0" borderId="7" xfId="0" applyNumberFormat="1" applyFont="1" applyBorder="1" applyAlignment="1">
      <alignment horizontal="centerContinuous" vertical="center" wrapText="1"/>
    </xf>
    <xf numFmtId="164" fontId="20" fillId="0" borderId="20" xfId="0" applyNumberFormat="1" applyFont="1" applyBorder="1" applyAlignment="1" applyProtection="1">
      <alignment vertical="center" wrapText="1"/>
      <protection locked="0"/>
    </xf>
    <xf numFmtId="164" fontId="20" fillId="0" borderId="21" xfId="0" applyNumberFormat="1" applyFont="1" applyBorder="1" applyAlignment="1" applyProtection="1">
      <alignment vertical="center" wrapText="1"/>
      <protection locked="0"/>
    </xf>
    <xf numFmtId="164" fontId="20" fillId="0" borderId="22" xfId="0" applyNumberFormat="1" applyFont="1" applyBorder="1" applyAlignment="1" applyProtection="1">
      <alignment vertical="center" wrapText="1"/>
      <protection locked="0"/>
    </xf>
    <xf numFmtId="164" fontId="20" fillId="0" borderId="23" xfId="0" applyNumberFormat="1" applyFont="1" applyBorder="1" applyAlignment="1" applyProtection="1">
      <alignment vertical="center" wrapText="1"/>
      <protection locked="0"/>
    </xf>
    <xf numFmtId="164" fontId="20" fillId="0" borderId="24" xfId="0" applyNumberFormat="1" applyFont="1" applyBorder="1" applyAlignment="1" applyProtection="1">
      <alignment vertical="center" wrapText="1"/>
      <protection locked="0"/>
    </xf>
    <xf numFmtId="164" fontId="20" fillId="0" borderId="25" xfId="0" applyNumberFormat="1" applyFont="1" applyBorder="1" applyAlignment="1" applyProtection="1">
      <alignment vertical="center" wrapText="1"/>
      <protection locked="0"/>
    </xf>
    <xf numFmtId="164" fontId="20" fillId="0" borderId="4" xfId="0" applyNumberFormat="1" applyFont="1" applyBorder="1" applyAlignment="1" applyProtection="1">
      <alignment vertical="center" wrapText="1"/>
      <protection locked="0"/>
    </xf>
    <xf numFmtId="164" fontId="20" fillId="0" borderId="26" xfId="0" applyNumberFormat="1" applyFont="1" applyBorder="1" applyAlignment="1" applyProtection="1">
      <alignment horizontal="left" vertical="center" wrapText="1"/>
      <protection locked="0"/>
    </xf>
    <xf numFmtId="164" fontId="20" fillId="0" borderId="27" xfId="0" applyNumberFormat="1" applyFont="1" applyBorder="1" applyAlignment="1" applyProtection="1">
      <alignment vertical="center" wrapText="1"/>
      <protection locked="0"/>
    </xf>
    <xf numFmtId="164" fontId="20" fillId="0" borderId="28" xfId="0" applyNumberFormat="1" applyFont="1" applyBorder="1" applyAlignment="1" applyProtection="1">
      <alignment vertical="center" wrapText="1"/>
      <protection locked="0"/>
    </xf>
    <xf numFmtId="164" fontId="20" fillId="0" borderId="29" xfId="0" applyNumberFormat="1" applyFont="1" applyBorder="1" applyAlignment="1" applyProtection="1">
      <alignment vertical="center" wrapText="1"/>
      <protection locked="0"/>
    </xf>
    <xf numFmtId="164" fontId="20" fillId="0" borderId="4" xfId="0" applyNumberFormat="1" applyFont="1" applyBorder="1" applyAlignment="1">
      <alignment horizontal="left" vertical="center" wrapText="1" indent="1"/>
    </xf>
    <xf numFmtId="164" fontId="20" fillId="0" borderId="30" xfId="0" applyNumberFormat="1" applyFont="1" applyBorder="1" applyAlignment="1">
      <alignment horizontal="left" vertical="center" wrapText="1" indent="1"/>
    </xf>
    <xf numFmtId="164" fontId="20" fillId="0" borderId="4" xfId="0" applyNumberFormat="1" applyFont="1" applyBorder="1" applyAlignment="1" applyProtection="1">
      <alignment horizontal="left" vertical="center" wrapText="1" indent="1"/>
      <protection locked="0"/>
    </xf>
    <xf numFmtId="164" fontId="20" fillId="0" borderId="31" xfId="0" applyNumberFormat="1" applyFont="1" applyBorder="1" applyAlignment="1">
      <alignment horizontal="left" vertical="center" wrapText="1" indent="1"/>
    </xf>
    <xf numFmtId="164" fontId="20" fillId="0" borderId="32" xfId="0" applyNumberFormat="1" applyFont="1" applyBorder="1" applyAlignment="1" applyProtection="1">
      <alignment horizontal="left" vertical="center" wrapText="1" indent="1"/>
      <protection locked="0"/>
    </xf>
    <xf numFmtId="164" fontId="7" fillId="0" borderId="33" xfId="0" applyNumberFormat="1" applyFont="1" applyBorder="1" applyAlignment="1" applyProtection="1">
      <alignment horizontal="center" vertical="center" wrapText="1"/>
    </xf>
    <xf numFmtId="164" fontId="7" fillId="0" borderId="34" xfId="0" applyNumberFormat="1" applyFont="1" applyBorder="1" applyAlignment="1" applyProtection="1">
      <alignment horizontal="center" vertical="center" wrapText="1"/>
    </xf>
    <xf numFmtId="164" fontId="20" fillId="0" borderId="4" xfId="0" applyNumberFormat="1" applyFont="1" applyBorder="1" applyAlignment="1" applyProtection="1">
      <alignment horizontal="center" vertical="center" wrapText="1"/>
      <protection locked="0"/>
    </xf>
    <xf numFmtId="164" fontId="20" fillId="0" borderId="26" xfId="0" applyNumberFormat="1" applyFont="1" applyBorder="1" applyAlignment="1" applyProtection="1">
      <alignment horizontal="center" vertical="center" wrapText="1"/>
      <protection locked="0"/>
    </xf>
    <xf numFmtId="0" fontId="20" fillId="0" borderId="8" xfId="0" applyFont="1" applyBorder="1" applyAlignment="1">
      <alignment horizontal="left" vertical="center" wrapText="1" indent="1"/>
    </xf>
    <xf numFmtId="0" fontId="20" fillId="0" borderId="4" xfId="0" applyFont="1" applyBorder="1" applyAlignment="1">
      <alignment horizontal="left" vertical="center" wrapText="1" indent="1"/>
    </xf>
    <xf numFmtId="0" fontId="20" fillId="0" borderId="4" xfId="0" applyFont="1" applyBorder="1" applyAlignment="1" applyProtection="1">
      <alignment horizontal="left" vertical="center" wrapText="1" indent="1"/>
      <protection locked="0"/>
    </xf>
    <xf numFmtId="164" fontId="20" fillId="2" borderId="1" xfId="0" applyNumberFormat="1" applyFont="1" applyFill="1" applyBorder="1" applyAlignment="1" applyProtection="1">
      <alignment vertical="center" wrapText="1"/>
    </xf>
    <xf numFmtId="164" fontId="20" fillId="0" borderId="35" xfId="0" applyNumberFormat="1" applyFont="1" applyBorder="1" applyAlignment="1" applyProtection="1">
      <alignment vertical="center" wrapText="1"/>
      <protection locked="0"/>
    </xf>
    <xf numFmtId="165" fontId="20" fillId="0" borderId="23" xfId="0" applyNumberFormat="1" applyFont="1" applyBorder="1" applyAlignment="1" applyProtection="1">
      <alignment vertical="center" wrapText="1"/>
      <protection locked="0"/>
    </xf>
    <xf numFmtId="164" fontId="20" fillId="2" borderId="14" xfId="0" applyNumberFormat="1" applyFont="1" applyFill="1" applyBorder="1" applyAlignment="1" applyProtection="1">
      <alignment vertical="center" wrapText="1"/>
    </xf>
    <xf numFmtId="164" fontId="7" fillId="0" borderId="12" xfId="0" applyNumberFormat="1" applyFont="1" applyBorder="1" applyAlignment="1">
      <alignment horizontal="center" vertical="center" wrapText="1"/>
    </xf>
    <xf numFmtId="164" fontId="7" fillId="0" borderId="13" xfId="0" applyNumberFormat="1" applyFont="1" applyBorder="1" applyAlignment="1">
      <alignment horizontal="center" vertical="center" wrapText="1"/>
    </xf>
    <xf numFmtId="164" fontId="7" fillId="0" borderId="14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20" fillId="3" borderId="13" xfId="0" applyNumberFormat="1" applyFont="1" applyFill="1" applyBorder="1" applyAlignment="1">
      <alignment vertical="center" wrapText="1"/>
    </xf>
    <xf numFmtId="164" fontId="20" fillId="3" borderId="36" xfId="0" applyNumberFormat="1" applyFont="1" applyFill="1" applyBorder="1" applyAlignment="1">
      <alignment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165" fontId="20" fillId="0" borderId="35" xfId="0" applyNumberFormat="1" applyFont="1" applyBorder="1" applyAlignment="1" applyProtection="1">
      <alignment vertical="center" wrapText="1"/>
      <protection locked="0"/>
    </xf>
    <xf numFmtId="164" fontId="7" fillId="0" borderId="13" xfId="0" applyNumberFormat="1" applyFont="1" applyBorder="1" applyAlignment="1">
      <alignment horizontal="left" vertical="center" wrapText="1" indent="1"/>
    </xf>
    <xf numFmtId="164" fontId="20" fillId="0" borderId="35" xfId="0" applyNumberFormat="1" applyFont="1" applyBorder="1" applyAlignment="1" applyProtection="1">
      <alignment horizontal="left" vertical="center" wrapText="1" indent="1"/>
      <protection locked="0"/>
    </xf>
    <xf numFmtId="164" fontId="7" fillId="0" borderId="13" xfId="0" applyNumberFormat="1" applyFont="1" applyBorder="1" applyAlignment="1" applyProtection="1">
      <alignment horizontal="left" vertical="center" wrapText="1" indent="1"/>
      <protection locked="0"/>
    </xf>
    <xf numFmtId="164" fontId="20" fillId="0" borderId="35" xfId="0" applyNumberFormat="1" applyFont="1" applyBorder="1" applyAlignment="1">
      <alignment horizontal="left" vertical="center" wrapText="1" indent="1"/>
    </xf>
    <xf numFmtId="164" fontId="7" fillId="0" borderId="37" xfId="0" applyNumberFormat="1" applyFont="1" applyBorder="1" applyAlignment="1">
      <alignment horizontal="centerContinuous" vertical="center"/>
    </xf>
    <xf numFmtId="164" fontId="7" fillId="0" borderId="38" xfId="0" applyNumberFormat="1" applyFont="1" applyBorder="1" applyAlignment="1">
      <alignment horizontal="centerContinuous" vertical="center"/>
    </xf>
    <xf numFmtId="164" fontId="7" fillId="0" borderId="6" xfId="0" applyNumberFormat="1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20" fillId="0" borderId="20" xfId="0" applyFont="1" applyBorder="1" applyAlignment="1" applyProtection="1">
      <alignment vertical="center" wrapText="1"/>
      <protection locked="0"/>
    </xf>
    <xf numFmtId="0" fontId="20" fillId="0" borderId="23" xfId="0" applyFont="1" applyBorder="1" applyAlignment="1" applyProtection="1">
      <alignment vertical="center" wrapText="1"/>
      <protection locked="0"/>
    </xf>
    <xf numFmtId="0" fontId="3" fillId="0" borderId="17" xfId="5" applyFont="1" applyBorder="1" applyAlignment="1" applyProtection="1">
      <alignment horizontal="center" vertical="center"/>
    </xf>
    <xf numFmtId="164" fontId="20" fillId="0" borderId="23" xfId="5" applyNumberFormat="1" applyFont="1" applyBorder="1" applyAlignment="1" applyProtection="1">
      <alignment vertical="center"/>
      <protection locked="0"/>
    </xf>
    <xf numFmtId="164" fontId="20" fillId="0" borderId="27" xfId="5" applyNumberFormat="1" applyFont="1" applyBorder="1" applyAlignment="1" applyProtection="1">
      <alignment vertical="center"/>
      <protection locked="0"/>
    </xf>
    <xf numFmtId="164" fontId="20" fillId="0" borderId="20" xfId="5" applyNumberFormat="1" applyFont="1" applyBorder="1" applyAlignment="1" applyProtection="1">
      <alignment vertical="center"/>
      <protection locked="0"/>
    </xf>
    <xf numFmtId="164" fontId="20" fillId="0" borderId="1" xfId="5" applyNumberFormat="1" applyFont="1" applyFill="1" applyBorder="1" applyAlignment="1" applyProtection="1">
      <alignment vertical="center"/>
    </xf>
    <xf numFmtId="164" fontId="20" fillId="0" borderId="7" xfId="5" applyNumberFormat="1" applyFont="1" applyFill="1" applyBorder="1" applyAlignment="1" applyProtection="1">
      <alignment vertical="center"/>
    </xf>
    <xf numFmtId="164" fontId="6" fillId="0" borderId="0" xfId="4" applyNumberFormat="1" applyFont="1" applyBorder="1" applyAlignment="1" applyProtection="1">
      <alignment horizontal="centerContinuous" vertical="center"/>
    </xf>
    <xf numFmtId="164" fontId="6" fillId="0" borderId="40" xfId="4" applyNumberFormat="1" applyFont="1" applyBorder="1" applyAlignment="1" applyProtection="1">
      <alignment horizontal="centerContinuous" vertical="center"/>
    </xf>
    <xf numFmtId="0" fontId="6" fillId="0" borderId="0" xfId="4" applyFont="1" applyFill="1" applyBorder="1" applyAlignment="1" applyProtection="1">
      <alignment horizontal="center" vertical="center" wrapText="1"/>
    </xf>
    <xf numFmtId="0" fontId="6" fillId="0" borderId="0" xfId="4" applyFont="1" applyFill="1" applyBorder="1" applyAlignment="1" applyProtection="1">
      <alignment vertical="center" wrapText="1"/>
    </xf>
    <xf numFmtId="0" fontId="2" fillId="0" borderId="0" xfId="4" applyFont="1" applyFill="1" applyProtection="1"/>
    <xf numFmtId="164" fontId="6" fillId="0" borderId="0" xfId="4" applyNumberFormat="1" applyFont="1" applyFill="1" applyBorder="1" applyAlignment="1" applyProtection="1">
      <alignment horizontal="centerContinuous" vertical="center"/>
    </xf>
    <xf numFmtId="164" fontId="6" fillId="0" borderId="40" xfId="4" applyNumberFormat="1" applyFont="1" applyFill="1" applyBorder="1" applyAlignment="1" applyProtection="1">
      <alignment horizontal="centerContinuous" vertical="center"/>
    </xf>
    <xf numFmtId="164" fontId="20" fillId="0" borderId="8" xfId="0" applyNumberFormat="1" applyFont="1" applyBorder="1" applyAlignment="1" applyProtection="1">
      <alignment horizontal="left" vertical="center" wrapText="1" indent="1"/>
    </xf>
    <xf numFmtId="164" fontId="20" fillId="0" borderId="4" xfId="0" applyNumberFormat="1" applyFont="1" applyBorder="1" applyAlignment="1" applyProtection="1">
      <alignment horizontal="left" vertical="center" wrapText="1" indent="1"/>
    </xf>
    <xf numFmtId="164" fontId="20" fillId="0" borderId="31" xfId="0" applyNumberFormat="1" applyFont="1" applyBorder="1" applyAlignment="1" applyProtection="1">
      <alignment horizontal="left" vertical="center" wrapText="1" indent="1"/>
    </xf>
    <xf numFmtId="164" fontId="20" fillId="0" borderId="1" xfId="5" applyNumberFormat="1" applyFont="1" applyBorder="1" applyAlignment="1" applyProtection="1">
      <alignment vertical="center"/>
    </xf>
    <xf numFmtId="0" fontId="3" fillId="0" borderId="5" xfId="4" applyFont="1" applyBorder="1" applyAlignment="1" applyProtection="1">
      <alignment horizontal="center" vertical="center" wrapText="1"/>
    </xf>
    <xf numFmtId="0" fontId="3" fillId="0" borderId="1" xfId="4" applyFont="1" applyBorder="1" applyAlignment="1" applyProtection="1">
      <alignment horizontal="center" vertical="center" wrapText="1"/>
    </xf>
    <xf numFmtId="0" fontId="3" fillId="0" borderId="7" xfId="4" applyFont="1" applyBorder="1" applyAlignment="1" applyProtection="1">
      <alignment horizontal="center" vertical="center" wrapText="1"/>
    </xf>
    <xf numFmtId="0" fontId="23" fillId="0" borderId="5" xfId="4" applyFont="1" applyBorder="1" applyAlignment="1" applyProtection="1">
      <alignment horizontal="center" vertical="center" wrapText="1"/>
    </xf>
    <xf numFmtId="0" fontId="23" fillId="0" borderId="1" xfId="4" applyFont="1" applyBorder="1" applyAlignment="1" applyProtection="1">
      <alignment horizontal="center" vertical="center" wrapText="1"/>
    </xf>
    <xf numFmtId="0" fontId="23" fillId="0" borderId="7" xfId="4" applyFont="1" applyBorder="1" applyAlignment="1" applyProtection="1">
      <alignment horizontal="center" vertical="center" wrapText="1"/>
    </xf>
    <xf numFmtId="0" fontId="26" fillId="0" borderId="0" xfId="4" applyFont="1"/>
    <xf numFmtId="0" fontId="3" fillId="0" borderId="5" xfId="4" applyFont="1" applyFill="1" applyBorder="1" applyAlignment="1" applyProtection="1">
      <alignment horizontal="center" vertical="center" wrapText="1"/>
    </xf>
    <xf numFmtId="0" fontId="3" fillId="0" borderId="1" xfId="4" applyFont="1" applyFill="1" applyBorder="1" applyAlignment="1" applyProtection="1">
      <alignment horizontal="center" vertical="center" wrapText="1"/>
    </xf>
    <xf numFmtId="0" fontId="23" fillId="0" borderId="5" xfId="4" applyFont="1" applyFill="1" applyBorder="1" applyAlignment="1" applyProtection="1">
      <alignment horizontal="center" vertical="center" wrapText="1"/>
    </xf>
    <xf numFmtId="0" fontId="23" fillId="0" borderId="1" xfId="4" applyFont="1" applyFill="1" applyBorder="1" applyAlignment="1" applyProtection="1">
      <alignment horizontal="center" vertical="center" wrapText="1"/>
    </xf>
    <xf numFmtId="0" fontId="23" fillId="0" borderId="7" xfId="4" applyFont="1" applyFill="1" applyBorder="1" applyAlignment="1" applyProtection="1">
      <alignment horizontal="center" vertical="center" wrapText="1"/>
    </xf>
    <xf numFmtId="0" fontId="26" fillId="0" borderId="42" xfId="4" applyFont="1" applyFill="1" applyBorder="1" applyAlignment="1" applyProtection="1">
      <alignment horizontal="left" vertical="center" wrapText="1" indent="1"/>
    </xf>
    <xf numFmtId="0" fontId="26" fillId="0" borderId="23" xfId="4" applyFont="1" applyFill="1" applyBorder="1" applyAlignment="1" applyProtection="1">
      <alignment horizontal="left" vertical="center" wrapText="1" indent="1"/>
    </xf>
    <xf numFmtId="164" fontId="26" fillId="0" borderId="25" xfId="4" applyNumberFormat="1" applyFont="1" applyFill="1" applyBorder="1" applyAlignment="1" applyProtection="1">
      <alignment vertical="center" wrapText="1"/>
      <protection locked="0"/>
    </xf>
    <xf numFmtId="0" fontId="26" fillId="0" borderId="34" xfId="4" applyFont="1" applyFill="1" applyBorder="1" applyAlignment="1" applyProtection="1">
      <alignment horizontal="left" vertical="center" wrapText="1" indent="1"/>
    </xf>
    <xf numFmtId="0" fontId="26" fillId="0" borderId="20" xfId="4" applyFont="1" applyFill="1" applyBorder="1" applyAlignment="1" applyProtection="1">
      <alignment horizontal="left" vertical="center" wrapText="1" indent="1"/>
    </xf>
    <xf numFmtId="164" fontId="26" fillId="0" borderId="22" xfId="4" applyNumberFormat="1" applyFont="1" applyFill="1" applyBorder="1" applyAlignment="1" applyProtection="1">
      <alignment vertical="center" wrapText="1"/>
      <protection locked="0"/>
    </xf>
    <xf numFmtId="0" fontId="26" fillId="0" borderId="0" xfId="4" applyFont="1" applyFill="1" applyAlignment="1" applyProtection="1">
      <alignment horizontal="left" indent="1"/>
    </xf>
    <xf numFmtId="164" fontId="26" fillId="0" borderId="29" xfId="4" applyNumberFormat="1" applyFont="1" applyFill="1" applyBorder="1" applyAlignment="1" applyProtection="1">
      <alignment vertical="center" wrapText="1"/>
      <protection locked="0"/>
    </xf>
    <xf numFmtId="0" fontId="27" fillId="0" borderId="23" xfId="4" applyFont="1" applyFill="1" applyBorder="1" applyAlignment="1" applyProtection="1">
      <alignment horizontal="left" vertical="center" wrapText="1" indent="1"/>
    </xf>
    <xf numFmtId="0" fontId="27" fillId="0" borderId="27" xfId="4" applyFont="1" applyFill="1" applyBorder="1" applyAlignment="1" applyProtection="1">
      <alignment horizontal="left" vertical="center" wrapText="1" indent="1"/>
    </xf>
    <xf numFmtId="0" fontId="26" fillId="0" borderId="43" xfId="4" applyFont="1" applyFill="1" applyBorder="1" applyAlignment="1" applyProtection="1">
      <alignment horizontal="left" vertical="center" wrapText="1" indent="1"/>
    </xf>
    <xf numFmtId="0" fontId="29" fillId="0" borderId="42" xfId="4" applyFont="1" applyFill="1" applyBorder="1" applyAlignment="1" applyProtection="1">
      <alignment horizontal="left" vertical="center" wrapText="1" indent="1"/>
    </xf>
    <xf numFmtId="0" fontId="29" fillId="0" borderId="23" xfId="4" applyFont="1" applyFill="1" applyBorder="1" applyAlignment="1" applyProtection="1">
      <alignment horizontal="left" vertical="center" wrapText="1" indent="1"/>
    </xf>
    <xf numFmtId="164" fontId="26" fillId="0" borderId="44" xfId="4" applyNumberFormat="1" applyFont="1" applyFill="1" applyBorder="1" applyAlignment="1" applyProtection="1">
      <alignment vertical="center" wrapText="1"/>
      <protection locked="0"/>
    </xf>
    <xf numFmtId="0" fontId="26" fillId="0" borderId="0" xfId="4" applyFont="1" applyAlignment="1" applyProtection="1">
      <alignment horizontal="left" indent="1"/>
    </xf>
    <xf numFmtId="0" fontId="26" fillId="0" borderId="27" xfId="4" applyFont="1" applyFill="1" applyBorder="1" applyAlignment="1" applyProtection="1">
      <alignment horizontal="left" vertical="center" wrapText="1" indent="1"/>
    </xf>
    <xf numFmtId="164" fontId="7" fillId="0" borderId="45" xfId="0" applyNumberFormat="1" applyFont="1" applyBorder="1" applyAlignment="1">
      <alignment horizontal="centerContinuous" vertical="center"/>
    </xf>
    <xf numFmtId="164" fontId="3" fillId="0" borderId="7" xfId="0" applyNumberFormat="1" applyFont="1" applyBorder="1" applyAlignment="1">
      <alignment horizontal="center" vertical="center" wrapText="1"/>
    </xf>
    <xf numFmtId="0" fontId="14" fillId="0" borderId="30" xfId="5" applyFont="1" applyBorder="1" applyAlignment="1" applyProtection="1">
      <alignment horizontal="left" vertical="center" indent="1"/>
    </xf>
    <xf numFmtId="0" fontId="11" fillId="0" borderId="5" xfId="5" applyFont="1" applyBorder="1" applyAlignment="1" applyProtection="1">
      <alignment horizontal="center"/>
    </xf>
    <xf numFmtId="0" fontId="25" fillId="0" borderId="1" xfId="5" applyFont="1" applyBorder="1" applyAlignment="1" applyProtection="1">
      <alignment horizontal="left" vertical="center" indent="1"/>
    </xf>
    <xf numFmtId="0" fontId="30" fillId="0" borderId="42" xfId="5" applyFont="1" applyBorder="1" applyAlignment="1" applyProtection="1">
      <alignment horizontal="left" vertical="center" indent="1"/>
    </xf>
    <xf numFmtId="0" fontId="20" fillId="0" borderId="23" xfId="5" applyFont="1" applyBorder="1" applyAlignment="1" applyProtection="1">
      <alignment horizontal="left" vertical="center" indent="1"/>
      <protection locked="0"/>
    </xf>
    <xf numFmtId="0" fontId="20" fillId="0" borderId="20" xfId="5" applyFont="1" applyBorder="1" applyAlignment="1" applyProtection="1">
      <alignment horizontal="left" vertical="center" indent="1"/>
      <protection locked="0"/>
    </xf>
    <xf numFmtId="0" fontId="20" fillId="0" borderId="27" xfId="5" applyFont="1" applyBorder="1" applyAlignment="1" applyProtection="1">
      <alignment horizontal="left" vertical="center" indent="1"/>
      <protection locked="0"/>
    </xf>
    <xf numFmtId="0" fontId="25" fillId="0" borderId="1" xfId="5" applyFont="1" applyFill="1" applyBorder="1" applyAlignment="1" applyProtection="1">
      <alignment horizontal="left" vertical="center" indent="1"/>
    </xf>
    <xf numFmtId="164" fontId="20" fillId="0" borderId="42" xfId="5" applyNumberFormat="1" applyFont="1" applyBorder="1" applyAlignment="1" applyProtection="1">
      <alignment vertical="center"/>
      <protection locked="0"/>
    </xf>
    <xf numFmtId="49" fontId="26" fillId="0" borderId="30" xfId="4" applyNumberFormat="1" applyFont="1" applyFill="1" applyBorder="1" applyAlignment="1" applyProtection="1">
      <alignment horizontal="left" vertical="center" wrapText="1" indent="1"/>
    </xf>
    <xf numFmtId="49" fontId="26" fillId="0" borderId="4" xfId="4" applyNumberFormat="1" applyFont="1" applyFill="1" applyBorder="1" applyAlignment="1" applyProtection="1">
      <alignment horizontal="left" vertical="center" wrapText="1" indent="1"/>
    </xf>
    <xf numFmtId="49" fontId="26" fillId="0" borderId="33" xfId="4" applyNumberFormat="1" applyFont="1" applyFill="1" applyBorder="1" applyAlignment="1" applyProtection="1">
      <alignment horizontal="left" vertical="center" wrapText="1" indent="1"/>
    </xf>
    <xf numFmtId="49" fontId="26" fillId="0" borderId="8" xfId="4" applyNumberFormat="1" applyFont="1" applyFill="1" applyBorder="1" applyAlignment="1" applyProtection="1">
      <alignment horizontal="left" vertical="center" wrapText="1" indent="1"/>
    </xf>
    <xf numFmtId="49" fontId="26" fillId="0" borderId="26" xfId="4" applyNumberFormat="1" applyFont="1" applyFill="1" applyBorder="1" applyAlignment="1" applyProtection="1">
      <alignment horizontal="left" vertical="center" wrapText="1" indent="1"/>
    </xf>
    <xf numFmtId="49" fontId="26" fillId="0" borderId="31" xfId="4" applyNumberFormat="1" applyFont="1" applyFill="1" applyBorder="1" applyAlignment="1" applyProtection="1">
      <alignment horizontal="left" vertical="center" wrapText="1" indent="1"/>
    </xf>
    <xf numFmtId="49" fontId="26" fillId="0" borderId="32" xfId="4" applyNumberFormat="1" applyFont="1" applyFill="1" applyBorder="1" applyAlignment="1" applyProtection="1">
      <alignment horizontal="left" vertical="center" wrapText="1" indent="1"/>
    </xf>
    <xf numFmtId="164" fontId="26" fillId="0" borderId="3" xfId="4" applyNumberFormat="1" applyFont="1" applyFill="1" applyBorder="1" applyAlignment="1" applyProtection="1">
      <alignment horizontal="right" vertical="center" wrapText="1"/>
      <protection locked="0"/>
    </xf>
    <xf numFmtId="164" fontId="26" fillId="0" borderId="46" xfId="4" applyNumberFormat="1" applyFont="1" applyFill="1" applyBorder="1" applyAlignment="1" applyProtection="1">
      <alignment horizontal="right" vertical="center" wrapText="1"/>
      <protection locked="0"/>
    </xf>
    <xf numFmtId="164" fontId="26" fillId="0" borderId="25" xfId="4" applyNumberFormat="1" applyFont="1" applyFill="1" applyBorder="1" applyAlignment="1" applyProtection="1">
      <alignment horizontal="right" vertical="center" wrapText="1"/>
      <protection locked="0"/>
    </xf>
    <xf numFmtId="164" fontId="26" fillId="0" borderId="39" xfId="4" applyNumberFormat="1" applyFont="1" applyFill="1" applyBorder="1" applyAlignment="1" applyProtection="1">
      <alignment horizontal="right" vertical="center" wrapText="1"/>
      <protection locked="0"/>
    </xf>
    <xf numFmtId="164" fontId="26" fillId="0" borderId="22" xfId="4" applyNumberFormat="1" applyFont="1" applyFill="1" applyBorder="1" applyAlignment="1" applyProtection="1">
      <alignment horizontal="right" vertical="center" wrapText="1"/>
      <protection locked="0"/>
    </xf>
    <xf numFmtId="164" fontId="26" fillId="0" borderId="29" xfId="4" applyNumberFormat="1" applyFont="1" applyFill="1" applyBorder="1" applyAlignment="1" applyProtection="1">
      <alignment horizontal="right" vertical="center" wrapText="1"/>
      <protection locked="0"/>
    </xf>
    <xf numFmtId="164" fontId="27" fillId="0" borderId="25" xfId="4" applyNumberFormat="1" applyFont="1" applyFill="1" applyBorder="1" applyAlignment="1" applyProtection="1">
      <alignment horizontal="right" vertical="center" wrapText="1"/>
      <protection locked="0"/>
    </xf>
    <xf numFmtId="164" fontId="27" fillId="0" borderId="29" xfId="4" applyNumberFormat="1" applyFont="1" applyFill="1" applyBorder="1" applyAlignment="1" applyProtection="1">
      <alignment horizontal="right" vertical="center" wrapText="1"/>
      <protection locked="0"/>
    </xf>
    <xf numFmtId="164" fontId="26" fillId="0" borderId="44" xfId="4" applyNumberFormat="1" applyFont="1" applyFill="1" applyBorder="1" applyAlignment="1" applyProtection="1">
      <alignment horizontal="right" vertical="center" wrapText="1"/>
      <protection locked="0"/>
    </xf>
    <xf numFmtId="164" fontId="29" fillId="0" borderId="46" xfId="4" applyNumberFormat="1" applyFont="1" applyFill="1" applyBorder="1" applyAlignment="1" applyProtection="1">
      <alignment horizontal="right" vertical="center" wrapText="1"/>
      <protection locked="0"/>
    </xf>
    <xf numFmtId="164" fontId="29" fillId="0" borderId="25" xfId="4" applyNumberFormat="1" applyFont="1" applyFill="1" applyBorder="1" applyAlignment="1" applyProtection="1">
      <alignment horizontal="right" vertical="center" wrapText="1"/>
      <protection locked="0"/>
    </xf>
    <xf numFmtId="164" fontId="31" fillId="0" borderId="4" xfId="0" applyNumberFormat="1" applyFont="1" applyBorder="1" applyAlignment="1" applyProtection="1">
      <alignment horizontal="center" vertical="center" wrapText="1"/>
      <protection locked="0"/>
    </xf>
    <xf numFmtId="0" fontId="31" fillId="0" borderId="8" xfId="0" applyFont="1" applyBorder="1" applyAlignment="1">
      <alignment horizontal="left" vertical="center" wrapText="1" indent="1"/>
    </xf>
    <xf numFmtId="0" fontId="31" fillId="0" borderId="4" xfId="0" applyFont="1" applyBorder="1" applyAlignment="1">
      <alignment horizontal="left" vertical="center" wrapText="1" indent="1"/>
    </xf>
    <xf numFmtId="0" fontId="20" fillId="0" borderId="4" xfId="0" applyFont="1" applyBorder="1" applyAlignment="1" applyProtection="1">
      <alignment vertical="center" wrapText="1"/>
      <protection locked="0"/>
    </xf>
    <xf numFmtId="0" fontId="33" fillId="0" borderId="0" xfId="5" applyFont="1" applyProtection="1"/>
    <xf numFmtId="0" fontId="33" fillId="0" borderId="0" xfId="5" applyFont="1" applyAlignment="1" applyProtection="1">
      <alignment vertical="center"/>
    </xf>
    <xf numFmtId="0" fontId="33" fillId="0" borderId="0" xfId="5" applyFont="1" applyAlignment="1" applyProtection="1">
      <alignment vertical="center"/>
      <protection locked="0"/>
    </xf>
    <xf numFmtId="0" fontId="33" fillId="0" borderId="0" xfId="5" applyFont="1" applyProtection="1">
      <protection locked="0"/>
    </xf>
    <xf numFmtId="0" fontId="3" fillId="0" borderId="14" xfId="0" applyFont="1" applyBorder="1" applyAlignment="1">
      <alignment horizontal="center" vertical="center" wrapText="1"/>
    </xf>
    <xf numFmtId="3" fontId="0" fillId="0" borderId="22" xfId="0" applyNumberFormat="1" applyBorder="1" applyAlignment="1">
      <alignment vertical="center" wrapText="1"/>
    </xf>
    <xf numFmtId="3" fontId="0" fillId="0" borderId="25" xfId="0" applyNumberFormat="1" applyBorder="1" applyAlignment="1">
      <alignment vertical="center" wrapText="1"/>
    </xf>
    <xf numFmtId="0" fontId="18" fillId="0" borderId="0" xfId="4" applyFont="1"/>
    <xf numFmtId="164" fontId="0" fillId="0" borderId="4" xfId="0" applyNumberFormat="1" applyBorder="1" applyAlignment="1">
      <alignment horizontal="center" vertical="center" wrapText="1"/>
    </xf>
    <xf numFmtId="0" fontId="6" fillId="0" borderId="36" xfId="0" applyFont="1" applyFill="1" applyBorder="1" applyAlignment="1">
      <alignment vertical="center" wrapText="1"/>
    </xf>
    <xf numFmtId="0" fontId="0" fillId="0" borderId="47" xfId="0" applyFill="1" applyBorder="1" applyAlignment="1">
      <alignment vertical="center" wrapText="1"/>
    </xf>
    <xf numFmtId="0" fontId="6" fillId="0" borderId="5" xfId="0" applyFont="1" applyFill="1" applyBorder="1" applyAlignment="1">
      <alignment horizontal="left"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35" fillId="0" borderId="0" xfId="0" applyFont="1" applyAlignment="1">
      <alignment vertical="center" wrapText="1"/>
    </xf>
    <xf numFmtId="164" fontId="20" fillId="0" borderId="3" xfId="0" applyNumberFormat="1" applyFont="1" applyFill="1" applyBorder="1" applyAlignment="1" applyProtection="1">
      <alignment vertical="center" wrapText="1"/>
      <protection locked="0"/>
    </xf>
    <xf numFmtId="0" fontId="30" fillId="0" borderId="48" xfId="0" applyFont="1" applyFill="1" applyBorder="1" applyAlignment="1">
      <alignment horizontal="left" vertical="center" wrapText="1" indent="1"/>
    </xf>
    <xf numFmtId="0" fontId="30" fillId="0" borderId="48" xfId="0" applyFont="1" applyFill="1" applyBorder="1" applyAlignment="1">
      <alignment horizontal="center" vertical="center" wrapText="1"/>
    </xf>
    <xf numFmtId="0" fontId="25" fillId="0" borderId="32" xfId="0" applyFont="1" applyFill="1" applyBorder="1" applyAlignment="1">
      <alignment horizontal="center" vertical="center" wrapText="1"/>
    </xf>
    <xf numFmtId="164" fontId="20" fillId="0" borderId="25" xfId="0" applyNumberFormat="1" applyFont="1" applyFill="1" applyBorder="1" applyAlignment="1" applyProtection="1">
      <alignment vertical="center" wrapText="1"/>
      <protection locked="0"/>
    </xf>
    <xf numFmtId="0" fontId="20" fillId="0" borderId="23" xfId="0" applyFont="1" applyFill="1" applyBorder="1" applyAlignment="1">
      <alignment horizontal="left" vertical="center" wrapText="1" indent="1"/>
    </xf>
    <xf numFmtId="0" fontId="20" fillId="0" borderId="23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164" fontId="20" fillId="0" borderId="29" xfId="0" applyNumberFormat="1" applyFont="1" applyFill="1" applyBorder="1" applyAlignment="1" applyProtection="1">
      <alignment vertical="center" wrapText="1"/>
      <protection locked="0"/>
    </xf>
    <xf numFmtId="0" fontId="20" fillId="0" borderId="27" xfId="0" applyFont="1" applyFill="1" applyBorder="1" applyAlignment="1">
      <alignment horizontal="left" vertical="center" wrapText="1" indent="1"/>
    </xf>
    <xf numFmtId="0" fontId="20" fillId="0" borderId="27" xfId="0" applyFont="1" applyFill="1" applyBorder="1" applyAlignment="1">
      <alignment horizontal="center" vertical="center" wrapText="1"/>
    </xf>
    <xf numFmtId="0" fontId="20" fillId="0" borderId="26" xfId="0" applyFont="1" applyFill="1" applyBorder="1" applyAlignment="1">
      <alignment horizontal="center" vertical="center" wrapText="1"/>
    </xf>
    <xf numFmtId="164" fontId="6" fillId="0" borderId="19" xfId="0" applyNumberFormat="1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38" fillId="0" borderId="0" xfId="0" applyFont="1" applyAlignment="1">
      <alignment vertical="center" wrapText="1"/>
    </xf>
    <xf numFmtId="164" fontId="20" fillId="0" borderId="22" xfId="0" applyNumberFormat="1" applyFont="1" applyFill="1" applyBorder="1" applyAlignment="1" applyProtection="1">
      <alignment vertical="center" wrapText="1"/>
      <protection locked="0"/>
    </xf>
    <xf numFmtId="0" fontId="20" fillId="0" borderId="0" xfId="0" applyFont="1" applyFill="1" applyAlignment="1">
      <alignment horizontal="left" vertical="center" wrapText="1" indent="1"/>
    </xf>
    <xf numFmtId="0" fontId="20" fillId="0" borderId="20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164" fontId="20" fillId="0" borderId="44" xfId="0" applyNumberFormat="1" applyFont="1" applyFill="1" applyBorder="1" applyAlignment="1" applyProtection="1">
      <alignment vertical="center" wrapText="1"/>
      <protection locked="0"/>
    </xf>
    <xf numFmtId="0" fontId="20" fillId="0" borderId="37" xfId="0" applyFont="1" applyFill="1" applyBorder="1" applyAlignment="1">
      <alignment horizontal="left" vertical="center" wrapText="1" indent="1"/>
    </xf>
    <xf numFmtId="0" fontId="20" fillId="0" borderId="43" xfId="0" applyFont="1" applyFill="1" applyBorder="1" applyAlignment="1">
      <alignment horizontal="center" vertical="center" wrapText="1"/>
    </xf>
    <xf numFmtId="0" fontId="20" fillId="0" borderId="3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20" fillId="0" borderId="20" xfId="0" applyFont="1" applyFill="1" applyBorder="1" applyAlignment="1">
      <alignment horizontal="left" vertical="center" wrapText="1" indent="1"/>
    </xf>
    <xf numFmtId="164" fontId="20" fillId="0" borderId="46" xfId="0" applyNumberFormat="1" applyFont="1" applyFill="1" applyBorder="1" applyAlignment="1" applyProtection="1">
      <alignment vertical="center" wrapText="1"/>
      <protection locked="0"/>
    </xf>
    <xf numFmtId="0" fontId="20" fillId="0" borderId="42" xfId="0" applyFont="1" applyFill="1" applyBorder="1" applyAlignment="1">
      <alignment horizontal="left" vertical="center" wrapText="1" indent="1"/>
    </xf>
    <xf numFmtId="0" fontId="20" fillId="0" borderId="42" xfId="0" applyFont="1" applyFill="1" applyBorder="1" applyAlignment="1">
      <alignment horizontal="center" vertical="center" wrapText="1"/>
    </xf>
    <xf numFmtId="0" fontId="39" fillId="0" borderId="30" xfId="0" applyFont="1" applyFill="1" applyBorder="1" applyAlignment="1">
      <alignment horizontal="center" vertical="center" wrapText="1"/>
    </xf>
    <xf numFmtId="0" fontId="20" fillId="0" borderId="43" xfId="0" applyFont="1" applyFill="1" applyBorder="1" applyAlignment="1">
      <alignment horizontal="left" vertical="center" wrapText="1" indent="1"/>
    </xf>
    <xf numFmtId="0" fontId="39" fillId="0" borderId="31" xfId="0" applyFont="1" applyFill="1" applyBorder="1" applyAlignment="1">
      <alignment horizontal="center" vertical="center" wrapText="1"/>
    </xf>
    <xf numFmtId="164" fontId="6" fillId="0" borderId="49" xfId="0" applyNumberFormat="1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 wrapText="1"/>
    </xf>
    <xf numFmtId="0" fontId="6" fillId="0" borderId="50" xfId="0" applyFont="1" applyFill="1" applyBorder="1" applyAlignment="1">
      <alignment horizontal="center" vertical="center" wrapText="1"/>
    </xf>
    <xf numFmtId="0" fontId="6" fillId="0" borderId="5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3" fillId="0" borderId="52" xfId="0" applyFont="1" applyFill="1" applyBorder="1" applyAlignment="1">
      <alignment horizontal="centerContinuous" vertical="center" wrapText="1"/>
    </xf>
    <xf numFmtId="0" fontId="3" fillId="0" borderId="51" xfId="0" applyFont="1" applyFill="1" applyBorder="1" applyAlignment="1">
      <alignment horizontal="centerContinuous" vertical="center" wrapText="1"/>
    </xf>
    <xf numFmtId="0" fontId="3" fillId="0" borderId="53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0" xfId="0" applyFont="1" applyFill="1" applyAlignment="1">
      <alignment horizontal="right"/>
    </xf>
    <xf numFmtId="0" fontId="3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3" fillId="0" borderId="54" xfId="0" applyFont="1" applyFill="1" applyBorder="1" applyAlignment="1">
      <alignment horizontal="center" vertical="center"/>
    </xf>
    <xf numFmtId="0" fontId="3" fillId="0" borderId="48" xfId="0" applyFont="1" applyFill="1" applyBorder="1" applyAlignment="1" applyProtection="1">
      <alignment horizontal="left" vertical="center"/>
    </xf>
    <xf numFmtId="0" fontId="3" fillId="0" borderId="55" xfId="0" applyFont="1" applyFill="1" applyBorder="1" applyAlignment="1">
      <alignment vertical="center"/>
    </xf>
    <xf numFmtId="0" fontId="3" fillId="0" borderId="56" xfId="0" applyFont="1" applyFill="1" applyBorder="1" applyAlignment="1">
      <alignment vertical="center"/>
    </xf>
    <xf numFmtId="0" fontId="3" fillId="0" borderId="44" xfId="0" quotePrefix="1" applyFont="1" applyFill="1" applyBorder="1" applyAlignment="1">
      <alignment horizontal="right" vertical="center"/>
    </xf>
    <xf numFmtId="0" fontId="3" fillId="0" borderId="43" xfId="0" applyFont="1" applyFill="1" applyBorder="1" applyAlignment="1">
      <alignment horizontal="left" vertical="center" indent="1"/>
    </xf>
    <xf numFmtId="0" fontId="3" fillId="0" borderId="57" xfId="0" applyFont="1" applyFill="1" applyBorder="1" applyAlignment="1">
      <alignment vertical="center"/>
    </xf>
    <xf numFmtId="0" fontId="3" fillId="0" borderId="45" xfId="0" applyFont="1" applyFill="1" applyBorder="1" applyAlignment="1">
      <alignment vertical="center"/>
    </xf>
    <xf numFmtId="164" fontId="2" fillId="0" borderId="0" xfId="0" applyNumberFormat="1" applyFont="1" applyAlignment="1">
      <alignment vertical="center" wrapText="1"/>
    </xf>
    <xf numFmtId="164" fontId="40" fillId="0" borderId="0" xfId="0" applyNumberFormat="1" applyFont="1" applyFill="1" applyAlignment="1">
      <alignment horizontal="right" vertical="center"/>
    </xf>
    <xf numFmtId="164" fontId="2" fillId="0" borderId="0" xfId="0" applyNumberFormat="1" applyFont="1" applyFill="1" applyAlignment="1">
      <alignment vertical="center" wrapText="1"/>
    </xf>
    <xf numFmtId="164" fontId="2" fillId="0" borderId="0" xfId="0" applyNumberFormat="1" applyFont="1" applyFill="1" applyAlignment="1">
      <alignment horizontal="left" vertical="center" wrapText="1"/>
    </xf>
    <xf numFmtId="0" fontId="3" fillId="0" borderId="36" xfId="0" applyFont="1" applyBorder="1" applyAlignment="1">
      <alignment vertical="center" wrapText="1"/>
    </xf>
    <xf numFmtId="0" fontId="14" fillId="0" borderId="47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/>
    </xf>
    <xf numFmtId="0" fontId="20" fillId="0" borderId="48" xfId="0" applyFont="1" applyFill="1" applyBorder="1" applyAlignment="1">
      <alignment horizontal="center" vertical="center" wrapText="1"/>
    </xf>
    <xf numFmtId="0" fontId="20" fillId="0" borderId="32" xfId="0" applyFont="1" applyFill="1" applyBorder="1" applyAlignment="1">
      <alignment horizontal="center" vertical="center" wrapText="1"/>
    </xf>
    <xf numFmtId="0" fontId="30" fillId="0" borderId="43" xfId="0" applyFont="1" applyFill="1" applyBorder="1" applyAlignment="1">
      <alignment horizontal="left" vertical="center" wrapText="1" indent="1"/>
    </xf>
    <xf numFmtId="0" fontId="6" fillId="0" borderId="0" xfId="0" applyFont="1" applyAlignment="1">
      <alignment horizontal="left" vertical="center" wrapText="1"/>
    </xf>
    <xf numFmtId="164" fontId="6" fillId="0" borderId="19" xfId="0" applyNumberFormat="1" applyFont="1" applyFill="1" applyBorder="1" applyAlignment="1">
      <alignment horizontal="left" vertical="center" wrapText="1"/>
    </xf>
    <xf numFmtId="0" fontId="3" fillId="0" borderId="47" xfId="0" applyFont="1" applyFill="1" applyBorder="1" applyAlignment="1">
      <alignment horizontal="left" vertical="center" wrapText="1"/>
    </xf>
    <xf numFmtId="0" fontId="6" fillId="0" borderId="47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164" fontId="20" fillId="0" borderId="19" xfId="0" applyNumberFormat="1" applyFont="1" applyFill="1" applyBorder="1" applyAlignment="1">
      <alignment vertical="center" wrapText="1"/>
    </xf>
    <xf numFmtId="0" fontId="7" fillId="0" borderId="47" xfId="0" applyFont="1" applyFill="1" applyBorder="1" applyAlignment="1">
      <alignment horizontal="left" vertical="center" wrapText="1" indent="1"/>
    </xf>
    <xf numFmtId="0" fontId="20" fillId="0" borderId="47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164" fontId="25" fillId="0" borderId="7" xfId="0" applyNumberFormat="1" applyFont="1" applyFill="1" applyBorder="1" applyAlignment="1" applyProtection="1">
      <alignment vertical="center" wrapText="1"/>
      <protection locked="0"/>
    </xf>
    <xf numFmtId="0" fontId="25" fillId="0" borderId="1" xfId="0" applyFont="1" applyFill="1" applyBorder="1" applyAlignment="1">
      <alignment horizontal="left" vertical="center" wrapText="1" indent="1"/>
    </xf>
    <xf numFmtId="0" fontId="25" fillId="0" borderId="5" xfId="0" applyFont="1" applyFill="1" applyBorder="1" applyAlignment="1">
      <alignment horizontal="center" vertical="center" wrapText="1"/>
    </xf>
    <xf numFmtId="164" fontId="20" fillId="0" borderId="39" xfId="0" applyNumberFormat="1" applyFont="1" applyFill="1" applyBorder="1" applyAlignment="1" applyProtection="1">
      <alignment vertical="center" wrapText="1"/>
      <protection locked="0"/>
    </xf>
    <xf numFmtId="0" fontId="20" fillId="0" borderId="34" xfId="0" applyFont="1" applyFill="1" applyBorder="1" applyAlignment="1">
      <alignment horizontal="left" vertical="center" wrapText="1" indent="1"/>
    </xf>
    <xf numFmtId="0" fontId="20" fillId="0" borderId="34" xfId="0" applyFont="1" applyFill="1" applyBorder="1" applyAlignment="1">
      <alignment horizontal="center" vertical="center" wrapText="1"/>
    </xf>
    <xf numFmtId="0" fontId="20" fillId="0" borderId="33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3" fillId="0" borderId="55" xfId="0" applyFont="1" applyFill="1" applyBorder="1" applyAlignment="1">
      <alignment horizontal="centerContinuous" vertical="center" wrapText="1"/>
    </xf>
    <xf numFmtId="0" fontId="3" fillId="0" borderId="56" xfId="0" applyFont="1" applyFill="1" applyBorder="1" applyAlignment="1">
      <alignment horizontal="centerContinuous" vertical="center" wrapText="1"/>
    </xf>
    <xf numFmtId="0" fontId="3" fillId="0" borderId="3" xfId="0" quotePrefix="1" applyFont="1" applyFill="1" applyBorder="1" applyAlignment="1" applyProtection="1">
      <alignment horizontal="center" vertical="center"/>
    </xf>
    <xf numFmtId="0" fontId="3" fillId="0" borderId="48" xfId="0" quotePrefix="1" applyFont="1" applyFill="1" applyBorder="1" applyAlignment="1" applyProtection="1">
      <alignment horizontal="left" vertical="center" indent="1"/>
    </xf>
    <xf numFmtId="4" fontId="21" fillId="0" borderId="11" xfId="0" applyNumberFormat="1" applyFont="1" applyBorder="1" applyAlignment="1" applyProtection="1">
      <alignment horizontal="right" vertical="top" wrapText="1"/>
      <protection locked="0"/>
    </xf>
    <xf numFmtId="164" fontId="20" fillId="0" borderId="23" xfId="5" applyNumberFormat="1" applyFont="1" applyBorder="1" applyProtection="1">
      <protection locked="0"/>
    </xf>
    <xf numFmtId="0" fontId="11" fillId="0" borderId="5" xfId="5" applyFont="1" applyBorder="1" applyAlignment="1" applyProtection="1">
      <alignment horizontal="center" vertical="center" wrapText="1"/>
    </xf>
    <xf numFmtId="0" fontId="3" fillId="0" borderId="14" xfId="5" applyFont="1" applyBorder="1" applyAlignment="1" applyProtection="1">
      <alignment horizontal="center" vertical="center"/>
    </xf>
    <xf numFmtId="0" fontId="11" fillId="0" borderId="1" xfId="5" applyFont="1" applyBorder="1" applyAlignment="1" applyProtection="1">
      <alignment horizontal="center" vertical="center"/>
    </xf>
    <xf numFmtId="0" fontId="11" fillId="0" borderId="14" xfId="5" applyFont="1" applyBorder="1" applyAlignment="1" applyProtection="1">
      <alignment horizontal="center" vertical="center"/>
    </xf>
    <xf numFmtId="0" fontId="11" fillId="0" borderId="13" xfId="5" applyFont="1" applyBorder="1" applyAlignment="1" applyProtection="1">
      <alignment horizontal="center" vertical="center"/>
    </xf>
    <xf numFmtId="0" fontId="14" fillId="0" borderId="8" xfId="5" applyFont="1" applyBorder="1" applyProtection="1"/>
    <xf numFmtId="0" fontId="20" fillId="0" borderId="53" xfId="5" applyFont="1" applyBorder="1" applyProtection="1">
      <protection locked="0"/>
    </xf>
    <xf numFmtId="0" fontId="14" fillId="0" borderId="4" xfId="5" applyFont="1" applyBorder="1" applyProtection="1"/>
    <xf numFmtId="0" fontId="20" fillId="0" borderId="24" xfId="5" applyFont="1" applyBorder="1" applyProtection="1">
      <protection locked="0"/>
    </xf>
    <xf numFmtId="164" fontId="20" fillId="0" borderId="24" xfId="5" applyNumberFormat="1" applyFont="1" applyBorder="1" applyProtection="1">
      <protection locked="0"/>
    </xf>
    <xf numFmtId="0" fontId="14" fillId="0" borderId="26" xfId="5" applyFont="1" applyBorder="1" applyProtection="1"/>
    <xf numFmtId="0" fontId="20" fillId="0" borderId="28" xfId="5" applyFont="1" applyBorder="1" applyProtection="1">
      <protection locked="0"/>
    </xf>
    <xf numFmtId="164" fontId="20" fillId="0" borderId="48" xfId="5" applyNumberFormat="1" applyFont="1" applyBorder="1" applyProtection="1">
      <protection locked="0"/>
    </xf>
    <xf numFmtId="164" fontId="20" fillId="0" borderId="27" xfId="5" applyNumberFormat="1" applyFont="1" applyBorder="1" applyProtection="1">
      <protection locked="0"/>
    </xf>
    <xf numFmtId="164" fontId="20" fillId="0" borderId="28" xfId="5" applyNumberFormat="1" applyFont="1" applyBorder="1" applyProtection="1">
      <protection locked="0"/>
    </xf>
    <xf numFmtId="0" fontId="14" fillId="0" borderId="5" xfId="5" applyFont="1" applyBorder="1" applyProtection="1"/>
    <xf numFmtId="0" fontId="7" fillId="0" borderId="7" xfId="5" applyFont="1" applyBorder="1" applyProtection="1"/>
    <xf numFmtId="0" fontId="14" fillId="0" borderId="0" xfId="5" applyFont="1" applyProtection="1">
      <protection locked="0"/>
    </xf>
    <xf numFmtId="0" fontId="3" fillId="0" borderId="36" xfId="4" applyFont="1" applyBorder="1" applyAlignment="1" applyProtection="1">
      <alignment horizontal="center" vertical="center" wrapText="1"/>
    </xf>
    <xf numFmtId="0" fontId="23" fillId="0" borderId="36" xfId="4" applyFont="1" applyBorder="1" applyAlignment="1" applyProtection="1">
      <alignment horizontal="center" vertical="center" wrapText="1"/>
    </xf>
    <xf numFmtId="49" fontId="26" fillId="0" borderId="61" xfId="4" applyNumberFormat="1" applyFont="1" applyFill="1" applyBorder="1" applyAlignment="1" applyProtection="1">
      <alignment horizontal="left" vertical="center" wrapText="1" indent="1"/>
    </xf>
    <xf numFmtId="49" fontId="26" fillId="0" borderId="52" xfId="4" applyNumberFormat="1" applyFont="1" applyFill="1" applyBorder="1" applyAlignment="1" applyProtection="1">
      <alignment horizontal="left" vertical="center" wrapText="1" indent="1"/>
    </xf>
    <xf numFmtId="49" fontId="26" fillId="0" borderId="62" xfId="4" applyNumberFormat="1" applyFont="1" applyFill="1" applyBorder="1" applyAlignment="1" applyProtection="1">
      <alignment horizontal="left" vertical="center" wrapText="1" indent="1"/>
    </xf>
    <xf numFmtId="49" fontId="26" fillId="0" borderId="63" xfId="4" applyNumberFormat="1" applyFont="1" applyFill="1" applyBorder="1" applyAlignment="1" applyProtection="1">
      <alignment horizontal="left" vertical="center" wrapText="1" indent="1"/>
    </xf>
    <xf numFmtId="49" fontId="26" fillId="0" borderId="64" xfId="4" applyNumberFormat="1" applyFont="1" applyFill="1" applyBorder="1" applyAlignment="1" applyProtection="1">
      <alignment horizontal="left" vertical="center" wrapText="1" indent="1"/>
    </xf>
    <xf numFmtId="49" fontId="26" fillId="0" borderId="57" xfId="4" applyNumberFormat="1" applyFont="1" applyFill="1" applyBorder="1" applyAlignment="1" applyProtection="1">
      <alignment horizontal="left" vertical="center" wrapText="1" indent="1"/>
    </xf>
    <xf numFmtId="0" fontId="3" fillId="0" borderId="36" xfId="4" applyFont="1" applyFill="1" applyBorder="1" applyAlignment="1" applyProtection="1">
      <alignment horizontal="center" vertical="center" wrapText="1"/>
    </xf>
    <xf numFmtId="0" fontId="23" fillId="0" borderId="36" xfId="4" applyFont="1" applyFill="1" applyBorder="1" applyAlignment="1" applyProtection="1">
      <alignment horizontal="center" vertical="center" wrapText="1"/>
    </xf>
    <xf numFmtId="49" fontId="26" fillId="0" borderId="23" xfId="4" applyNumberFormat="1" applyFont="1" applyFill="1" applyBorder="1" applyAlignment="1" applyProtection="1">
      <alignment horizontal="left" vertical="center" wrapText="1" indent="1"/>
    </xf>
    <xf numFmtId="49" fontId="26" fillId="0" borderId="25" xfId="4" applyNumberFormat="1" applyFont="1" applyFill="1" applyBorder="1" applyAlignment="1" applyProtection="1">
      <alignment horizontal="left" vertical="center" wrapText="1" indent="1"/>
    </xf>
    <xf numFmtId="0" fontId="5" fillId="0" borderId="40" xfId="0" applyFont="1" applyBorder="1" applyAlignment="1" applyProtection="1">
      <alignment horizontal="right"/>
    </xf>
    <xf numFmtId="0" fontId="5" fillId="0" borderId="40" xfId="0" applyFont="1" applyFill="1" applyBorder="1" applyAlignment="1" applyProtection="1">
      <alignment horizontal="right"/>
    </xf>
    <xf numFmtId="49" fontId="26" fillId="0" borderId="48" xfId="4" applyNumberFormat="1" applyFont="1" applyFill="1" applyBorder="1" applyAlignment="1" applyProtection="1">
      <alignment horizontal="left" vertical="center" wrapText="1" indent="1"/>
    </xf>
    <xf numFmtId="0" fontId="14" fillId="0" borderId="32" xfId="5" applyFont="1" applyBorder="1" applyAlignment="1" applyProtection="1">
      <alignment horizontal="left" vertical="center" indent="1"/>
    </xf>
    <xf numFmtId="164" fontId="30" fillId="0" borderId="4" xfId="0" applyNumberFormat="1" applyFont="1" applyBorder="1" applyAlignment="1" applyProtection="1">
      <alignment horizontal="center" vertical="center" wrapText="1"/>
      <protection locked="0"/>
    </xf>
    <xf numFmtId="164" fontId="44" fillId="0" borderId="0" xfId="4" applyNumberFormat="1" applyFont="1" applyBorder="1" applyAlignment="1" applyProtection="1">
      <alignment horizontal="centerContinuous" vertical="center"/>
    </xf>
    <xf numFmtId="164" fontId="45" fillId="0" borderId="0" xfId="0" applyNumberFormat="1" applyFont="1" applyAlignment="1">
      <alignment vertical="center" wrapText="1"/>
    </xf>
    <xf numFmtId="0" fontId="6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164" fontId="41" fillId="0" borderId="0" xfId="0" applyNumberFormat="1" applyFont="1" applyFill="1" applyBorder="1" applyAlignment="1">
      <alignment horizontal="center" vertical="center" wrapText="1"/>
    </xf>
    <xf numFmtId="164" fontId="41" fillId="0" borderId="0" xfId="0" applyNumberFormat="1" applyFont="1" applyFill="1" applyBorder="1" applyAlignment="1">
      <alignment vertical="center" wrapText="1"/>
    </xf>
    <xf numFmtId="0" fontId="42" fillId="0" borderId="31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42" fillId="0" borderId="4" xfId="0" applyFont="1" applyFill="1" applyBorder="1" applyAlignment="1">
      <alignment horizontal="center" vertical="center" wrapText="1"/>
    </xf>
    <xf numFmtId="164" fontId="42" fillId="0" borderId="23" xfId="0" applyNumberFormat="1" applyFont="1" applyFill="1" applyBorder="1" applyAlignment="1" applyProtection="1">
      <alignment horizontal="center" vertical="center" wrapText="1"/>
      <protection locked="0"/>
    </xf>
    <xf numFmtId="3" fontId="42" fillId="0" borderId="23" xfId="0" applyNumberFormat="1" applyFont="1" applyFill="1" applyBorder="1" applyAlignment="1">
      <alignment horizontal="center" vertical="center" wrapText="1"/>
    </xf>
    <xf numFmtId="0" fontId="42" fillId="0" borderId="23" xfId="0" applyFont="1" applyFill="1" applyBorder="1" applyAlignment="1">
      <alignment horizontal="center" vertical="center" wrapText="1"/>
    </xf>
    <xf numFmtId="0" fontId="42" fillId="0" borderId="25" xfId="0" applyFon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center" vertical="center" wrapText="1"/>
    </xf>
    <xf numFmtId="0" fontId="41" fillId="0" borderId="23" xfId="0" applyFont="1" applyFill="1" applyBorder="1" applyAlignment="1">
      <alignment horizontal="center" vertical="center" wrapText="1"/>
    </xf>
    <xf numFmtId="0" fontId="41" fillId="0" borderId="25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vertical="center" wrapText="1"/>
    </xf>
    <xf numFmtId="0" fontId="41" fillId="0" borderId="4" xfId="0" applyFont="1" applyFill="1" applyBorder="1" applyAlignment="1">
      <alignment horizontal="left" vertical="center" wrapText="1" indent="1"/>
    </xf>
    <xf numFmtId="164" fontId="41" fillId="0" borderId="23" xfId="0" applyNumberFormat="1" applyFont="1" applyFill="1" applyBorder="1" applyAlignment="1" applyProtection="1">
      <alignment vertical="center" wrapText="1"/>
      <protection locked="0"/>
    </xf>
    <xf numFmtId="166" fontId="41" fillId="0" borderId="23" xfId="1" applyNumberFormat="1" applyFont="1" applyFill="1" applyBorder="1" applyAlignment="1">
      <alignment vertical="center" wrapText="1"/>
    </xf>
    <xf numFmtId="0" fontId="41" fillId="0" borderId="23" xfId="0" applyFont="1" applyFill="1" applyBorder="1" applyAlignment="1">
      <alignment vertical="center" wrapText="1"/>
    </xf>
    <xf numFmtId="0" fontId="41" fillId="0" borderId="25" xfId="0" applyFont="1" applyFill="1" applyBorder="1" applyAlignment="1">
      <alignment vertical="center" wrapText="1"/>
    </xf>
    <xf numFmtId="0" fontId="41" fillId="0" borderId="0" xfId="0" applyFont="1" applyFill="1" applyBorder="1" applyAlignment="1">
      <alignment horizontal="left" vertical="center" wrapText="1" indent="1"/>
    </xf>
    <xf numFmtId="164" fontId="41" fillId="0" borderId="0" xfId="0" applyNumberFormat="1" applyFont="1" applyFill="1" applyBorder="1" applyAlignment="1" applyProtection="1">
      <alignment vertical="center" wrapText="1"/>
      <protection locked="0"/>
    </xf>
    <xf numFmtId="3" fontId="41" fillId="0" borderId="0" xfId="0" applyNumberFormat="1" applyFont="1" applyFill="1" applyBorder="1" applyAlignment="1">
      <alignment vertical="center" wrapText="1"/>
    </xf>
    <xf numFmtId="3" fontId="41" fillId="0" borderId="23" xfId="0" applyNumberFormat="1" applyFont="1" applyFill="1" applyBorder="1" applyAlignment="1">
      <alignment vertical="center" wrapText="1"/>
    </xf>
    <xf numFmtId="164" fontId="42" fillId="0" borderId="0" xfId="0" applyNumberFormat="1" applyFont="1" applyFill="1" applyBorder="1" applyAlignment="1">
      <alignment horizontal="right" vertical="center" wrapText="1"/>
    </xf>
    <xf numFmtId="164" fontId="42" fillId="0" borderId="0" xfId="0" applyNumberFormat="1" applyFont="1" applyFill="1" applyBorder="1" applyAlignment="1" applyProtection="1">
      <alignment vertical="center" wrapText="1"/>
      <protection locked="0"/>
    </xf>
    <xf numFmtId="0" fontId="42" fillId="0" borderId="0" xfId="0" applyFont="1" applyFill="1" applyBorder="1" applyAlignment="1">
      <alignment vertical="center" wrapText="1"/>
    </xf>
    <xf numFmtId="0" fontId="42" fillId="0" borderId="0" xfId="0" applyFont="1" applyFill="1" applyBorder="1" applyAlignment="1">
      <alignment horizontal="left" vertical="center" wrapText="1" indent="1"/>
    </xf>
    <xf numFmtId="164" fontId="42" fillId="0" borderId="0" xfId="0" applyNumberFormat="1" applyFont="1" applyFill="1" applyBorder="1" applyAlignment="1">
      <alignment vertical="center" wrapText="1"/>
    </xf>
    <xf numFmtId="0" fontId="41" fillId="0" borderId="0" xfId="0" applyFont="1" applyFill="1" applyBorder="1" applyAlignment="1">
      <alignment horizontal="left" vertical="center" wrapText="1"/>
    </xf>
    <xf numFmtId="164" fontId="33" fillId="0" borderId="0" xfId="0" applyNumberFormat="1" applyFont="1" applyFill="1" applyBorder="1" applyAlignment="1">
      <alignment vertical="center" wrapText="1"/>
    </xf>
    <xf numFmtId="0" fontId="21" fillId="0" borderId="65" xfId="0" applyFont="1" applyBorder="1" applyAlignment="1" applyProtection="1">
      <alignment horizontal="left" vertical="top" wrapText="1"/>
      <protection locked="0"/>
    </xf>
    <xf numFmtId="164" fontId="20" fillId="0" borderId="31" xfId="0" applyNumberFormat="1" applyFont="1" applyBorder="1" applyAlignment="1" applyProtection="1">
      <alignment horizontal="center" vertical="center" wrapText="1"/>
      <protection locked="0"/>
    </xf>
    <xf numFmtId="164" fontId="0" fillId="0" borderId="66" xfId="0" applyNumberFormat="1" applyBorder="1" applyAlignment="1">
      <alignment horizontal="center" vertical="center" wrapText="1"/>
    </xf>
    <xf numFmtId="164" fontId="20" fillId="0" borderId="44" xfId="0" applyNumberFormat="1" applyFont="1" applyBorder="1" applyAlignment="1" applyProtection="1">
      <alignment horizontal="center" vertical="center" wrapText="1"/>
      <protection locked="0"/>
    </xf>
    <xf numFmtId="164" fontId="20" fillId="0" borderId="25" xfId="0" applyNumberFormat="1" applyFont="1" applyBorder="1" applyAlignment="1" applyProtection="1">
      <alignment horizontal="center" vertical="center" wrapText="1"/>
      <protection locked="0"/>
    </xf>
    <xf numFmtId="3" fontId="42" fillId="0" borderId="0" xfId="0" applyNumberFormat="1" applyFont="1" applyFill="1" applyBorder="1" applyAlignment="1">
      <alignment vertical="center" wrapText="1"/>
    </xf>
    <xf numFmtId="0" fontId="20" fillId="0" borderId="24" xfId="5" applyFont="1" applyBorder="1" applyAlignment="1" applyProtection="1">
      <protection locked="0"/>
    </xf>
    <xf numFmtId="164" fontId="9" fillId="0" borderId="0" xfId="0" applyNumberFormat="1" applyFont="1" applyAlignment="1">
      <alignment horizontal="right"/>
    </xf>
    <xf numFmtId="0" fontId="33" fillId="0" borderId="0" xfId="0" applyFont="1"/>
    <xf numFmtId="0" fontId="33" fillId="0" borderId="0" xfId="0" applyFont="1" applyAlignment="1">
      <alignment horizontal="center"/>
    </xf>
    <xf numFmtId="0" fontId="33" fillId="0" borderId="23" xfId="0" applyFont="1" applyBorder="1"/>
    <xf numFmtId="0" fontId="33" fillId="0" borderId="4" xfId="0" applyFont="1" applyBorder="1"/>
    <xf numFmtId="166" fontId="33" fillId="0" borderId="23" xfId="0" applyNumberFormat="1" applyFont="1" applyBorder="1"/>
    <xf numFmtId="166" fontId="33" fillId="0" borderId="25" xfId="0" applyNumberFormat="1" applyFont="1" applyBorder="1"/>
    <xf numFmtId="0" fontId="33" fillId="0" borderId="8" xfId="0" applyFont="1" applyBorder="1"/>
    <xf numFmtId="0" fontId="33" fillId="0" borderId="20" xfId="0" applyFont="1" applyBorder="1"/>
    <xf numFmtId="166" fontId="33" fillId="0" borderId="20" xfId="0" applyNumberFormat="1" applyFont="1" applyBorder="1"/>
    <xf numFmtId="166" fontId="33" fillId="0" borderId="22" xfId="0" applyNumberFormat="1" applyFont="1" applyBorder="1"/>
    <xf numFmtId="0" fontId="33" fillId="0" borderId="26" xfId="0" applyFont="1" applyBorder="1"/>
    <xf numFmtId="0" fontId="33" fillId="0" borderId="27" xfId="0" applyFont="1" applyBorder="1"/>
    <xf numFmtId="166" fontId="33" fillId="0" borderId="27" xfId="0" applyNumberFormat="1" applyFont="1" applyBorder="1"/>
    <xf numFmtId="166" fontId="33" fillId="0" borderId="29" xfId="0" applyNumberFormat="1" applyFont="1" applyBorder="1"/>
    <xf numFmtId="0" fontId="41" fillId="0" borderId="56" xfId="0" applyFont="1" applyFill="1" applyBorder="1" applyAlignment="1">
      <alignment horizontal="left" vertical="center" wrapText="1" indent="1"/>
    </xf>
    <xf numFmtId="164" fontId="41" fillId="0" borderId="27" xfId="0" applyNumberFormat="1" applyFont="1" applyFill="1" applyBorder="1" applyAlignment="1" applyProtection="1">
      <alignment vertical="center" wrapText="1"/>
      <protection locked="0"/>
    </xf>
    <xf numFmtId="166" fontId="41" fillId="0" borderId="27" xfId="1" applyNumberFormat="1" applyFont="1" applyFill="1" applyBorder="1" applyAlignment="1">
      <alignment vertical="center" wrapText="1"/>
    </xf>
    <xf numFmtId="0" fontId="41" fillId="0" borderId="27" xfId="0" applyFont="1" applyFill="1" applyBorder="1" applyAlignment="1">
      <alignment vertical="center" wrapText="1"/>
    </xf>
    <xf numFmtId="0" fontId="41" fillId="0" borderId="29" xfId="0" applyFont="1" applyFill="1" applyBorder="1" applyAlignment="1">
      <alignment vertical="center" wrapText="1"/>
    </xf>
    <xf numFmtId="0" fontId="42" fillId="0" borderId="56" xfId="0" applyFont="1" applyFill="1" applyBorder="1" applyAlignment="1">
      <alignment horizontal="left" vertical="center" wrapText="1" indent="1"/>
    </xf>
    <xf numFmtId="3" fontId="41" fillId="0" borderId="27" xfId="0" applyNumberFormat="1" applyFont="1" applyFill="1" applyBorder="1" applyAlignment="1">
      <alignment vertical="center" wrapText="1"/>
    </xf>
    <xf numFmtId="164" fontId="7" fillId="0" borderId="34" xfId="5" applyNumberFormat="1" applyFont="1" applyFill="1" applyBorder="1" applyAlignment="1" applyProtection="1">
      <alignment vertical="center"/>
    </xf>
    <xf numFmtId="0" fontId="23" fillId="4" borderId="16" xfId="4" applyFont="1" applyFill="1" applyBorder="1" applyAlignment="1" applyProtection="1">
      <alignment horizontal="left" vertical="center" wrapText="1" indent="1"/>
    </xf>
    <xf numFmtId="0" fontId="23" fillId="4" borderId="60" xfId="4" applyFont="1" applyFill="1" applyBorder="1" applyAlignment="1" applyProtection="1">
      <alignment horizontal="left" vertical="center" wrapText="1" indent="1"/>
    </xf>
    <xf numFmtId="0" fontId="23" fillId="4" borderId="17" xfId="4" applyFont="1" applyFill="1" applyBorder="1" applyAlignment="1" applyProtection="1">
      <alignment horizontal="left" vertical="center" wrapText="1" indent="1"/>
    </xf>
    <xf numFmtId="164" fontId="23" fillId="4" borderId="18" xfId="4" applyNumberFormat="1" applyFont="1" applyFill="1" applyBorder="1" applyAlignment="1" applyProtection="1">
      <alignment horizontal="right" vertical="center" wrapText="1"/>
    </xf>
    <xf numFmtId="49" fontId="23" fillId="4" borderId="5" xfId="4" applyNumberFormat="1" applyFont="1" applyFill="1" applyBorder="1" applyAlignment="1" applyProtection="1">
      <alignment horizontal="left" vertical="center" wrapText="1" indent="1"/>
    </xf>
    <xf numFmtId="49" fontId="23" fillId="4" borderId="36" xfId="4" applyNumberFormat="1" applyFont="1" applyFill="1" applyBorder="1" applyAlignment="1" applyProtection="1">
      <alignment horizontal="left" vertical="center" wrapText="1" indent="1"/>
    </xf>
    <xf numFmtId="0" fontId="23" fillId="4" borderId="1" xfId="4" applyFont="1" applyFill="1" applyBorder="1" applyAlignment="1" applyProtection="1">
      <alignment horizontal="left" vertical="center" wrapText="1" indent="1"/>
    </xf>
    <xf numFmtId="164" fontId="23" fillId="4" borderId="7" xfId="4" applyNumberFormat="1" applyFont="1" applyFill="1" applyBorder="1" applyAlignment="1" applyProtection="1">
      <alignment horizontal="right" vertical="center" wrapText="1"/>
      <protection locked="0"/>
    </xf>
    <xf numFmtId="164" fontId="23" fillId="4" borderId="1" xfId="4" applyNumberFormat="1" applyFont="1" applyFill="1" applyBorder="1" applyAlignment="1" applyProtection="1">
      <alignment horizontal="right" vertical="center" wrapText="1"/>
    </xf>
    <xf numFmtId="0" fontId="23" fillId="4" borderId="5" xfId="4" applyFont="1" applyFill="1" applyBorder="1" applyAlignment="1" applyProtection="1">
      <alignment horizontal="left" vertical="center" wrapText="1" indent="1"/>
    </xf>
    <xf numFmtId="0" fontId="23" fillId="4" borderId="36" xfId="4" applyFont="1" applyFill="1" applyBorder="1" applyAlignment="1" applyProtection="1">
      <alignment horizontal="left" vertical="center" wrapText="1" indent="1"/>
    </xf>
    <xf numFmtId="164" fontId="23" fillId="4" borderId="7" xfId="4" applyNumberFormat="1" applyFont="1" applyFill="1" applyBorder="1" applyAlignment="1" applyProtection="1">
      <alignment horizontal="right" vertical="center" wrapText="1"/>
    </xf>
    <xf numFmtId="49" fontId="26" fillId="5" borderId="4" xfId="4" applyNumberFormat="1" applyFont="1" applyFill="1" applyBorder="1" applyAlignment="1" applyProtection="1">
      <alignment horizontal="left" vertical="center" wrapText="1" indent="1"/>
    </xf>
    <xf numFmtId="49" fontId="26" fillId="5" borderId="52" xfId="4" applyNumberFormat="1" applyFont="1" applyFill="1" applyBorder="1" applyAlignment="1" applyProtection="1">
      <alignment horizontal="left" vertical="center" wrapText="1" indent="1"/>
    </xf>
    <xf numFmtId="0" fontId="26" fillId="5" borderId="23" xfId="4" applyFont="1" applyFill="1" applyBorder="1" applyAlignment="1" applyProtection="1">
      <alignment horizontal="left" vertical="center" wrapText="1" indent="1"/>
    </xf>
    <xf numFmtId="164" fontId="26" fillId="5" borderId="25" xfId="4" applyNumberFormat="1" applyFont="1" applyFill="1" applyBorder="1" applyAlignment="1" applyProtection="1">
      <alignment horizontal="right" vertical="center" wrapText="1"/>
    </xf>
    <xf numFmtId="49" fontId="26" fillId="5" borderId="8" xfId="4" applyNumberFormat="1" applyFont="1" applyFill="1" applyBorder="1" applyAlignment="1" applyProtection="1">
      <alignment horizontal="left" vertical="center" wrapText="1" indent="1"/>
    </xf>
    <xf numFmtId="49" fontId="26" fillId="5" borderId="63" xfId="4" applyNumberFormat="1" applyFont="1" applyFill="1" applyBorder="1" applyAlignment="1" applyProtection="1">
      <alignment horizontal="left" vertical="center" wrapText="1" indent="1"/>
    </xf>
    <xf numFmtId="0" fontId="26" fillId="5" borderId="20" xfId="4" applyFont="1" applyFill="1" applyBorder="1" applyAlignment="1" applyProtection="1">
      <alignment horizontal="left" vertical="center" wrapText="1" indent="1"/>
    </xf>
    <xf numFmtId="164" fontId="26" fillId="5" borderId="20" xfId="4" applyNumberFormat="1" applyFont="1" applyFill="1" applyBorder="1" applyAlignment="1" applyProtection="1">
      <alignment horizontal="right" vertical="center" wrapText="1"/>
    </xf>
    <xf numFmtId="164" fontId="26" fillId="4" borderId="7" xfId="4" applyNumberFormat="1" applyFont="1" applyFill="1" applyBorder="1" applyAlignment="1" applyProtection="1">
      <alignment horizontal="right" vertical="center" wrapText="1"/>
    </xf>
    <xf numFmtId="0" fontId="28" fillId="4" borderId="1" xfId="4" applyFont="1" applyFill="1" applyBorder="1" applyAlignment="1" applyProtection="1">
      <alignment horizontal="left" vertical="center" wrapText="1" indent="1"/>
    </xf>
    <xf numFmtId="164" fontId="26" fillId="5" borderId="20" xfId="4" applyNumberFormat="1" applyFont="1" applyFill="1" applyBorder="1" applyAlignment="1" applyProtection="1">
      <alignment horizontal="right" vertical="center" wrapText="1"/>
      <protection locked="0"/>
    </xf>
    <xf numFmtId="0" fontId="23" fillId="4" borderId="17" xfId="4" applyFont="1" applyFill="1" applyBorder="1" applyAlignment="1" applyProtection="1">
      <alignment vertical="center" wrapText="1"/>
    </xf>
    <xf numFmtId="164" fontId="23" fillId="4" borderId="18" xfId="4" applyNumberFormat="1" applyFont="1" applyFill="1" applyBorder="1" applyAlignment="1" applyProtection="1">
      <alignment vertical="center" wrapText="1"/>
    </xf>
    <xf numFmtId="0" fontId="23" fillId="4" borderId="1" xfId="4" applyFont="1" applyFill="1" applyBorder="1" applyAlignment="1" applyProtection="1">
      <alignment vertical="center" wrapText="1"/>
    </xf>
    <xf numFmtId="164" fontId="23" fillId="4" borderId="7" xfId="4" applyNumberFormat="1" applyFont="1" applyFill="1" applyBorder="1" applyAlignment="1" applyProtection="1">
      <alignment vertical="center" wrapText="1"/>
    </xf>
    <xf numFmtId="164" fontId="23" fillId="4" borderId="7" xfId="4" applyNumberFormat="1" applyFont="1" applyFill="1" applyBorder="1" applyAlignment="1" applyProtection="1">
      <alignment vertical="center" wrapText="1"/>
      <protection locked="0"/>
    </xf>
    <xf numFmtId="164" fontId="23" fillId="4" borderId="1" xfId="4" applyNumberFormat="1" applyFont="1" applyFill="1" applyBorder="1" applyAlignment="1" applyProtection="1">
      <alignment vertical="center" wrapText="1"/>
    </xf>
    <xf numFmtId="0" fontId="25" fillId="4" borderId="5" xfId="0" applyFont="1" applyFill="1" applyBorder="1" applyAlignment="1">
      <alignment horizontal="center" vertical="center" wrapText="1"/>
    </xf>
    <xf numFmtId="49" fontId="25" fillId="4" borderId="1" xfId="0" applyNumberFormat="1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left" vertical="center" wrapText="1" indent="1"/>
    </xf>
    <xf numFmtId="164" fontId="25" fillId="4" borderId="7" xfId="0" applyNumberFormat="1" applyFont="1" applyFill="1" applyBorder="1" applyAlignment="1" applyProtection="1">
      <alignment vertical="center" wrapText="1"/>
    </xf>
    <xf numFmtId="164" fontId="25" fillId="4" borderId="7" xfId="0" applyNumberFormat="1" applyFont="1" applyFill="1" applyBorder="1" applyAlignment="1">
      <alignment vertical="center" wrapText="1"/>
    </xf>
    <xf numFmtId="0" fontId="25" fillId="4" borderId="1" xfId="0" applyFont="1" applyFill="1" applyBorder="1" applyAlignment="1">
      <alignment horizontal="center" vertical="center" wrapText="1"/>
    </xf>
    <xf numFmtId="0" fontId="39" fillId="4" borderId="30" xfId="0" applyFont="1" applyFill="1" applyBorder="1" applyAlignment="1">
      <alignment horizontal="center" vertical="center" wrapText="1"/>
    </xf>
    <xf numFmtId="0" fontId="39" fillId="4" borderId="42" xfId="0" applyFont="1" applyFill="1" applyBorder="1" applyAlignment="1">
      <alignment horizontal="center" vertical="center" wrapText="1"/>
    </xf>
    <xf numFmtId="0" fontId="39" fillId="4" borderId="42" xfId="0" applyFont="1" applyFill="1" applyBorder="1" applyAlignment="1">
      <alignment horizontal="left" vertical="center" wrapText="1" indent="1"/>
    </xf>
    <xf numFmtId="164" fontId="39" fillId="4" borderId="46" xfId="0" applyNumberFormat="1" applyFont="1" applyFill="1" applyBorder="1" applyAlignment="1" applyProtection="1">
      <alignment vertical="center" wrapText="1"/>
      <protection locked="0"/>
    </xf>
    <xf numFmtId="0" fontId="25" fillId="4" borderId="47" xfId="0" applyFont="1" applyFill="1" applyBorder="1" applyAlignment="1">
      <alignment horizontal="left" vertical="center" wrapText="1" indent="1"/>
    </xf>
    <xf numFmtId="0" fontId="20" fillId="6" borderId="5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 indent="1"/>
    </xf>
    <xf numFmtId="164" fontId="7" fillId="4" borderId="7" xfId="0" applyNumberFormat="1" applyFont="1" applyFill="1" applyBorder="1" applyAlignment="1">
      <alignment vertical="center" wrapText="1"/>
    </xf>
    <xf numFmtId="164" fontId="25" fillId="4" borderId="7" xfId="0" applyNumberFormat="1" applyFont="1" applyFill="1" applyBorder="1" applyAlignment="1" applyProtection="1">
      <alignment vertical="center" wrapText="1"/>
      <protection locked="0"/>
    </xf>
    <xf numFmtId="0" fontId="37" fillId="4" borderId="30" xfId="0" applyFont="1" applyFill="1" applyBorder="1" applyAlignment="1">
      <alignment horizontal="center" vertical="center" wrapText="1"/>
    </xf>
    <xf numFmtId="0" fontId="20" fillId="4" borderId="42" xfId="0" applyFont="1" applyFill="1" applyBorder="1" applyAlignment="1">
      <alignment horizontal="center" vertical="center" wrapText="1"/>
    </xf>
    <xf numFmtId="0" fontId="36" fillId="4" borderId="42" xfId="0" applyFont="1" applyFill="1" applyBorder="1" applyAlignment="1">
      <alignment horizontal="left" vertical="center" wrapText="1" indent="1"/>
    </xf>
    <xf numFmtId="164" fontId="36" fillId="4" borderId="46" xfId="0" applyNumberFormat="1" applyFont="1" applyFill="1" applyBorder="1" applyAlignment="1" applyProtection="1">
      <alignment vertical="center" wrapText="1"/>
    </xf>
    <xf numFmtId="0" fontId="20" fillId="6" borderId="32" xfId="0" applyFont="1" applyFill="1" applyBorder="1" applyAlignment="1">
      <alignment horizontal="center" vertical="center" wrapText="1"/>
    </xf>
    <xf numFmtId="0" fontId="20" fillId="6" borderId="48" xfId="0" applyFont="1" applyFill="1" applyBorder="1" applyAlignment="1">
      <alignment horizontal="center" vertical="center" wrapText="1"/>
    </xf>
    <xf numFmtId="0" fontId="7" fillId="4" borderId="48" xfId="0" applyFont="1" applyFill="1" applyBorder="1" applyAlignment="1">
      <alignment horizontal="left" vertical="center" wrapText="1" indent="1"/>
    </xf>
    <xf numFmtId="164" fontId="7" fillId="4" borderId="3" xfId="0" applyNumberFormat="1" applyFont="1" applyFill="1" applyBorder="1" applyAlignment="1">
      <alignment vertical="center" wrapText="1"/>
    </xf>
    <xf numFmtId="164" fontId="7" fillId="4" borderId="5" xfId="0" applyNumberFormat="1" applyFont="1" applyFill="1" applyBorder="1" applyAlignment="1">
      <alignment horizontal="left" vertical="center" wrapText="1" indent="1"/>
    </xf>
    <xf numFmtId="164" fontId="7" fillId="4" borderId="1" xfId="0" applyNumberFormat="1" applyFont="1" applyFill="1" applyBorder="1" applyAlignment="1">
      <alignment vertical="center" wrapText="1"/>
    </xf>
    <xf numFmtId="164" fontId="7" fillId="4" borderId="33" xfId="0" applyNumberFormat="1" applyFont="1" applyFill="1" applyBorder="1" applyAlignment="1">
      <alignment horizontal="left" vertical="center" wrapText="1" indent="1"/>
    </xf>
    <xf numFmtId="164" fontId="20" fillId="4" borderId="34" xfId="0" applyNumberFormat="1" applyFont="1" applyFill="1" applyBorder="1" applyAlignment="1" applyProtection="1">
      <alignment horizontal="center" vertical="center" wrapText="1"/>
    </xf>
    <xf numFmtId="164" fontId="20" fillId="4" borderId="39" xfId="0" applyNumberFormat="1" applyFont="1" applyFill="1" applyBorder="1" applyAlignment="1" applyProtection="1">
      <alignment horizontal="center" vertical="center" wrapText="1"/>
    </xf>
    <xf numFmtId="164" fontId="7" fillId="4" borderId="5" xfId="0" applyNumberFormat="1" applyFont="1" applyFill="1" applyBorder="1" applyAlignment="1">
      <alignment horizontal="left" vertical="center" wrapText="1"/>
    </xf>
    <xf numFmtId="164" fontId="7" fillId="4" borderId="7" xfId="0" applyNumberFormat="1" applyFont="1" applyFill="1" applyBorder="1" applyAlignment="1" applyProtection="1">
      <alignment vertical="center" wrapText="1"/>
    </xf>
    <xf numFmtId="164" fontId="20" fillId="4" borderId="13" xfId="0" applyNumberFormat="1" applyFont="1" applyFill="1" applyBorder="1" applyAlignment="1" applyProtection="1">
      <alignment vertical="center" wrapText="1"/>
    </xf>
    <xf numFmtId="164" fontId="20" fillId="4" borderId="5" xfId="0" applyNumberFormat="1" applyFont="1" applyFill="1" applyBorder="1" applyAlignment="1" applyProtection="1">
      <alignment vertical="center" wrapText="1"/>
    </xf>
    <xf numFmtId="164" fontId="20" fillId="4" borderId="1" xfId="0" applyNumberFormat="1" applyFont="1" applyFill="1" applyBorder="1" applyAlignment="1" applyProtection="1">
      <alignment vertical="center" wrapText="1"/>
    </xf>
    <xf numFmtId="164" fontId="20" fillId="4" borderId="7" xfId="0" applyNumberFormat="1" applyFont="1" applyFill="1" applyBorder="1" applyAlignment="1" applyProtection="1">
      <alignment vertical="center" wrapText="1"/>
    </xf>
    <xf numFmtId="164" fontId="20" fillId="4" borderId="13" xfId="0" applyNumberFormat="1" applyFont="1" applyFill="1" applyBorder="1" applyAlignment="1">
      <alignment vertical="center" wrapText="1"/>
    </xf>
    <xf numFmtId="164" fontId="20" fillId="4" borderId="35" xfId="0" applyNumberFormat="1" applyFont="1" applyFill="1" applyBorder="1" applyAlignment="1">
      <alignment vertical="center" wrapText="1"/>
    </xf>
    <xf numFmtId="0" fontId="7" fillId="4" borderId="5" xfId="0" applyFont="1" applyFill="1" applyBorder="1" applyAlignment="1">
      <alignment horizontal="left" vertical="center" wrapText="1" indent="1"/>
    </xf>
    <xf numFmtId="164" fontId="7" fillId="4" borderId="14" xfId="0" applyNumberFormat="1" applyFont="1" applyFill="1" applyBorder="1" applyAlignment="1">
      <alignment vertical="center" wrapText="1"/>
    </xf>
    <xf numFmtId="164" fontId="7" fillId="4" borderId="5" xfId="0" applyNumberFormat="1" applyFont="1" applyFill="1" applyBorder="1" applyAlignment="1" applyProtection="1">
      <alignment vertical="center" wrapText="1"/>
    </xf>
    <xf numFmtId="164" fontId="7" fillId="4" borderId="1" xfId="0" applyNumberFormat="1" applyFont="1" applyFill="1" applyBorder="1" applyAlignment="1" applyProtection="1">
      <alignment vertical="center" wrapText="1"/>
    </xf>
    <xf numFmtId="164" fontId="7" fillId="4" borderId="5" xfId="0" applyNumberFormat="1" applyFont="1" applyFill="1" applyBorder="1" applyAlignment="1">
      <alignment vertical="center" wrapText="1"/>
    </xf>
    <xf numFmtId="164" fontId="21" fillId="4" borderId="41" xfId="0" applyNumberFormat="1" applyFont="1" applyFill="1" applyBorder="1" applyAlignment="1" applyProtection="1">
      <alignment horizontal="right" vertical="top" wrapText="1"/>
    </xf>
    <xf numFmtId="3" fontId="21" fillId="4" borderId="41" xfId="0" applyNumberFormat="1" applyFont="1" applyFill="1" applyBorder="1" applyAlignment="1" applyProtection="1">
      <alignment horizontal="right" vertical="top" wrapText="1"/>
    </xf>
    <xf numFmtId="164" fontId="15" fillId="4" borderId="54" xfId="0" applyNumberFormat="1" applyFont="1" applyFill="1" applyBorder="1" applyAlignment="1" applyProtection="1">
      <alignment horizontal="right" vertical="top" wrapText="1"/>
    </xf>
    <xf numFmtId="0" fontId="22" fillId="4" borderId="13" xfId="0" applyFont="1" applyFill="1" applyBorder="1" applyAlignment="1" applyProtection="1">
      <alignment vertical="center" wrapText="1"/>
    </xf>
    <xf numFmtId="3" fontId="22" fillId="7" borderId="19" xfId="0" applyNumberFormat="1" applyFont="1" applyFill="1" applyBorder="1" applyAlignment="1" applyProtection="1">
      <alignment horizontal="right" vertical="center" wrapText="1"/>
    </xf>
    <xf numFmtId="164" fontId="42" fillId="4" borderId="5" xfId="0" applyNumberFormat="1" applyFont="1" applyFill="1" applyBorder="1" applyAlignment="1" applyProtection="1">
      <alignment vertical="center" wrapText="1"/>
      <protection locked="0"/>
    </xf>
    <xf numFmtId="166" fontId="42" fillId="4" borderId="1" xfId="1" applyNumberFormat="1" applyFont="1" applyFill="1" applyBorder="1" applyAlignment="1">
      <alignment vertical="center" wrapText="1"/>
    </xf>
    <xf numFmtId="0" fontId="42" fillId="4" borderId="1" xfId="0" applyFont="1" applyFill="1" applyBorder="1" applyAlignment="1">
      <alignment vertical="center" wrapText="1"/>
    </xf>
    <xf numFmtId="164" fontId="42" fillId="4" borderId="1" xfId="0" applyNumberFormat="1" applyFont="1" applyFill="1" applyBorder="1" applyAlignment="1" applyProtection="1">
      <alignment vertical="center" wrapText="1"/>
      <protection locked="0"/>
    </xf>
    <xf numFmtId="0" fontId="42" fillId="4" borderId="7" xfId="0" applyFont="1" applyFill="1" applyBorder="1" applyAlignment="1">
      <alignment vertical="center" wrapText="1"/>
    </xf>
    <xf numFmtId="3" fontId="42" fillId="4" borderId="1" xfId="0" applyNumberFormat="1" applyFont="1" applyFill="1" applyBorder="1" applyAlignment="1">
      <alignment vertical="center" wrapText="1"/>
    </xf>
    <xf numFmtId="0" fontId="33" fillId="0" borderId="0" xfId="0" applyFont="1" applyFill="1" applyBorder="1" applyAlignment="1">
      <alignment horizontal="center"/>
    </xf>
    <xf numFmtId="164" fontId="25" fillId="0" borderId="0" xfId="0" applyNumberFormat="1" applyFont="1" applyFill="1" applyBorder="1" applyAlignment="1" applyProtection="1">
      <alignment vertical="center" wrapText="1"/>
    </xf>
    <xf numFmtId="164" fontId="20" fillId="0" borderId="0" xfId="0" applyNumberFormat="1" applyFont="1" applyFill="1" applyBorder="1" applyAlignment="1" applyProtection="1">
      <alignment vertical="center" wrapText="1"/>
      <protection locked="0"/>
    </xf>
    <xf numFmtId="164" fontId="25" fillId="0" borderId="0" xfId="0" applyNumberFormat="1" applyFont="1" applyFill="1" applyBorder="1" applyAlignment="1">
      <alignment vertical="center" wrapText="1"/>
    </xf>
    <xf numFmtId="164" fontId="39" fillId="0" borderId="0" xfId="0" applyNumberFormat="1" applyFont="1" applyFill="1" applyBorder="1" applyAlignment="1" applyProtection="1">
      <alignment vertical="center" wrapText="1"/>
      <protection locked="0"/>
    </xf>
    <xf numFmtId="0" fontId="33" fillId="0" borderId="0" xfId="0" applyFont="1" applyFill="1" applyBorder="1"/>
    <xf numFmtId="166" fontId="33" fillId="0" borderId="63" xfId="0" applyNumberFormat="1" applyFont="1" applyBorder="1"/>
    <xf numFmtId="166" fontId="33" fillId="0" borderId="52" xfId="0" applyNumberFormat="1" applyFont="1" applyBorder="1"/>
    <xf numFmtId="164" fontId="38" fillId="0" borderId="23" xfId="0" applyNumberFormat="1" applyFont="1" applyFill="1" applyBorder="1" applyAlignment="1" applyProtection="1">
      <alignment vertical="center" wrapText="1"/>
      <protection locked="0"/>
    </xf>
    <xf numFmtId="0" fontId="34" fillId="4" borderId="5" xfId="0" applyFont="1" applyFill="1" applyBorder="1"/>
    <xf numFmtId="0" fontId="34" fillId="4" borderId="1" xfId="0" applyFont="1" applyFill="1" applyBorder="1"/>
    <xf numFmtId="166" fontId="34" fillId="4" borderId="1" xfId="0" applyNumberFormat="1" applyFont="1" applyFill="1" applyBorder="1"/>
    <xf numFmtId="166" fontId="34" fillId="4" borderId="7" xfId="0" applyNumberFormat="1" applyFont="1" applyFill="1" applyBorder="1"/>
    <xf numFmtId="0" fontId="43" fillId="4" borderId="5" xfId="0" applyFont="1" applyFill="1" applyBorder="1"/>
    <xf numFmtId="0" fontId="43" fillId="4" borderId="1" xfId="0" applyFont="1" applyFill="1" applyBorder="1"/>
    <xf numFmtId="166" fontId="43" fillId="4" borderId="1" xfId="0" applyNumberFormat="1" applyFont="1" applyFill="1" applyBorder="1"/>
    <xf numFmtId="164" fontId="38" fillId="0" borderId="20" xfId="0" applyNumberFormat="1" applyFont="1" applyFill="1" applyBorder="1" applyAlignment="1" applyProtection="1">
      <alignment vertical="center" wrapText="1"/>
      <protection locked="0"/>
    </xf>
    <xf numFmtId="0" fontId="33" fillId="5" borderId="4" xfId="0" applyFont="1" applyFill="1" applyBorder="1"/>
    <xf numFmtId="0" fontId="33" fillId="5" borderId="23" xfId="0" applyFont="1" applyFill="1" applyBorder="1"/>
    <xf numFmtId="166" fontId="38" fillId="5" borderId="23" xfId="0" applyNumberFormat="1" applyFont="1" applyFill="1" applyBorder="1"/>
    <xf numFmtId="166" fontId="33" fillId="5" borderId="23" xfId="0" applyNumberFormat="1" applyFont="1" applyFill="1" applyBorder="1"/>
    <xf numFmtId="166" fontId="33" fillId="5" borderId="25" xfId="0" applyNumberFormat="1" applyFont="1" applyFill="1" applyBorder="1"/>
    <xf numFmtId="0" fontId="33" fillId="5" borderId="8" xfId="0" applyFont="1" applyFill="1" applyBorder="1"/>
    <xf numFmtId="0" fontId="33" fillId="5" borderId="20" xfId="0" applyFont="1" applyFill="1" applyBorder="1"/>
    <xf numFmtId="166" fontId="33" fillId="5" borderId="20" xfId="0" applyNumberFormat="1" applyFont="1" applyFill="1" applyBorder="1"/>
    <xf numFmtId="166" fontId="33" fillId="5" borderId="22" xfId="0" applyNumberFormat="1" applyFont="1" applyFill="1" applyBorder="1"/>
    <xf numFmtId="0" fontId="34" fillId="0" borderId="0" xfId="0" applyFont="1" applyAlignment="1">
      <alignment horizontal="center"/>
    </xf>
    <xf numFmtId="0" fontId="34" fillId="0" borderId="0" xfId="0" applyFont="1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34" fillId="4" borderId="33" xfId="0" applyFont="1" applyFill="1" applyBorder="1"/>
    <xf numFmtId="0" fontId="34" fillId="4" borderId="34" xfId="0" applyFont="1" applyFill="1" applyBorder="1"/>
    <xf numFmtId="166" fontId="34" fillId="4" borderId="34" xfId="0" applyNumberFormat="1" applyFont="1" applyFill="1" applyBorder="1"/>
    <xf numFmtId="166" fontId="34" fillId="4" borderId="39" xfId="0" applyNumberFormat="1" applyFont="1" applyFill="1" applyBorder="1"/>
    <xf numFmtId="166" fontId="34" fillId="4" borderId="14" xfId="0" applyNumberFormat="1" applyFont="1" applyFill="1" applyBorder="1"/>
    <xf numFmtId="166" fontId="34" fillId="4" borderId="70" xfId="0" applyNumberFormat="1" applyFont="1" applyFill="1" applyBorder="1"/>
    <xf numFmtId="166" fontId="33" fillId="0" borderId="21" xfId="0" applyNumberFormat="1" applyFont="1" applyBorder="1"/>
    <xf numFmtId="166" fontId="33" fillId="0" borderId="24" xfId="0" applyNumberFormat="1" applyFont="1" applyBorder="1"/>
    <xf numFmtId="166" fontId="33" fillId="0" borderId="28" xfId="0" applyNumberFormat="1" applyFont="1" applyBorder="1"/>
    <xf numFmtId="166" fontId="33" fillId="5" borderId="24" xfId="0" applyNumberFormat="1" applyFont="1" applyFill="1" applyBorder="1"/>
    <xf numFmtId="166" fontId="33" fillId="5" borderId="21" xfId="0" applyNumberFormat="1" applyFont="1" applyFill="1" applyBorder="1"/>
    <xf numFmtId="166" fontId="43" fillId="4" borderId="14" xfId="0" applyNumberFormat="1" applyFont="1" applyFill="1" applyBorder="1"/>
    <xf numFmtId="166" fontId="33" fillId="0" borderId="0" xfId="0" applyNumberFormat="1" applyFont="1" applyBorder="1"/>
    <xf numFmtId="0" fontId="34" fillId="4" borderId="16" xfId="0" applyFont="1" applyFill="1" applyBorder="1"/>
    <xf numFmtId="0" fontId="34" fillId="4" borderId="17" xfId="0" applyFont="1" applyFill="1" applyBorder="1"/>
    <xf numFmtId="166" fontId="34" fillId="4" borderId="17" xfId="0" applyNumberFormat="1" applyFont="1" applyFill="1" applyBorder="1"/>
    <xf numFmtId="166" fontId="34" fillId="4" borderId="71" xfId="0" applyNumberFormat="1" applyFont="1" applyFill="1" applyBorder="1"/>
    <xf numFmtId="166" fontId="34" fillId="4" borderId="18" xfId="0" applyNumberFormat="1" applyFont="1" applyFill="1" applyBorder="1"/>
    <xf numFmtId="0" fontId="34" fillId="0" borderId="26" xfId="0" applyFont="1" applyBorder="1" applyAlignment="1">
      <alignment horizontal="center"/>
    </xf>
    <xf numFmtId="0" fontId="34" fillId="0" borderId="27" xfId="0" applyFont="1" applyBorder="1" applyAlignment="1">
      <alignment horizontal="center"/>
    </xf>
    <xf numFmtId="166" fontId="34" fillId="0" borderId="27" xfId="0" applyNumberFormat="1" applyFont="1" applyBorder="1" applyAlignment="1">
      <alignment horizontal="center"/>
    </xf>
    <xf numFmtId="166" fontId="34" fillId="0" borderId="48" xfId="0" applyNumberFormat="1" applyFont="1" applyBorder="1" applyAlignment="1">
      <alignment horizontal="center"/>
    </xf>
    <xf numFmtId="164" fontId="20" fillId="4" borderId="58" xfId="5" applyNumberFormat="1" applyFont="1" applyFill="1" applyBorder="1" applyProtection="1"/>
    <xf numFmtId="164" fontId="20" fillId="4" borderId="35" xfId="5" applyNumberFormat="1" applyFont="1" applyFill="1" applyBorder="1" applyProtection="1"/>
    <xf numFmtId="164" fontId="20" fillId="4" borderId="59" xfId="5" applyNumberFormat="1" applyFont="1" applyFill="1" applyBorder="1" applyProtection="1"/>
    <xf numFmtId="164" fontId="7" fillId="4" borderId="13" xfId="5" applyNumberFormat="1" applyFont="1" applyFill="1" applyBorder="1" applyProtection="1"/>
    <xf numFmtId="164" fontId="7" fillId="4" borderId="36" xfId="5" applyNumberFormat="1" applyFont="1" applyFill="1" applyBorder="1" applyProtection="1"/>
    <xf numFmtId="164" fontId="7" fillId="4" borderId="1" xfId="5" applyNumberFormat="1" applyFont="1" applyFill="1" applyBorder="1" applyProtection="1"/>
    <xf numFmtId="164" fontId="7" fillId="4" borderId="14" xfId="5" applyNumberFormat="1" applyFont="1" applyFill="1" applyBorder="1" applyProtection="1"/>
    <xf numFmtId="0" fontId="7" fillId="4" borderId="1" xfId="5" applyFont="1" applyFill="1" applyBorder="1" applyAlignment="1" applyProtection="1">
      <alignment horizontal="left" vertical="center" indent="1"/>
    </xf>
    <xf numFmtId="164" fontId="7" fillId="4" borderId="1" xfId="5" applyNumberFormat="1" applyFont="1" applyFill="1" applyBorder="1" applyAlignment="1" applyProtection="1">
      <alignment vertical="center"/>
    </xf>
    <xf numFmtId="164" fontId="7" fillId="4" borderId="7" xfId="5" applyNumberFormat="1" applyFont="1" applyFill="1" applyBorder="1" applyAlignment="1" applyProtection="1">
      <alignment vertical="center"/>
    </xf>
    <xf numFmtId="164" fontId="20" fillId="4" borderId="46" xfId="5" applyNumberFormat="1" applyFont="1" applyFill="1" applyBorder="1" applyAlignment="1" applyProtection="1">
      <alignment vertical="center"/>
    </xf>
    <xf numFmtId="164" fontId="20" fillId="4" borderId="25" xfId="5" applyNumberFormat="1" applyFont="1" applyFill="1" applyBorder="1" applyAlignment="1" applyProtection="1">
      <alignment vertical="center"/>
    </xf>
    <xf numFmtId="164" fontId="20" fillId="4" borderId="22" xfId="5" applyNumberFormat="1" applyFont="1" applyFill="1" applyBorder="1" applyAlignment="1" applyProtection="1">
      <alignment vertical="center"/>
    </xf>
    <xf numFmtId="164" fontId="20" fillId="4" borderId="29" xfId="5" applyNumberFormat="1" applyFont="1" applyFill="1" applyBorder="1" applyAlignment="1" applyProtection="1">
      <alignment vertical="center"/>
    </xf>
    <xf numFmtId="0" fontId="11" fillId="4" borderId="1" xfId="5" applyFont="1" applyFill="1" applyBorder="1" applyAlignment="1" applyProtection="1">
      <alignment horizontal="left" indent="1"/>
      <protection locked="0"/>
    </xf>
    <xf numFmtId="164" fontId="11" fillId="4" borderId="1" xfId="5" applyNumberFormat="1" applyFont="1" applyFill="1" applyBorder="1" applyProtection="1"/>
    <xf numFmtId="164" fontId="11" fillId="4" borderId="7" xfId="5" applyNumberFormat="1" applyFont="1" applyFill="1" applyBorder="1" applyProtection="1"/>
    <xf numFmtId="0" fontId="11" fillId="4" borderId="5" xfId="5" applyFont="1" applyFill="1" applyBorder="1" applyProtection="1">
      <protection locked="0"/>
    </xf>
    <xf numFmtId="0" fontId="11" fillId="4" borderId="1" xfId="5" applyFont="1" applyFill="1" applyBorder="1" applyProtection="1">
      <protection locked="0"/>
    </xf>
    <xf numFmtId="164" fontId="11" fillId="4" borderId="1" xfId="5" applyNumberFormat="1" applyFont="1" applyFill="1" applyBorder="1" applyProtection="1">
      <protection locked="0"/>
    </xf>
    <xf numFmtId="0" fontId="34" fillId="4" borderId="7" xfId="5" applyFont="1" applyFill="1" applyBorder="1" applyProtection="1"/>
    <xf numFmtId="164" fontId="7" fillId="4" borderId="39" xfId="5" applyNumberFormat="1" applyFont="1" applyFill="1" applyBorder="1" applyAlignment="1" applyProtection="1">
      <alignment vertical="center"/>
    </xf>
    <xf numFmtId="0" fontId="0" fillId="4" borderId="5" xfId="0" applyFill="1" applyBorder="1" applyAlignment="1">
      <alignment horizontal="center" vertical="center" wrapText="1"/>
    </xf>
    <xf numFmtId="0" fontId="7" fillId="4" borderId="34" xfId="0" applyFont="1" applyFill="1" applyBorder="1" applyAlignment="1">
      <alignment vertical="center" wrapText="1"/>
    </xf>
    <xf numFmtId="164" fontId="7" fillId="4" borderId="34" xfId="0" applyNumberFormat="1" applyFont="1" applyFill="1" applyBorder="1" applyAlignment="1">
      <alignment vertical="center" wrapText="1"/>
    </xf>
    <xf numFmtId="164" fontId="7" fillId="4" borderId="39" xfId="0" applyNumberFormat="1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36" fillId="4" borderId="30" xfId="0" applyFont="1" applyFill="1" applyBorder="1" applyAlignment="1">
      <alignment horizontal="center" vertical="center" wrapText="1"/>
    </xf>
    <xf numFmtId="164" fontId="20" fillId="4" borderId="46" xfId="0" applyNumberFormat="1" applyFont="1" applyFill="1" applyBorder="1" applyAlignment="1" applyProtection="1">
      <alignment vertical="center" wrapText="1"/>
      <protection locked="0"/>
    </xf>
    <xf numFmtId="0" fontId="20" fillId="4" borderId="1" xfId="0" applyFont="1" applyFill="1" applyBorder="1" applyAlignment="1">
      <alignment horizontal="center" vertical="center" wrapText="1"/>
    </xf>
    <xf numFmtId="0" fontId="36" fillId="4" borderId="42" xfId="0" applyFont="1" applyFill="1" applyBorder="1" applyAlignment="1">
      <alignment horizontal="center" vertical="center" wrapText="1"/>
    </xf>
    <xf numFmtId="164" fontId="20" fillId="0" borderId="25" xfId="4" applyNumberFormat="1" applyFont="1" applyFill="1" applyBorder="1" applyAlignment="1" applyProtection="1">
      <alignment vertical="center" wrapText="1"/>
      <protection locked="0"/>
    </xf>
    <xf numFmtId="0" fontId="15" fillId="0" borderId="9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67" xfId="0" applyFont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164" fontId="41" fillId="0" borderId="0" xfId="0" applyNumberFormat="1" applyFont="1" applyFill="1" applyBorder="1" applyAlignment="1">
      <alignment horizontal="center" vertical="center" wrapText="1"/>
    </xf>
    <xf numFmtId="0" fontId="42" fillId="0" borderId="43" xfId="0" applyFont="1" applyFill="1" applyBorder="1" applyAlignment="1">
      <alignment horizontal="center" vertical="center" wrapText="1"/>
    </xf>
    <xf numFmtId="0" fontId="42" fillId="0" borderId="44" xfId="0" applyFont="1" applyFill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164" fontId="4" fillId="0" borderId="67" xfId="0" applyNumberFormat="1" applyFont="1" applyBorder="1" applyAlignment="1">
      <alignment horizontal="center" vertical="center"/>
    </xf>
    <xf numFmtId="164" fontId="6" fillId="0" borderId="45" xfId="0" applyNumberFormat="1" applyFont="1" applyBorder="1" applyAlignment="1">
      <alignment horizontal="center" vertical="center"/>
    </xf>
    <xf numFmtId="164" fontId="6" fillId="0" borderId="37" xfId="0" applyNumberFormat="1" applyFont="1" applyBorder="1" applyAlignment="1">
      <alignment horizontal="center" vertical="center"/>
    </xf>
    <xf numFmtId="164" fontId="6" fillId="0" borderId="38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 wrapText="1"/>
    </xf>
    <xf numFmtId="164" fontId="3" fillId="0" borderId="67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67" xfId="0" applyNumberFormat="1" applyFont="1" applyBorder="1" applyAlignment="1">
      <alignment horizontal="center" vertical="center" wrapText="1"/>
    </xf>
    <xf numFmtId="164" fontId="5" fillId="0" borderId="40" xfId="0" applyNumberFormat="1" applyFont="1" applyBorder="1" applyAlignment="1">
      <alignment horizontal="right" wrapText="1"/>
    </xf>
    <xf numFmtId="164" fontId="7" fillId="0" borderId="9" xfId="0" applyNumberFormat="1" applyFont="1" applyBorder="1" applyAlignment="1">
      <alignment horizontal="center" vertical="center" wrapText="1"/>
    </xf>
    <xf numFmtId="164" fontId="7" fillId="0" borderId="67" xfId="0" applyNumberFormat="1" applyFont="1" applyBorder="1" applyAlignment="1">
      <alignment horizontal="center" vertical="center" wrapText="1"/>
    </xf>
    <xf numFmtId="164" fontId="7" fillId="0" borderId="9" xfId="0" applyNumberFormat="1" applyFont="1" applyBorder="1" applyAlignment="1">
      <alignment horizontal="center" vertical="center"/>
    </xf>
    <xf numFmtId="164" fontId="7" fillId="0" borderId="67" xfId="0" applyNumberFormat="1" applyFont="1" applyBorder="1" applyAlignment="1">
      <alignment horizontal="center" vertical="center"/>
    </xf>
    <xf numFmtId="0" fontId="42" fillId="0" borderId="66" xfId="0" applyFont="1" applyBorder="1" applyAlignment="1">
      <alignment horizontal="center"/>
    </xf>
    <xf numFmtId="0" fontId="42" fillId="0" borderId="0" xfId="0" applyFont="1" applyBorder="1" applyAlignment="1">
      <alignment horizontal="center"/>
    </xf>
    <xf numFmtId="0" fontId="42" fillId="0" borderId="68" xfId="0" applyFont="1" applyBorder="1" applyAlignment="1">
      <alignment horizontal="center"/>
    </xf>
    <xf numFmtId="0" fontId="42" fillId="0" borderId="69" xfId="0" applyFont="1" applyBorder="1" applyAlignment="1">
      <alignment horizontal="center"/>
    </xf>
  </cellXfs>
  <cellStyles count="6">
    <cellStyle name="Ezres" xfId="1" builtinId="3"/>
    <cellStyle name="Hiperhivatkozás" xfId="2"/>
    <cellStyle name="Már látott hiperhivatkozás" xfId="3"/>
    <cellStyle name="Normál" xfId="0" builtinId="0"/>
    <cellStyle name="Normál_KVRENMUNKA" xfId="4"/>
    <cellStyle name="Normál_SEGEDLETEK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9"/>
  <sheetViews>
    <sheetView showGridLines="0" view="pageLayout" topLeftCell="A100" zoomScaleNormal="100" workbookViewId="0">
      <selection activeCell="D17" sqref="D17"/>
    </sheetView>
  </sheetViews>
  <sheetFormatPr defaultColWidth="9.33203125" defaultRowHeight="15.75" x14ac:dyDescent="0.25"/>
  <cols>
    <col min="1" max="1" width="9.83203125" style="46" customWidth="1"/>
    <col min="2" max="2" width="12.33203125" style="46" customWidth="1"/>
    <col min="3" max="3" width="47.1640625" style="46" customWidth="1"/>
    <col min="4" max="4" width="18.6640625" style="46" customWidth="1"/>
    <col min="5" max="16384" width="9.33203125" style="46"/>
  </cols>
  <sheetData>
    <row r="1" spans="1:4" ht="15.95" customHeight="1" x14ac:dyDescent="0.25">
      <c r="A1" s="127" t="s">
        <v>0</v>
      </c>
      <c r="B1" s="127"/>
      <c r="C1" s="127"/>
      <c r="D1" s="338"/>
    </row>
    <row r="2" spans="1:4" ht="15.95" customHeight="1" thickBot="1" x14ac:dyDescent="0.3">
      <c r="A2" s="128"/>
      <c r="B2" s="128"/>
      <c r="C2" s="128"/>
      <c r="D2" s="333"/>
    </row>
    <row r="3" spans="1:4" ht="38.1" customHeight="1" thickBot="1" x14ac:dyDescent="0.3">
      <c r="A3" s="138" t="s">
        <v>1</v>
      </c>
      <c r="B3" s="321" t="s">
        <v>307</v>
      </c>
      <c r="C3" s="139" t="s">
        <v>2</v>
      </c>
      <c r="D3" s="140" t="s">
        <v>413</v>
      </c>
    </row>
    <row r="4" spans="1:4" s="144" customFormat="1" ht="12" customHeight="1" thickBot="1" x14ac:dyDescent="0.25">
      <c r="A4" s="141">
        <v>1</v>
      </c>
      <c r="B4" s="322"/>
      <c r="C4" s="142">
        <v>2</v>
      </c>
      <c r="D4" s="143">
        <v>5</v>
      </c>
    </row>
    <row r="5" spans="1:4" s="47" customFormat="1" ht="13.5" thickBot="1" x14ac:dyDescent="0.25">
      <c r="A5" s="401" t="s">
        <v>3</v>
      </c>
      <c r="B5" s="402" t="s">
        <v>308</v>
      </c>
      <c r="C5" s="403" t="s">
        <v>198</v>
      </c>
      <c r="D5" s="404">
        <f>D6+D7</f>
        <v>20429593</v>
      </c>
    </row>
    <row r="6" spans="1:4" s="47" customFormat="1" ht="12" customHeight="1" thickBot="1" x14ac:dyDescent="0.25">
      <c r="A6" s="405" t="s">
        <v>193</v>
      </c>
      <c r="B6" s="406" t="s">
        <v>308</v>
      </c>
      <c r="C6" s="407" t="s">
        <v>5</v>
      </c>
      <c r="D6" s="408">
        <f>'3.1. sz. mell'!D9+'3.2.a. sz. mell.'!D9+'3.2.b. sz. mell.'!D9</f>
        <v>8964593</v>
      </c>
    </row>
    <row r="7" spans="1:4" s="47" customFormat="1" ht="19.5" customHeight="1" thickBot="1" x14ac:dyDescent="0.25">
      <c r="A7" s="405" t="s">
        <v>151</v>
      </c>
      <c r="B7" s="406" t="s">
        <v>309</v>
      </c>
      <c r="C7" s="407" t="s">
        <v>199</v>
      </c>
      <c r="D7" s="409">
        <f>SUM(D8:D11)</f>
        <v>11465000</v>
      </c>
    </row>
    <row r="8" spans="1:4" s="47" customFormat="1" ht="12" customHeight="1" x14ac:dyDescent="0.2">
      <c r="A8" s="177" t="s">
        <v>194</v>
      </c>
      <c r="B8" s="323" t="s">
        <v>311</v>
      </c>
      <c r="C8" s="150" t="s">
        <v>97</v>
      </c>
      <c r="D8" s="185"/>
    </row>
    <row r="9" spans="1:4" s="47" customFormat="1" ht="12" customHeight="1" x14ac:dyDescent="0.2">
      <c r="A9" s="178" t="s">
        <v>195</v>
      </c>
      <c r="B9" s="324" t="s">
        <v>309</v>
      </c>
      <c r="C9" s="151" t="s">
        <v>41</v>
      </c>
      <c r="D9" s="186">
        <f>'3.1. sz. mell'!D18</f>
        <v>10435000</v>
      </c>
    </row>
    <row r="10" spans="1:4" s="47" customFormat="1" ht="12" customHeight="1" x14ac:dyDescent="0.2">
      <c r="A10" s="178" t="s">
        <v>196</v>
      </c>
      <c r="B10" s="324" t="s">
        <v>310</v>
      </c>
      <c r="C10" s="151" t="s">
        <v>42</v>
      </c>
      <c r="D10" s="186">
        <f>'3.1. sz. mell'!D19</f>
        <v>1000000</v>
      </c>
    </row>
    <row r="11" spans="1:4" s="47" customFormat="1" ht="12" customHeight="1" thickBot="1" x14ac:dyDescent="0.25">
      <c r="A11" s="179" t="s">
        <v>197</v>
      </c>
      <c r="B11" s="325" t="s">
        <v>311</v>
      </c>
      <c r="C11" s="153" t="s">
        <v>43</v>
      </c>
      <c r="D11" s="187">
        <f>'3.1. sz. mell'!D20</f>
        <v>30000</v>
      </c>
    </row>
    <row r="12" spans="1:4" s="47" customFormat="1" ht="21.75" thickBot="1" x14ac:dyDescent="0.25">
      <c r="A12" s="410" t="s">
        <v>4</v>
      </c>
      <c r="B12" s="411" t="s">
        <v>312</v>
      </c>
      <c r="C12" s="407" t="s">
        <v>200</v>
      </c>
      <c r="D12" s="412">
        <f>SUM(D13:D15)</f>
        <v>0</v>
      </c>
    </row>
    <row r="13" spans="1:4" s="47" customFormat="1" ht="12" customHeight="1" x14ac:dyDescent="0.2">
      <c r="A13" s="180" t="s">
        <v>156</v>
      </c>
      <c r="B13" s="326" t="s">
        <v>312</v>
      </c>
      <c r="C13" s="154" t="s">
        <v>94</v>
      </c>
      <c r="D13" s="188"/>
    </row>
    <row r="14" spans="1:4" s="47" customFormat="1" ht="14.25" customHeight="1" x14ac:dyDescent="0.2">
      <c r="A14" s="177" t="s">
        <v>157</v>
      </c>
      <c r="B14" s="331"/>
      <c r="C14" s="151" t="s">
        <v>93</v>
      </c>
      <c r="D14" s="185"/>
    </row>
    <row r="15" spans="1:4" s="47" customFormat="1" ht="12" customHeight="1" thickBot="1" x14ac:dyDescent="0.25">
      <c r="A15" s="181" t="s">
        <v>158</v>
      </c>
      <c r="B15" s="335"/>
      <c r="C15" s="156" t="s">
        <v>95</v>
      </c>
      <c r="D15" s="189"/>
    </row>
    <row r="16" spans="1:4" s="47" customFormat="1" ht="12" customHeight="1" thickBot="1" x14ac:dyDescent="0.25">
      <c r="A16" s="410" t="s">
        <v>6</v>
      </c>
      <c r="B16" s="411" t="s">
        <v>319</v>
      </c>
      <c r="C16" s="407" t="s">
        <v>201</v>
      </c>
      <c r="D16" s="409">
        <f>D17+D18+D19+D20+D21+D22+D23+D24</f>
        <v>52441492</v>
      </c>
    </row>
    <row r="17" spans="1:4" s="47" customFormat="1" ht="12" customHeight="1" x14ac:dyDescent="0.2">
      <c r="A17" s="180" t="s">
        <v>131</v>
      </c>
      <c r="B17" s="326" t="s">
        <v>314</v>
      </c>
      <c r="C17" s="154" t="s">
        <v>298</v>
      </c>
      <c r="D17" s="188">
        <f>'3.1. sz. mell'!D26</f>
        <v>32752282</v>
      </c>
    </row>
    <row r="18" spans="1:4" s="47" customFormat="1" ht="12" customHeight="1" x14ac:dyDescent="0.2">
      <c r="A18" s="178" t="s">
        <v>132</v>
      </c>
      <c r="B18" s="324" t="s">
        <v>315</v>
      </c>
      <c r="C18" s="151" t="s">
        <v>299</v>
      </c>
      <c r="D18" s="186">
        <f>'3.1. sz. mell'!D27</f>
        <v>12466623</v>
      </c>
    </row>
    <row r="19" spans="1:4" s="47" customFormat="1" ht="12" customHeight="1" x14ac:dyDescent="0.2">
      <c r="A19" s="178" t="s">
        <v>133</v>
      </c>
      <c r="B19" s="324" t="s">
        <v>315</v>
      </c>
      <c r="C19" s="151" t="s">
        <v>305</v>
      </c>
      <c r="D19" s="186">
        <f>'3.1. sz. mell'!D28</f>
        <v>1770167</v>
      </c>
    </row>
    <row r="20" spans="1:4" s="47" customFormat="1" ht="12" customHeight="1" x14ac:dyDescent="0.2">
      <c r="A20" s="181" t="s">
        <v>134</v>
      </c>
      <c r="B20" s="327" t="s">
        <v>316</v>
      </c>
      <c r="C20" s="151" t="s">
        <v>232</v>
      </c>
      <c r="D20" s="189">
        <f>'3.1. sz. mell'!D29</f>
        <v>4252420</v>
      </c>
    </row>
    <row r="21" spans="1:4" s="47" customFormat="1" ht="12" customHeight="1" x14ac:dyDescent="0.2">
      <c r="A21" s="181" t="s">
        <v>202</v>
      </c>
      <c r="B21" s="327" t="s">
        <v>316</v>
      </c>
      <c r="C21" s="151" t="s">
        <v>168</v>
      </c>
      <c r="D21" s="189"/>
    </row>
    <row r="22" spans="1:4" s="47" customFormat="1" ht="12" customHeight="1" x14ac:dyDescent="0.2">
      <c r="A22" s="181" t="s">
        <v>203</v>
      </c>
      <c r="B22" s="327" t="s">
        <v>318</v>
      </c>
      <c r="C22" s="151" t="s">
        <v>257</v>
      </c>
      <c r="D22" s="189"/>
    </row>
    <row r="23" spans="1:4" s="47" customFormat="1" ht="12" customHeight="1" x14ac:dyDescent="0.2">
      <c r="A23" s="181" t="s">
        <v>204</v>
      </c>
      <c r="B23" s="327" t="s">
        <v>317</v>
      </c>
      <c r="C23" s="151" t="s">
        <v>300</v>
      </c>
      <c r="D23" s="189">
        <v>1200000</v>
      </c>
    </row>
    <row r="24" spans="1:4" s="47" customFormat="1" ht="12" customHeight="1" x14ac:dyDescent="0.2">
      <c r="A24" s="181" t="s">
        <v>233</v>
      </c>
      <c r="B24" s="327"/>
      <c r="C24" s="151" t="s">
        <v>44</v>
      </c>
      <c r="D24" s="189"/>
    </row>
    <row r="25" spans="1:4" s="47" customFormat="1" ht="12" customHeight="1" x14ac:dyDescent="0.2">
      <c r="A25" s="413" t="s">
        <v>234</v>
      </c>
      <c r="B25" s="414" t="s">
        <v>320</v>
      </c>
      <c r="C25" s="415" t="s">
        <v>147</v>
      </c>
      <c r="D25" s="416">
        <f>D26+D27+D28+D29</f>
        <v>0</v>
      </c>
    </row>
    <row r="26" spans="1:4" s="47" customFormat="1" ht="12.75" x14ac:dyDescent="0.2">
      <c r="A26" s="178" t="s">
        <v>349</v>
      </c>
      <c r="B26" s="324"/>
      <c r="C26" s="158" t="s">
        <v>167</v>
      </c>
      <c r="D26" s="190"/>
    </row>
    <row r="27" spans="1:4" s="47" customFormat="1" ht="12.75" x14ac:dyDescent="0.2">
      <c r="A27" s="178" t="s">
        <v>350</v>
      </c>
      <c r="B27" s="324"/>
      <c r="C27" s="158" t="s">
        <v>119</v>
      </c>
      <c r="D27" s="190"/>
    </row>
    <row r="28" spans="1:4" s="47" customFormat="1" ht="12.75" x14ac:dyDescent="0.2">
      <c r="A28" s="178" t="s">
        <v>351</v>
      </c>
      <c r="B28" s="324"/>
      <c r="C28" s="158" t="s">
        <v>231</v>
      </c>
      <c r="D28" s="190"/>
    </row>
    <row r="29" spans="1:4" s="47" customFormat="1" ht="13.5" thickBot="1" x14ac:dyDescent="0.25">
      <c r="A29" s="181" t="s">
        <v>352</v>
      </c>
      <c r="B29" s="327"/>
      <c r="C29" s="159" t="s">
        <v>44</v>
      </c>
      <c r="D29" s="191"/>
    </row>
    <row r="30" spans="1:4" s="47" customFormat="1" ht="13.5" thickBot="1" x14ac:dyDescent="0.25">
      <c r="A30" s="410" t="s">
        <v>7</v>
      </c>
      <c r="B30" s="411"/>
      <c r="C30" s="407" t="s">
        <v>412</v>
      </c>
      <c r="D30" s="412">
        <f>D31+D38</f>
        <v>208795931</v>
      </c>
    </row>
    <row r="31" spans="1:4" s="47" customFormat="1" ht="12" customHeight="1" x14ac:dyDescent="0.2">
      <c r="A31" s="417" t="s">
        <v>135</v>
      </c>
      <c r="B31" s="418" t="s">
        <v>337</v>
      </c>
      <c r="C31" s="419" t="s">
        <v>169</v>
      </c>
      <c r="D31" s="420">
        <f>D32+D33+D34+D35+D36+D37</f>
        <v>89958631</v>
      </c>
    </row>
    <row r="32" spans="1:4" s="47" customFormat="1" ht="12.75" x14ac:dyDescent="0.2">
      <c r="A32" s="178" t="s">
        <v>205</v>
      </c>
      <c r="B32" s="324"/>
      <c r="C32" s="158" t="s">
        <v>345</v>
      </c>
      <c r="D32" s="190"/>
    </row>
    <row r="33" spans="1:4" s="47" customFormat="1" ht="12" customHeight="1" x14ac:dyDescent="0.2">
      <c r="A33" s="178" t="s">
        <v>206</v>
      </c>
      <c r="B33" s="324"/>
      <c r="C33" s="158" t="s">
        <v>340</v>
      </c>
      <c r="D33" s="190"/>
    </row>
    <row r="34" spans="1:4" s="47" customFormat="1" ht="12.75" x14ac:dyDescent="0.2">
      <c r="A34" s="178" t="s">
        <v>207</v>
      </c>
      <c r="B34" s="324"/>
      <c r="C34" s="158" t="s">
        <v>353</v>
      </c>
      <c r="D34" s="190">
        <v>79881436</v>
      </c>
    </row>
    <row r="35" spans="1:4" s="47" customFormat="1" ht="12" customHeight="1" x14ac:dyDescent="0.2">
      <c r="A35" s="178" t="s">
        <v>207</v>
      </c>
      <c r="B35" s="327"/>
      <c r="C35" s="159" t="s">
        <v>354</v>
      </c>
      <c r="D35" s="191">
        <v>10077195</v>
      </c>
    </row>
    <row r="36" spans="1:4" s="47" customFormat="1" ht="12" customHeight="1" x14ac:dyDescent="0.2">
      <c r="A36" s="178" t="s">
        <v>208</v>
      </c>
      <c r="B36" s="327"/>
      <c r="C36" s="159" t="s">
        <v>344</v>
      </c>
      <c r="D36" s="191"/>
    </row>
    <row r="37" spans="1:4" s="47" customFormat="1" ht="12" customHeight="1" x14ac:dyDescent="0.2">
      <c r="A37" s="178" t="s">
        <v>209</v>
      </c>
      <c r="B37" s="327"/>
      <c r="C37" s="159" t="s">
        <v>190</v>
      </c>
      <c r="D37" s="191"/>
    </row>
    <row r="38" spans="1:4" s="47" customFormat="1" ht="18" customHeight="1" x14ac:dyDescent="0.2">
      <c r="A38" s="413" t="s">
        <v>136</v>
      </c>
      <c r="B38" s="414" t="s">
        <v>338</v>
      </c>
      <c r="C38" s="415" t="s">
        <v>211</v>
      </c>
      <c r="D38" s="416">
        <f>D39+D40+D41+D42</f>
        <v>118837300</v>
      </c>
    </row>
    <row r="39" spans="1:4" s="47" customFormat="1" ht="12.75" x14ac:dyDescent="0.2">
      <c r="A39" s="178" t="s">
        <v>210</v>
      </c>
      <c r="B39" s="324"/>
      <c r="C39" s="158" t="s">
        <v>345</v>
      </c>
      <c r="D39" s="190">
        <v>22209000</v>
      </c>
    </row>
    <row r="40" spans="1:4" s="47" customFormat="1" ht="12.75" x14ac:dyDescent="0.2">
      <c r="A40" s="178" t="s">
        <v>212</v>
      </c>
      <c r="B40" s="324"/>
      <c r="C40" s="158" t="s">
        <v>353</v>
      </c>
      <c r="D40" s="190">
        <v>96628300</v>
      </c>
    </row>
    <row r="41" spans="1:4" s="47" customFormat="1" ht="12" customHeight="1" x14ac:dyDescent="0.2">
      <c r="A41" s="178" t="s">
        <v>213</v>
      </c>
      <c r="B41" s="324"/>
      <c r="C41" s="158" t="s">
        <v>354</v>
      </c>
      <c r="D41" s="190"/>
    </row>
    <row r="42" spans="1:4" s="47" customFormat="1" ht="12" customHeight="1" thickBot="1" x14ac:dyDescent="0.25">
      <c r="A42" s="181" t="s">
        <v>409</v>
      </c>
      <c r="B42" s="327"/>
      <c r="C42" s="159" t="s">
        <v>227</v>
      </c>
      <c r="D42" s="191"/>
    </row>
    <row r="43" spans="1:4" s="47" customFormat="1" ht="23.25" customHeight="1" thickBot="1" x14ac:dyDescent="0.25">
      <c r="A43" s="410" t="s">
        <v>8</v>
      </c>
      <c r="B43" s="411"/>
      <c r="C43" s="407" t="s">
        <v>214</v>
      </c>
      <c r="D43" s="421">
        <f>D44+D45</f>
        <v>0</v>
      </c>
    </row>
    <row r="44" spans="1:4" s="47" customFormat="1" ht="12" customHeight="1" x14ac:dyDescent="0.2">
      <c r="A44" s="182" t="s">
        <v>137</v>
      </c>
      <c r="B44" s="328" t="s">
        <v>313</v>
      </c>
      <c r="C44" s="160" t="s">
        <v>146</v>
      </c>
      <c r="D44" s="192"/>
    </row>
    <row r="45" spans="1:4" s="47" customFormat="1" ht="13.5" thickBot="1" x14ac:dyDescent="0.25">
      <c r="A45" s="183" t="s">
        <v>138</v>
      </c>
      <c r="B45" s="323" t="s">
        <v>339</v>
      </c>
      <c r="C45" s="154" t="s">
        <v>145</v>
      </c>
      <c r="D45" s="184"/>
    </row>
    <row r="46" spans="1:4" s="47" customFormat="1" ht="12" customHeight="1" thickBot="1" x14ac:dyDescent="0.25">
      <c r="A46" s="410" t="s">
        <v>9</v>
      </c>
      <c r="B46" s="411"/>
      <c r="C46" s="407" t="s">
        <v>215</v>
      </c>
      <c r="D46" s="412"/>
    </row>
    <row r="47" spans="1:4" s="47" customFormat="1" ht="12" customHeight="1" x14ac:dyDescent="0.2">
      <c r="A47" s="180" t="s">
        <v>139</v>
      </c>
      <c r="B47" s="326" t="s">
        <v>321</v>
      </c>
      <c r="C47" s="154" t="s">
        <v>92</v>
      </c>
      <c r="D47" s="188"/>
    </row>
    <row r="48" spans="1:4" s="47" customFormat="1" ht="12" customHeight="1" thickBot="1" x14ac:dyDescent="0.25">
      <c r="A48" s="178" t="s">
        <v>140</v>
      </c>
      <c r="B48" s="324"/>
      <c r="C48" s="151" t="s">
        <v>170</v>
      </c>
      <c r="D48" s="186"/>
    </row>
    <row r="49" spans="1:4" s="47" customFormat="1" ht="18" customHeight="1" thickBot="1" x14ac:dyDescent="0.25">
      <c r="A49" s="410" t="s">
        <v>10</v>
      </c>
      <c r="B49" s="411"/>
      <c r="C49" s="422" t="s">
        <v>148</v>
      </c>
      <c r="D49" s="412">
        <f>D5+D12+D16+D30+D43+D46</f>
        <v>281667016</v>
      </c>
    </row>
    <row r="50" spans="1:4" s="47" customFormat="1" ht="22.5" x14ac:dyDescent="0.2">
      <c r="A50" s="417" t="s">
        <v>11</v>
      </c>
      <c r="B50" s="418" t="s">
        <v>323</v>
      </c>
      <c r="C50" s="419" t="s">
        <v>404</v>
      </c>
      <c r="D50" s="423">
        <f>SUM(D51:D52)</f>
        <v>85802028</v>
      </c>
    </row>
    <row r="51" spans="1:4" s="47" customFormat="1" ht="12" customHeight="1" x14ac:dyDescent="0.2">
      <c r="A51" s="180" t="s">
        <v>141</v>
      </c>
      <c r="B51" s="331" t="s">
        <v>322</v>
      </c>
      <c r="C51" s="161" t="s">
        <v>398</v>
      </c>
      <c r="D51" s="193">
        <f>'3.1. sz. mell'!D46+'3.2.a. sz. mell.'!D21+'3.2.b. sz. mell.'!D21</f>
        <v>85802028</v>
      </c>
    </row>
    <row r="52" spans="1:4" s="47" customFormat="1" ht="12" customHeight="1" thickBot="1" x14ac:dyDescent="0.25">
      <c r="A52" s="180" t="s">
        <v>142</v>
      </c>
      <c r="B52" s="331" t="s">
        <v>322</v>
      </c>
      <c r="C52" s="162" t="s">
        <v>399</v>
      </c>
      <c r="D52" s="194"/>
    </row>
    <row r="53" spans="1:4" s="47" customFormat="1" ht="12" customHeight="1" thickBot="1" x14ac:dyDescent="0.25">
      <c r="A53" s="410" t="s">
        <v>13</v>
      </c>
      <c r="B53" s="411"/>
      <c r="C53" s="407" t="s">
        <v>101</v>
      </c>
      <c r="D53" s="408"/>
    </row>
    <row r="54" spans="1:4" s="47" customFormat="1" ht="12" customHeight="1" thickBot="1" x14ac:dyDescent="0.25">
      <c r="A54" s="410" t="s">
        <v>14</v>
      </c>
      <c r="B54" s="411"/>
      <c r="C54" s="407" t="s">
        <v>216</v>
      </c>
      <c r="D54" s="409">
        <f>D49+D50+D53</f>
        <v>367469044</v>
      </c>
    </row>
    <row r="55" spans="1:4" s="50" customFormat="1" ht="12.95" customHeight="1" x14ac:dyDescent="0.2">
      <c r="A55" s="129"/>
      <c r="B55" s="129"/>
      <c r="C55" s="130"/>
      <c r="D55" s="49"/>
    </row>
    <row r="56" spans="1:4" s="50" customFormat="1" ht="12.95" customHeight="1" x14ac:dyDescent="0.2">
      <c r="A56" s="129"/>
      <c r="B56" s="129"/>
      <c r="C56" s="130"/>
      <c r="D56" s="49"/>
    </row>
    <row r="57" spans="1:4" s="50" customFormat="1" ht="12.95" customHeight="1" x14ac:dyDescent="0.2">
      <c r="A57" s="129"/>
      <c r="B57" s="129"/>
      <c r="C57" s="130"/>
      <c r="D57" s="49"/>
    </row>
    <row r="58" spans="1:4" s="50" customFormat="1" ht="12.95" customHeight="1" x14ac:dyDescent="0.2">
      <c r="A58" s="129"/>
      <c r="B58" s="129"/>
      <c r="C58" s="130"/>
      <c r="D58" s="49"/>
    </row>
    <row r="59" spans="1:4" s="50" customFormat="1" ht="12.95" customHeight="1" x14ac:dyDescent="0.2">
      <c r="A59" s="129"/>
      <c r="B59" s="129"/>
      <c r="C59" s="130"/>
      <c r="D59" s="49"/>
    </row>
    <row r="60" spans="1:4" ht="12.95" customHeight="1" x14ac:dyDescent="0.25">
      <c r="A60" s="131"/>
      <c r="B60" s="131"/>
      <c r="C60" s="131"/>
      <c r="D60" s="131"/>
    </row>
    <row r="61" spans="1:4" ht="16.5" customHeight="1" x14ac:dyDescent="0.25">
      <c r="A61" s="132" t="s">
        <v>28</v>
      </c>
      <c r="B61" s="132"/>
      <c r="C61" s="132"/>
      <c r="D61" s="132"/>
    </row>
    <row r="62" spans="1:4" ht="16.5" customHeight="1" thickBot="1" x14ac:dyDescent="0.3">
      <c r="A62" s="133"/>
      <c r="B62" s="133"/>
      <c r="C62" s="133"/>
      <c r="D62" s="334"/>
    </row>
    <row r="63" spans="1:4" ht="38.1" customHeight="1" thickBot="1" x14ac:dyDescent="0.3">
      <c r="A63" s="145" t="s">
        <v>1</v>
      </c>
      <c r="B63" s="329"/>
      <c r="C63" s="146" t="s">
        <v>29</v>
      </c>
      <c r="D63" s="140" t="s">
        <v>413</v>
      </c>
    </row>
    <row r="64" spans="1:4" s="144" customFormat="1" ht="12" customHeight="1" thickBot="1" x14ac:dyDescent="0.25">
      <c r="A64" s="147">
        <v>1</v>
      </c>
      <c r="B64" s="330"/>
      <c r="C64" s="148">
        <v>2</v>
      </c>
      <c r="D64" s="149">
        <v>5</v>
      </c>
    </row>
    <row r="65" spans="1:4" ht="12" customHeight="1" thickBot="1" x14ac:dyDescent="0.3">
      <c r="A65" s="401" t="s">
        <v>3</v>
      </c>
      <c r="B65" s="402"/>
      <c r="C65" s="424" t="s">
        <v>155</v>
      </c>
      <c r="D65" s="425">
        <f>SUM(D66:D71)</f>
        <v>195225843</v>
      </c>
    </row>
    <row r="66" spans="1:4" ht="12" customHeight="1" x14ac:dyDescent="0.25">
      <c r="A66" s="182" t="s">
        <v>149</v>
      </c>
      <c r="B66" s="328" t="s">
        <v>324</v>
      </c>
      <c r="C66" s="160" t="s">
        <v>30</v>
      </c>
      <c r="D66" s="163">
        <f>'3.1. sz. mell'!D51+'3.2.a. sz. mell.'!D29+'3.2.b. sz. mell.'!D29</f>
        <v>96994102</v>
      </c>
    </row>
    <row r="67" spans="1:4" ht="12" customHeight="1" x14ac:dyDescent="0.25">
      <c r="A67" s="178" t="s">
        <v>150</v>
      </c>
      <c r="B67" s="324" t="s">
        <v>325</v>
      </c>
      <c r="C67" s="151" t="s">
        <v>31</v>
      </c>
      <c r="D67" s="152">
        <f>'3.1. sz. mell'!D52+'3.2.a. sz. mell.'!D30+'3.2.b. sz. mell.'!D30</f>
        <v>21993807</v>
      </c>
    </row>
    <row r="68" spans="1:4" ht="12" customHeight="1" x14ac:dyDescent="0.25">
      <c r="A68" s="178" t="s">
        <v>151</v>
      </c>
      <c r="B68" s="324" t="s">
        <v>326</v>
      </c>
      <c r="C68" s="151" t="s">
        <v>32</v>
      </c>
      <c r="D68" s="157">
        <f>'3.1. sz. mell'!D53+'3.2.a. sz. mell.'!D31+'3.2.b. sz. mell.'!D31</f>
        <v>55510134</v>
      </c>
    </row>
    <row r="69" spans="1:4" ht="12" customHeight="1" x14ac:dyDescent="0.25">
      <c r="A69" s="178" t="s">
        <v>152</v>
      </c>
      <c r="B69" s="332" t="s">
        <v>329</v>
      </c>
      <c r="C69" s="164" t="s">
        <v>355</v>
      </c>
      <c r="D69" s="157">
        <f>'3.1. sz. mell'!D54</f>
        <v>5150000</v>
      </c>
    </row>
    <row r="70" spans="1:4" ht="12" customHeight="1" x14ac:dyDescent="0.25">
      <c r="A70" s="178" t="s">
        <v>153</v>
      </c>
      <c r="B70" s="324" t="s">
        <v>327</v>
      </c>
      <c r="C70" s="151" t="s">
        <v>104</v>
      </c>
      <c r="D70" s="157">
        <f>'3.1. sz. mell'!D55</f>
        <v>15577800</v>
      </c>
    </row>
    <row r="71" spans="1:4" ht="12" customHeight="1" thickBot="1" x14ac:dyDescent="0.3">
      <c r="A71" s="178" t="s">
        <v>154</v>
      </c>
      <c r="B71" s="327"/>
      <c r="C71" s="165" t="s">
        <v>33</v>
      </c>
      <c r="D71" s="157"/>
    </row>
    <row r="72" spans="1:4" ht="21.75" thickBot="1" x14ac:dyDescent="0.3">
      <c r="A72" s="410" t="s">
        <v>4</v>
      </c>
      <c r="B72" s="411"/>
      <c r="C72" s="426" t="s">
        <v>161</v>
      </c>
      <c r="D72" s="427">
        <f>SUM(D73:D77)</f>
        <v>135656300</v>
      </c>
    </row>
    <row r="73" spans="1:4" ht="12" customHeight="1" x14ac:dyDescent="0.25">
      <c r="A73" s="180" t="s">
        <v>156</v>
      </c>
      <c r="B73" s="326" t="s">
        <v>331</v>
      </c>
      <c r="C73" s="154" t="s">
        <v>102</v>
      </c>
      <c r="D73" s="155"/>
    </row>
    <row r="74" spans="1:4" x14ac:dyDescent="0.25">
      <c r="A74" s="180" t="s">
        <v>157</v>
      </c>
      <c r="B74" s="326" t="s">
        <v>330</v>
      </c>
      <c r="C74" s="151" t="s">
        <v>120</v>
      </c>
      <c r="D74" s="152">
        <f>'3.1. sz. mell'!D59</f>
        <v>134856300</v>
      </c>
    </row>
    <row r="75" spans="1:4" ht="22.5" x14ac:dyDescent="0.25">
      <c r="A75" s="180" t="s">
        <v>158</v>
      </c>
      <c r="B75" s="326" t="s">
        <v>332</v>
      </c>
      <c r="C75" s="151" t="s">
        <v>171</v>
      </c>
      <c r="D75" s="152">
        <v>800000</v>
      </c>
    </row>
    <row r="76" spans="1:4" ht="12" customHeight="1" x14ac:dyDescent="0.25">
      <c r="A76" s="180" t="s">
        <v>159</v>
      </c>
      <c r="B76" s="326"/>
      <c r="C76" s="151" t="s">
        <v>103</v>
      </c>
      <c r="D76" s="152"/>
    </row>
    <row r="77" spans="1:4" ht="12" customHeight="1" thickBot="1" x14ac:dyDescent="0.3">
      <c r="A77" s="181" t="s">
        <v>160</v>
      </c>
      <c r="B77" s="327" t="s">
        <v>332</v>
      </c>
      <c r="C77" s="165" t="s">
        <v>172</v>
      </c>
      <c r="D77" s="157"/>
    </row>
    <row r="78" spans="1:4" ht="12" customHeight="1" thickBot="1" x14ac:dyDescent="0.3">
      <c r="A78" s="410" t="s">
        <v>6</v>
      </c>
      <c r="B78" s="411" t="s">
        <v>328</v>
      </c>
      <c r="C78" s="426" t="s">
        <v>162</v>
      </c>
      <c r="D78" s="427">
        <f>SUM(D79:D81)</f>
        <v>36586901</v>
      </c>
    </row>
    <row r="79" spans="1:4" ht="12" customHeight="1" x14ac:dyDescent="0.25">
      <c r="A79" s="180" t="s">
        <v>131</v>
      </c>
      <c r="B79" s="326"/>
      <c r="C79" s="154" t="s">
        <v>48</v>
      </c>
      <c r="D79" s="155">
        <f>'3.1. sz. mell'!D62</f>
        <v>30978370</v>
      </c>
    </row>
    <row r="80" spans="1:4" ht="12" customHeight="1" x14ac:dyDescent="0.25">
      <c r="A80" s="178" t="s">
        <v>132</v>
      </c>
      <c r="B80" s="324"/>
      <c r="C80" s="151" t="s">
        <v>191</v>
      </c>
      <c r="D80" s="152"/>
    </row>
    <row r="81" spans="1:5" ht="12" customHeight="1" thickBot="1" x14ac:dyDescent="0.3">
      <c r="A81" s="181" t="s">
        <v>133</v>
      </c>
      <c r="B81" s="327"/>
      <c r="C81" s="151" t="s">
        <v>173</v>
      </c>
      <c r="D81" s="157">
        <f>'3.1. sz. mell'!D63</f>
        <v>5608531</v>
      </c>
    </row>
    <row r="82" spans="1:5" ht="12" customHeight="1" thickBot="1" x14ac:dyDescent="0.3">
      <c r="A82" s="410" t="s">
        <v>7</v>
      </c>
      <c r="B82" s="411" t="s">
        <v>335</v>
      </c>
      <c r="C82" s="426" t="s">
        <v>123</v>
      </c>
      <c r="D82" s="428"/>
    </row>
    <row r="83" spans="1:5" ht="12" customHeight="1" thickBot="1" x14ac:dyDescent="0.3">
      <c r="A83" s="410" t="s">
        <v>8</v>
      </c>
      <c r="B83" s="411"/>
      <c r="C83" s="426" t="s">
        <v>124</v>
      </c>
      <c r="D83" s="428"/>
    </row>
    <row r="84" spans="1:5" ht="12" customHeight="1" thickBot="1" x14ac:dyDescent="0.3">
      <c r="A84" s="410" t="s">
        <v>9</v>
      </c>
      <c r="B84" s="411" t="s">
        <v>333</v>
      </c>
      <c r="C84" s="426" t="s">
        <v>192</v>
      </c>
      <c r="D84" s="428"/>
    </row>
    <row r="85" spans="1:5" ht="12" customHeight="1" thickBot="1" x14ac:dyDescent="0.3">
      <c r="A85" s="410" t="s">
        <v>10</v>
      </c>
      <c r="B85" s="411" t="s">
        <v>334</v>
      </c>
      <c r="C85" s="426" t="s">
        <v>217</v>
      </c>
      <c r="D85" s="427">
        <f>SUM(D86:D87)</f>
        <v>0</v>
      </c>
    </row>
    <row r="86" spans="1:5" ht="12" customHeight="1" x14ac:dyDescent="0.25">
      <c r="A86" s="180" t="s">
        <v>143</v>
      </c>
      <c r="B86" s="326" t="s">
        <v>336</v>
      </c>
      <c r="C86" s="154" t="s">
        <v>99</v>
      </c>
      <c r="D86" s="155"/>
    </row>
    <row r="87" spans="1:5" ht="12" customHeight="1" thickBot="1" x14ac:dyDescent="0.3">
      <c r="A87" s="181" t="s">
        <v>144</v>
      </c>
      <c r="B87" s="327"/>
      <c r="C87" s="165" t="s">
        <v>174</v>
      </c>
      <c r="D87" s="157"/>
    </row>
    <row r="88" spans="1:5" ht="12" customHeight="1" thickBot="1" x14ac:dyDescent="0.3">
      <c r="A88" s="410" t="s">
        <v>11</v>
      </c>
      <c r="B88" s="411"/>
      <c r="C88" s="426" t="s">
        <v>218</v>
      </c>
      <c r="D88" s="429">
        <f>D65+D72+D78+D82+D83+D84+D85</f>
        <v>367469044</v>
      </c>
      <c r="E88" s="206"/>
    </row>
    <row r="89" spans="1:5" x14ac:dyDescent="0.25">
      <c r="A89" s="59"/>
      <c r="B89" s="59"/>
    </row>
  </sheetData>
  <printOptions horizontalCentered="1"/>
  <pageMargins left="0.7" right="0.7" top="0.75" bottom="0.75" header="0.3" footer="0.3"/>
  <pageSetup paperSize="9" scale="97" firstPageNumber="2" orientation="portrait" r:id="rId1"/>
  <headerFooter alignWithMargins="0">
    <oddHeader>&amp;C&amp;"Times New Roman CE,Félkövér"&amp;11BÁTAAPÁTI KÖZSÉG ÖNKORMÁNYZATA
2017. ÉVI KÖLTSÉGVETÉSÉNEK PÉNZÜGYI MÉRLEGE&amp;10
&amp;R&amp;"Times New Roman CE,Félkövér dőlt"
&amp;12 1. sz. melléklet</oddHeader>
    <oddFooter>&amp;P. oldal, összesen: &amp;N</oddFooter>
  </headerFooter>
  <rowBreaks count="1" manualBreakCount="1">
    <brk id="54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view="pageLayout" zoomScaleNormal="100" workbookViewId="0">
      <selection activeCell="C4" sqref="C4"/>
    </sheetView>
  </sheetViews>
  <sheetFormatPr defaultColWidth="9.33203125" defaultRowHeight="12.75" x14ac:dyDescent="0.2"/>
  <cols>
    <col min="1" max="1" width="27.33203125" style="10" customWidth="1"/>
    <col min="2" max="2" width="49.5" style="5" customWidth="1"/>
    <col min="3" max="3" width="20.5" style="5" bestFit="1" customWidth="1"/>
    <col min="4" max="4" width="12.83203125" style="5" customWidth="1"/>
    <col min="5" max="5" width="13.83203125" style="5" customWidth="1"/>
    <col min="6" max="16384" width="9.33203125" style="5"/>
  </cols>
  <sheetData>
    <row r="1" spans="2:3" ht="21.75" customHeight="1" thickBot="1" x14ac:dyDescent="0.25"/>
    <row r="2" spans="2:3" s="15" customFormat="1" ht="44.25" customHeight="1" thickBot="1" x14ac:dyDescent="0.25">
      <c r="B2" s="23" t="s">
        <v>60</v>
      </c>
      <c r="C2" s="14" t="s">
        <v>413</v>
      </c>
    </row>
    <row r="3" spans="2:3" s="29" customFormat="1" ht="12" customHeight="1" thickBot="1" x14ac:dyDescent="0.25">
      <c r="B3" s="87">
        <v>1</v>
      </c>
      <c r="C3" s="88">
        <v>2</v>
      </c>
    </row>
    <row r="4" spans="2:3" ht="18" customHeight="1" x14ac:dyDescent="0.2">
      <c r="B4" s="372" t="s">
        <v>420</v>
      </c>
      <c r="C4" s="374">
        <v>6500000</v>
      </c>
    </row>
    <row r="5" spans="2:3" ht="18" customHeight="1" x14ac:dyDescent="0.2">
      <c r="B5" s="89" t="s">
        <v>421</v>
      </c>
      <c r="C5" s="375">
        <v>22209000</v>
      </c>
    </row>
    <row r="6" spans="2:3" ht="18" customHeight="1" x14ac:dyDescent="0.2">
      <c r="B6" s="89"/>
      <c r="C6" s="375"/>
    </row>
    <row r="7" spans="2:3" ht="18" customHeight="1" x14ac:dyDescent="0.2">
      <c r="B7" s="89"/>
      <c r="C7" s="76"/>
    </row>
    <row r="8" spans="2:3" ht="18" customHeight="1" x14ac:dyDescent="0.2">
      <c r="B8" s="89"/>
      <c r="C8" s="76"/>
    </row>
    <row r="9" spans="2:3" ht="18" customHeight="1" x14ac:dyDescent="0.2">
      <c r="B9" s="373"/>
      <c r="C9" s="76"/>
    </row>
    <row r="10" spans="2:3" ht="18" customHeight="1" x14ac:dyDescent="0.2">
      <c r="B10" s="89"/>
      <c r="C10" s="76"/>
    </row>
    <row r="11" spans="2:3" ht="18" customHeight="1" x14ac:dyDescent="0.2">
      <c r="B11" s="89"/>
      <c r="C11" s="76"/>
    </row>
    <row r="12" spans="2:3" ht="18" customHeight="1" x14ac:dyDescent="0.2">
      <c r="B12" s="195"/>
      <c r="C12" s="76"/>
    </row>
    <row r="13" spans="2:3" ht="18" customHeight="1" x14ac:dyDescent="0.2">
      <c r="B13" s="89"/>
      <c r="C13" s="76"/>
    </row>
    <row r="14" spans="2:3" ht="18" customHeight="1" x14ac:dyDescent="0.2">
      <c r="B14" s="89"/>
      <c r="C14" s="76"/>
    </row>
    <row r="15" spans="2:3" ht="18" customHeight="1" x14ac:dyDescent="0.2">
      <c r="B15" s="89"/>
      <c r="C15" s="76"/>
    </row>
    <row r="16" spans="2:3" ht="18" customHeight="1" x14ac:dyDescent="0.2">
      <c r="B16" s="89"/>
      <c r="C16" s="76"/>
    </row>
    <row r="17" spans="2:3" ht="18" customHeight="1" thickBot="1" x14ac:dyDescent="0.25">
      <c r="B17" s="90"/>
      <c r="C17" s="81"/>
    </row>
    <row r="18" spans="2:3" s="6" customFormat="1" ht="18" customHeight="1" thickBot="1" x14ac:dyDescent="0.25">
      <c r="B18" s="459" t="s">
        <v>56</v>
      </c>
      <c r="C18" s="460">
        <f>SUM(C4:C17)</f>
        <v>28709000</v>
      </c>
    </row>
    <row r="19" spans="2:3" x14ac:dyDescent="0.2">
      <c r="B19" s="10"/>
    </row>
  </sheetData>
  <phoneticPr fontId="0" type="noConversion"/>
  <printOptions horizontalCentered="1"/>
  <pageMargins left="0.7" right="0.7" top="0.75" bottom="0.75" header="0.3" footer="0.3"/>
  <pageSetup paperSize="9" scale="105" orientation="landscape" r:id="rId1"/>
  <headerFooter alignWithMargins="0">
    <oddHeader xml:space="preserve">&amp;C&amp;"Times New Roman CE,Félkövér"&amp;14Beruházási kiadások
előirányzata célonként &amp;R&amp;"Times New Roman CE,Félkövér dőlt"&amp;12 6. számú melléklet&amp;"Times New Roman CE,Normál"&amp;10
   </oddHeader>
    <oddFooter>&amp;P. oldal, összesen: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view="pageLayout" zoomScaleNormal="110" workbookViewId="0">
      <selection activeCell="C4" sqref="C4"/>
    </sheetView>
  </sheetViews>
  <sheetFormatPr defaultColWidth="9.33203125" defaultRowHeight="12.75" x14ac:dyDescent="0.2"/>
  <cols>
    <col min="1" max="1" width="29.83203125" style="10" customWidth="1"/>
    <col min="2" max="2" width="42.33203125" style="5" customWidth="1"/>
    <col min="3" max="3" width="24.6640625" style="5" customWidth="1"/>
    <col min="4" max="4" width="12.83203125" style="5" customWidth="1"/>
    <col min="5" max="5" width="13.83203125" style="5" customWidth="1"/>
    <col min="6" max="16384" width="9.33203125" style="5"/>
  </cols>
  <sheetData>
    <row r="1" spans="2:3" ht="35.25" customHeight="1" thickBot="1" x14ac:dyDescent="0.25"/>
    <row r="2" spans="2:3" s="15" customFormat="1" ht="48.75" customHeight="1" thickBot="1" x14ac:dyDescent="0.25">
      <c r="B2" s="23" t="s">
        <v>61</v>
      </c>
      <c r="C2" s="14" t="s">
        <v>413</v>
      </c>
    </row>
    <row r="3" spans="2:3" s="29" customFormat="1" ht="15" customHeight="1" thickBot="1" x14ac:dyDescent="0.25">
      <c r="B3" s="87">
        <v>1</v>
      </c>
      <c r="C3" s="88">
        <v>2</v>
      </c>
    </row>
    <row r="4" spans="2:3" ht="18" customHeight="1" x14ac:dyDescent="0.2">
      <c r="B4" s="89"/>
      <c r="C4" s="74"/>
    </row>
    <row r="5" spans="2:3" ht="18" customHeight="1" x14ac:dyDescent="0.2">
      <c r="B5" s="207"/>
      <c r="C5" s="74"/>
    </row>
    <row r="6" spans="2:3" ht="18" customHeight="1" x14ac:dyDescent="0.2">
      <c r="B6" s="89"/>
      <c r="C6" s="74"/>
    </row>
    <row r="7" spans="2:3" ht="18" customHeight="1" x14ac:dyDescent="0.2">
      <c r="B7" s="337"/>
      <c r="C7" s="74"/>
    </row>
    <row r="8" spans="2:3" ht="18" customHeight="1" x14ac:dyDescent="0.2">
      <c r="B8" s="89"/>
      <c r="C8" s="74"/>
    </row>
    <row r="9" spans="2:3" ht="18" customHeight="1" x14ac:dyDescent="0.2">
      <c r="B9" s="89"/>
      <c r="C9" s="74"/>
    </row>
    <row r="10" spans="2:3" ht="18" customHeight="1" x14ac:dyDescent="0.2">
      <c r="B10" s="89"/>
      <c r="C10" s="74"/>
    </row>
    <row r="11" spans="2:3" ht="18" customHeight="1" x14ac:dyDescent="0.2">
      <c r="B11" s="89"/>
      <c r="C11" s="74"/>
    </row>
    <row r="12" spans="2:3" ht="18" customHeight="1" thickBot="1" x14ac:dyDescent="0.25">
      <c r="B12" s="90"/>
      <c r="C12" s="79"/>
    </row>
    <row r="13" spans="2:3" s="6" customFormat="1" ht="18" customHeight="1" thickBot="1" x14ac:dyDescent="0.25">
      <c r="B13" s="459" t="s">
        <v>56</v>
      </c>
      <c r="C13" s="455">
        <f>SUM(C4:C12)</f>
        <v>0</v>
      </c>
    </row>
  </sheetData>
  <phoneticPr fontId="0" type="noConversion"/>
  <printOptions horizontalCentered="1"/>
  <pageMargins left="0.7" right="0.7" top="0.75" bottom="0.75" header="0.3" footer="0.3"/>
  <pageSetup paperSize="9" orientation="landscape" r:id="rId1"/>
  <headerFooter alignWithMargins="0">
    <oddHeader xml:space="preserve">&amp;C&amp;"Times New Roman CE,Félkövér"&amp;14Felújítási kiadások
előirányzata feladatonként &amp;R&amp;"Times New Roman CE,Félkövér dőlt"&amp;12 7.számú melléklet&amp;"Times New Roman CE,Normál"&amp;10
   </oddHeader>
    <oddFooter>&amp;P. oldal, összesen: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8"/>
  <sheetViews>
    <sheetView view="pageLayout" zoomScale="80" zoomScaleNormal="100" zoomScalePageLayoutView="80" workbookViewId="0">
      <selection sqref="A1:K1"/>
    </sheetView>
  </sheetViews>
  <sheetFormatPr defaultColWidth="9.33203125" defaultRowHeight="18.75" x14ac:dyDescent="0.2"/>
  <cols>
    <col min="1" max="1" width="9.33203125" style="369" customWidth="1"/>
    <col min="2" max="2" width="55.83203125" style="354" bestFit="1" customWidth="1"/>
    <col min="3" max="3" width="22.83203125" style="354" bestFit="1" customWidth="1"/>
    <col min="4" max="4" width="16.6640625" style="354" bestFit="1" customWidth="1"/>
    <col min="5" max="5" width="14.6640625" style="354" bestFit="1" customWidth="1"/>
    <col min="6" max="6" width="9.33203125" style="354" customWidth="1"/>
    <col min="7" max="7" width="54.83203125" style="354" bestFit="1" customWidth="1"/>
    <col min="8" max="8" width="22.6640625" style="354" bestFit="1" customWidth="1"/>
    <col min="9" max="9" width="17.6640625" style="354" customWidth="1"/>
    <col min="10" max="10" width="14.6640625" style="354" bestFit="1" customWidth="1"/>
    <col min="11" max="11" width="12.5" style="354" customWidth="1"/>
    <col min="12" max="12" width="12.1640625" style="354" bestFit="1" customWidth="1"/>
    <col min="13" max="16384" width="9.33203125" style="354"/>
  </cols>
  <sheetData>
    <row r="1" spans="1:18" s="343" customFormat="1" ht="51" customHeight="1" x14ac:dyDescent="0.2">
      <c r="A1" s="573" t="s">
        <v>392</v>
      </c>
      <c r="B1" s="573"/>
      <c r="C1" s="573"/>
      <c r="D1" s="573"/>
      <c r="E1" s="573"/>
      <c r="F1" s="573"/>
      <c r="G1" s="573"/>
      <c r="H1" s="573"/>
      <c r="I1" s="573"/>
      <c r="J1" s="573"/>
      <c r="K1" s="573"/>
      <c r="L1" s="370"/>
    </row>
    <row r="2" spans="1:18" s="343" customFormat="1" ht="19.5" thickBot="1" x14ac:dyDescent="0.25">
      <c r="A2" s="342"/>
      <c r="B2" s="342"/>
      <c r="C2" s="342"/>
      <c r="D2" s="342"/>
      <c r="E2" s="342"/>
      <c r="F2" s="342"/>
      <c r="G2" s="342"/>
      <c r="H2" s="342"/>
      <c r="I2" s="342"/>
      <c r="J2" s="573" t="s">
        <v>405</v>
      </c>
      <c r="K2" s="573"/>
      <c r="L2" s="342"/>
      <c r="M2" s="342"/>
      <c r="N2" s="342"/>
      <c r="O2" s="342"/>
      <c r="P2" s="342"/>
      <c r="Q2" s="342"/>
      <c r="R2" s="342"/>
    </row>
    <row r="3" spans="1:18" s="345" customFormat="1" x14ac:dyDescent="0.2">
      <c r="A3" s="344" t="s">
        <v>376</v>
      </c>
      <c r="B3" s="574" t="s">
        <v>377</v>
      </c>
      <c r="C3" s="574"/>
      <c r="D3" s="574"/>
      <c r="E3" s="574"/>
      <c r="F3" s="574"/>
      <c r="G3" s="574" t="s">
        <v>378</v>
      </c>
      <c r="H3" s="574"/>
      <c r="I3" s="574"/>
      <c r="J3" s="574"/>
      <c r="K3" s="575"/>
    </row>
    <row r="4" spans="1:18" s="345" customFormat="1" ht="37.5" x14ac:dyDescent="0.2">
      <c r="A4" s="346"/>
      <c r="B4" s="347" t="s">
        <v>379</v>
      </c>
      <c r="C4" s="348" t="s">
        <v>63</v>
      </c>
      <c r="D4" s="349" t="s">
        <v>380</v>
      </c>
      <c r="E4" s="349" t="s">
        <v>381</v>
      </c>
      <c r="F4" s="349" t="s">
        <v>382</v>
      </c>
      <c r="G4" s="349" t="s">
        <v>383</v>
      </c>
      <c r="H4" s="348" t="s">
        <v>63</v>
      </c>
      <c r="I4" s="349" t="s">
        <v>380</v>
      </c>
      <c r="J4" s="349" t="s">
        <v>381</v>
      </c>
      <c r="K4" s="350" t="s">
        <v>382</v>
      </c>
    </row>
    <row r="5" spans="1:18" x14ac:dyDescent="0.2">
      <c r="A5" s="351" t="s">
        <v>3</v>
      </c>
      <c r="B5" s="352" t="s">
        <v>4</v>
      </c>
      <c r="C5" s="352" t="s">
        <v>6</v>
      </c>
      <c r="D5" s="352" t="s">
        <v>7</v>
      </c>
      <c r="E5" s="352" t="s">
        <v>8</v>
      </c>
      <c r="F5" s="352" t="s">
        <v>9</v>
      </c>
      <c r="G5" s="352" t="s">
        <v>10</v>
      </c>
      <c r="H5" s="352" t="s">
        <v>11</v>
      </c>
      <c r="I5" s="352" t="s">
        <v>12</v>
      </c>
      <c r="J5" s="352" t="s">
        <v>13</v>
      </c>
      <c r="K5" s="353" t="s">
        <v>14</v>
      </c>
    </row>
    <row r="6" spans="1:18" x14ac:dyDescent="0.2">
      <c r="A6" s="355">
        <v>1</v>
      </c>
      <c r="B6" s="356" t="s">
        <v>384</v>
      </c>
      <c r="C6" s="357">
        <v>190833644</v>
      </c>
      <c r="D6" s="358"/>
      <c r="E6" s="358"/>
      <c r="F6" s="358"/>
      <c r="G6" s="356" t="s">
        <v>385</v>
      </c>
      <c r="H6" s="357">
        <v>210894496</v>
      </c>
      <c r="I6" s="358"/>
      <c r="J6" s="358"/>
      <c r="K6" s="359"/>
    </row>
    <row r="7" spans="1:18" x14ac:dyDescent="0.2">
      <c r="A7" s="355">
        <v>2</v>
      </c>
      <c r="B7" s="356" t="s">
        <v>386</v>
      </c>
      <c r="C7" s="357">
        <v>171267356</v>
      </c>
      <c r="D7" s="358"/>
      <c r="E7" s="358"/>
      <c r="F7" s="358"/>
      <c r="G7" s="356" t="s">
        <v>387</v>
      </c>
      <c r="H7" s="357">
        <v>151156504</v>
      </c>
      <c r="I7" s="358"/>
      <c r="J7" s="358"/>
      <c r="K7" s="359"/>
    </row>
    <row r="8" spans="1:18" ht="19.5" thickBot="1" x14ac:dyDescent="0.25">
      <c r="A8" s="355">
        <v>3</v>
      </c>
      <c r="B8" s="394" t="s">
        <v>388</v>
      </c>
      <c r="C8" s="395">
        <v>100000</v>
      </c>
      <c r="D8" s="396"/>
      <c r="E8" s="396"/>
      <c r="F8" s="396"/>
      <c r="G8" s="394" t="s">
        <v>389</v>
      </c>
      <c r="H8" s="395">
        <v>150000</v>
      </c>
      <c r="I8" s="396"/>
      <c r="J8" s="396"/>
      <c r="K8" s="397"/>
    </row>
    <row r="9" spans="1:18" ht="19.5" thickBot="1" x14ac:dyDescent="0.25">
      <c r="A9" s="393">
        <v>4</v>
      </c>
      <c r="B9" s="477" t="s">
        <v>390</v>
      </c>
      <c r="C9" s="478">
        <f>SUM(C6:C8)</f>
        <v>362201000</v>
      </c>
      <c r="D9" s="479"/>
      <c r="E9" s="479"/>
      <c r="F9" s="479"/>
      <c r="G9" s="480" t="s">
        <v>391</v>
      </c>
      <c r="H9" s="478">
        <f>SUM(H6:H8)</f>
        <v>362201000</v>
      </c>
      <c r="I9" s="479"/>
      <c r="J9" s="479"/>
      <c r="K9" s="481"/>
    </row>
    <row r="10" spans="1:18" x14ac:dyDescent="0.2">
      <c r="A10" s="360"/>
      <c r="B10" s="361"/>
      <c r="C10" s="362"/>
    </row>
    <row r="11" spans="1:18" x14ac:dyDescent="0.2">
      <c r="A11" s="360"/>
      <c r="B11" s="361"/>
      <c r="C11" s="362"/>
    </row>
    <row r="12" spans="1:18" s="343" customFormat="1" ht="51" customHeight="1" x14ac:dyDescent="0.2">
      <c r="A12" s="573" t="s">
        <v>393</v>
      </c>
      <c r="B12" s="573"/>
      <c r="C12" s="573"/>
      <c r="D12" s="573"/>
      <c r="E12" s="573"/>
      <c r="F12" s="573"/>
      <c r="G12" s="573"/>
      <c r="H12" s="573"/>
      <c r="I12" s="573"/>
      <c r="J12" s="573"/>
      <c r="K12" s="573"/>
    </row>
    <row r="13" spans="1:18" s="343" customFormat="1" ht="19.5" thickBot="1" x14ac:dyDescent="0.25">
      <c r="A13" s="342"/>
      <c r="B13" s="342"/>
      <c r="C13" s="342"/>
      <c r="D13" s="342"/>
      <c r="E13" s="342"/>
      <c r="F13" s="342"/>
      <c r="G13" s="342"/>
      <c r="H13" s="342"/>
      <c r="I13" s="342"/>
      <c r="J13" s="573" t="s">
        <v>405</v>
      </c>
      <c r="K13" s="573"/>
      <c r="L13" s="342"/>
      <c r="M13" s="342"/>
      <c r="N13" s="342"/>
      <c r="O13" s="342"/>
      <c r="P13" s="342"/>
      <c r="Q13" s="342"/>
      <c r="R13" s="342"/>
    </row>
    <row r="14" spans="1:18" s="345" customFormat="1" x14ac:dyDescent="0.2">
      <c r="A14" s="344" t="s">
        <v>376</v>
      </c>
      <c r="B14" s="574" t="s">
        <v>377</v>
      </c>
      <c r="C14" s="574"/>
      <c r="D14" s="574"/>
      <c r="E14" s="574"/>
      <c r="F14" s="574"/>
      <c r="G14" s="574" t="s">
        <v>378</v>
      </c>
      <c r="H14" s="574"/>
      <c r="I14" s="574"/>
      <c r="J14" s="574"/>
      <c r="K14" s="575"/>
    </row>
    <row r="15" spans="1:18" s="345" customFormat="1" ht="37.5" x14ac:dyDescent="0.2">
      <c r="A15" s="346"/>
      <c r="B15" s="347" t="s">
        <v>379</v>
      </c>
      <c r="C15" s="348" t="s">
        <v>63</v>
      </c>
      <c r="D15" s="349" t="s">
        <v>380</v>
      </c>
      <c r="E15" s="349" t="s">
        <v>381</v>
      </c>
      <c r="F15" s="349" t="s">
        <v>382</v>
      </c>
      <c r="G15" s="349" t="s">
        <v>383</v>
      </c>
      <c r="H15" s="348" t="s">
        <v>63</v>
      </c>
      <c r="I15" s="349" t="s">
        <v>380</v>
      </c>
      <c r="J15" s="349" t="s">
        <v>381</v>
      </c>
      <c r="K15" s="350" t="s">
        <v>382</v>
      </c>
    </row>
    <row r="16" spans="1:18" x14ac:dyDescent="0.2">
      <c r="A16" s="351" t="s">
        <v>3</v>
      </c>
      <c r="B16" s="352" t="s">
        <v>4</v>
      </c>
      <c r="C16" s="352" t="s">
        <v>6</v>
      </c>
      <c r="D16" s="352" t="s">
        <v>7</v>
      </c>
      <c r="E16" s="352" t="s">
        <v>8</v>
      </c>
      <c r="F16" s="352" t="s">
        <v>9</v>
      </c>
      <c r="G16" s="352" t="s">
        <v>10</v>
      </c>
      <c r="H16" s="352" t="s">
        <v>11</v>
      </c>
      <c r="I16" s="352" t="s">
        <v>12</v>
      </c>
      <c r="J16" s="352" t="s">
        <v>13</v>
      </c>
      <c r="K16" s="353" t="s">
        <v>14</v>
      </c>
    </row>
    <row r="17" spans="1:18" x14ac:dyDescent="0.2">
      <c r="A17" s="355">
        <v>1</v>
      </c>
      <c r="B17" s="356" t="s">
        <v>384</v>
      </c>
      <c r="C17" s="357"/>
      <c r="D17" s="358"/>
      <c r="E17" s="358"/>
      <c r="F17" s="358"/>
      <c r="G17" s="356" t="s">
        <v>385</v>
      </c>
      <c r="H17" s="357"/>
      <c r="I17" s="358"/>
      <c r="J17" s="358"/>
      <c r="K17" s="359"/>
    </row>
    <row r="18" spans="1:18" x14ac:dyDescent="0.2">
      <c r="A18" s="355">
        <v>2</v>
      </c>
      <c r="B18" s="356" t="s">
        <v>386</v>
      </c>
      <c r="C18" s="357"/>
      <c r="D18" s="358"/>
      <c r="E18" s="358"/>
      <c r="F18" s="358"/>
      <c r="G18" s="356" t="s">
        <v>387</v>
      </c>
      <c r="H18" s="357"/>
      <c r="I18" s="358"/>
      <c r="J18" s="358"/>
      <c r="K18" s="359"/>
    </row>
    <row r="19" spans="1:18" ht="19.5" thickBot="1" x14ac:dyDescent="0.25">
      <c r="A19" s="355">
        <v>3</v>
      </c>
      <c r="B19" s="394" t="s">
        <v>388</v>
      </c>
      <c r="C19" s="395">
        <v>55428087</v>
      </c>
      <c r="D19" s="396"/>
      <c r="E19" s="396"/>
      <c r="F19" s="396"/>
      <c r="G19" s="394" t="s">
        <v>389</v>
      </c>
      <c r="H19" s="395">
        <v>55428087</v>
      </c>
      <c r="I19" s="396"/>
      <c r="J19" s="396"/>
      <c r="K19" s="397"/>
    </row>
    <row r="20" spans="1:18" ht="19.5" thickBot="1" x14ac:dyDescent="0.25">
      <c r="A20" s="398">
        <v>4</v>
      </c>
      <c r="B20" s="477" t="s">
        <v>390</v>
      </c>
      <c r="C20" s="478">
        <f>SUM(C17:C19)</f>
        <v>55428087</v>
      </c>
      <c r="D20" s="479"/>
      <c r="E20" s="479"/>
      <c r="F20" s="479"/>
      <c r="G20" s="480" t="s">
        <v>391</v>
      </c>
      <c r="H20" s="478">
        <f>SUM(H17:H19)</f>
        <v>55428087</v>
      </c>
      <c r="I20" s="479"/>
      <c r="J20" s="479"/>
      <c r="K20" s="481"/>
    </row>
    <row r="21" spans="1:18" x14ac:dyDescent="0.2">
      <c r="A21" s="360"/>
      <c r="B21" s="361"/>
      <c r="C21" s="362"/>
    </row>
    <row r="22" spans="1:18" x14ac:dyDescent="0.2">
      <c r="A22" s="360"/>
      <c r="B22" s="361"/>
      <c r="C22" s="362"/>
    </row>
    <row r="23" spans="1:18" s="343" customFormat="1" ht="51" customHeight="1" x14ac:dyDescent="0.2">
      <c r="A23" s="573" t="s">
        <v>394</v>
      </c>
      <c r="B23" s="573"/>
      <c r="C23" s="573"/>
      <c r="D23" s="573"/>
      <c r="E23" s="573"/>
      <c r="F23" s="573"/>
      <c r="G23" s="573"/>
      <c r="H23" s="573"/>
      <c r="I23" s="573"/>
      <c r="J23" s="573"/>
      <c r="K23" s="573"/>
    </row>
    <row r="24" spans="1:18" s="343" customFormat="1" ht="19.5" thickBot="1" x14ac:dyDescent="0.25">
      <c r="A24" s="342"/>
      <c r="B24" s="342"/>
      <c r="C24" s="342"/>
      <c r="D24" s="342"/>
      <c r="E24" s="342"/>
      <c r="F24" s="342"/>
      <c r="G24" s="342"/>
      <c r="H24" s="342"/>
      <c r="I24" s="342"/>
      <c r="J24" s="573" t="s">
        <v>405</v>
      </c>
      <c r="K24" s="573"/>
      <c r="L24" s="342"/>
      <c r="M24" s="342"/>
      <c r="N24" s="342"/>
      <c r="O24" s="342"/>
      <c r="P24" s="342"/>
      <c r="Q24" s="342"/>
      <c r="R24" s="342"/>
    </row>
    <row r="25" spans="1:18" s="345" customFormat="1" x14ac:dyDescent="0.2">
      <c r="A25" s="344" t="s">
        <v>376</v>
      </c>
      <c r="B25" s="574" t="s">
        <v>377</v>
      </c>
      <c r="C25" s="574"/>
      <c r="D25" s="574"/>
      <c r="E25" s="574"/>
      <c r="F25" s="574"/>
      <c r="G25" s="574" t="s">
        <v>378</v>
      </c>
      <c r="H25" s="574"/>
      <c r="I25" s="574"/>
      <c r="J25" s="574"/>
      <c r="K25" s="575"/>
    </row>
    <row r="26" spans="1:18" s="345" customFormat="1" ht="37.5" x14ac:dyDescent="0.2">
      <c r="A26" s="346"/>
      <c r="B26" s="347" t="s">
        <v>379</v>
      </c>
      <c r="C26" s="348" t="s">
        <v>63</v>
      </c>
      <c r="D26" s="349" t="s">
        <v>380</v>
      </c>
      <c r="E26" s="349" t="s">
        <v>381</v>
      </c>
      <c r="F26" s="349" t="s">
        <v>382</v>
      </c>
      <c r="G26" s="349" t="s">
        <v>383</v>
      </c>
      <c r="H26" s="348" t="s">
        <v>63</v>
      </c>
      <c r="I26" s="349" t="s">
        <v>380</v>
      </c>
      <c r="J26" s="349" t="s">
        <v>381</v>
      </c>
      <c r="K26" s="350" t="s">
        <v>382</v>
      </c>
    </row>
    <row r="27" spans="1:18" x14ac:dyDescent="0.2">
      <c r="A27" s="351" t="s">
        <v>3</v>
      </c>
      <c r="B27" s="352" t="s">
        <v>4</v>
      </c>
      <c r="C27" s="352" t="s">
        <v>6</v>
      </c>
      <c r="D27" s="352" t="s">
        <v>7</v>
      </c>
      <c r="E27" s="352" t="s">
        <v>8</v>
      </c>
      <c r="F27" s="352" t="s">
        <v>9</v>
      </c>
      <c r="G27" s="352" t="s">
        <v>10</v>
      </c>
      <c r="H27" s="352" t="s">
        <v>11</v>
      </c>
      <c r="I27" s="352" t="s">
        <v>12</v>
      </c>
      <c r="J27" s="352" t="s">
        <v>13</v>
      </c>
      <c r="K27" s="353" t="s">
        <v>14</v>
      </c>
    </row>
    <row r="28" spans="1:18" x14ac:dyDescent="0.2">
      <c r="A28" s="355">
        <v>1</v>
      </c>
      <c r="B28" s="356" t="s">
        <v>384</v>
      </c>
      <c r="C28" s="363">
        <f>34180000-2180000</f>
        <v>32000000</v>
      </c>
      <c r="D28" s="358"/>
      <c r="E28" s="358"/>
      <c r="F28" s="358"/>
      <c r="G28" s="356" t="s">
        <v>385</v>
      </c>
      <c r="H28" s="363">
        <f>34180000-H29</f>
        <v>32230000</v>
      </c>
      <c r="I28" s="358"/>
      <c r="J28" s="358"/>
      <c r="K28" s="359"/>
    </row>
    <row r="29" spans="1:18" x14ac:dyDescent="0.2">
      <c r="A29" s="355">
        <v>2</v>
      </c>
      <c r="B29" s="356" t="s">
        <v>386</v>
      </c>
      <c r="C29" s="363">
        <v>2180000</v>
      </c>
      <c r="D29" s="358"/>
      <c r="E29" s="358"/>
      <c r="F29" s="358"/>
      <c r="G29" s="356" t="s">
        <v>387</v>
      </c>
      <c r="H29" s="363">
        <v>1950000</v>
      </c>
      <c r="I29" s="358"/>
      <c r="J29" s="358"/>
      <c r="K29" s="359"/>
    </row>
    <row r="30" spans="1:18" ht="19.5" thickBot="1" x14ac:dyDescent="0.25">
      <c r="A30" s="355">
        <v>3</v>
      </c>
      <c r="B30" s="394" t="s">
        <v>388</v>
      </c>
      <c r="C30" s="399"/>
      <c r="D30" s="396"/>
      <c r="E30" s="396"/>
      <c r="F30" s="396"/>
      <c r="G30" s="394" t="s">
        <v>389</v>
      </c>
      <c r="H30" s="399"/>
      <c r="I30" s="396"/>
      <c r="J30" s="396"/>
      <c r="K30" s="397"/>
    </row>
    <row r="31" spans="1:18" ht="19.5" thickBot="1" x14ac:dyDescent="0.25">
      <c r="A31" s="393">
        <v>4</v>
      </c>
      <c r="B31" s="477" t="s">
        <v>390</v>
      </c>
      <c r="C31" s="482">
        <f>SUM(C28:C29)</f>
        <v>34180000</v>
      </c>
      <c r="D31" s="479"/>
      <c r="E31" s="479"/>
      <c r="F31" s="479"/>
      <c r="G31" s="480" t="s">
        <v>391</v>
      </c>
      <c r="H31" s="482">
        <f>SUM(H28:H29)</f>
        <v>34180000</v>
      </c>
      <c r="I31" s="479"/>
      <c r="J31" s="479"/>
      <c r="K31" s="481"/>
    </row>
    <row r="32" spans="1:18" x14ac:dyDescent="0.2">
      <c r="A32" s="360"/>
      <c r="B32" s="365"/>
      <c r="C32" s="376"/>
      <c r="D32" s="366"/>
      <c r="E32" s="366"/>
      <c r="F32" s="366"/>
      <c r="G32" s="366"/>
      <c r="H32" s="366"/>
      <c r="I32" s="366"/>
      <c r="J32" s="366"/>
      <c r="K32" s="366"/>
    </row>
    <row r="33" spans="1:3" x14ac:dyDescent="0.2">
      <c r="A33" s="360"/>
      <c r="B33" s="361"/>
      <c r="C33" s="362"/>
    </row>
    <row r="34" spans="1:3" x14ac:dyDescent="0.2">
      <c r="A34" s="360"/>
      <c r="B34" s="361"/>
      <c r="C34" s="362"/>
    </row>
    <row r="35" spans="1:3" x14ac:dyDescent="0.2">
      <c r="A35" s="360"/>
      <c r="B35" s="361"/>
      <c r="C35" s="362"/>
    </row>
    <row r="36" spans="1:3" x14ac:dyDescent="0.2">
      <c r="A36" s="360"/>
      <c r="B36" s="361"/>
      <c r="C36" s="362"/>
    </row>
    <row r="37" spans="1:3" x14ac:dyDescent="0.2">
      <c r="A37" s="360"/>
      <c r="B37" s="361"/>
      <c r="C37" s="362"/>
    </row>
    <row r="38" spans="1:3" s="345" customFormat="1" x14ac:dyDescent="0.2">
      <c r="B38" s="364"/>
      <c r="C38" s="364"/>
    </row>
    <row r="39" spans="1:3" x14ac:dyDescent="0.2">
      <c r="A39" s="360"/>
      <c r="B39" s="361"/>
      <c r="C39" s="362"/>
    </row>
    <row r="40" spans="1:3" x14ac:dyDescent="0.2">
      <c r="A40" s="360"/>
      <c r="B40" s="361"/>
      <c r="C40" s="362"/>
    </row>
    <row r="41" spans="1:3" x14ac:dyDescent="0.2">
      <c r="A41" s="360"/>
      <c r="B41" s="361"/>
      <c r="C41" s="362"/>
    </row>
    <row r="42" spans="1:3" x14ac:dyDescent="0.2">
      <c r="A42" s="360"/>
      <c r="B42" s="361"/>
      <c r="C42" s="362"/>
    </row>
    <row r="43" spans="1:3" x14ac:dyDescent="0.2">
      <c r="A43" s="360"/>
      <c r="B43" s="361"/>
      <c r="C43" s="362"/>
    </row>
    <row r="44" spans="1:3" x14ac:dyDescent="0.2">
      <c r="A44" s="360"/>
      <c r="B44" s="361"/>
      <c r="C44" s="362"/>
    </row>
    <row r="45" spans="1:3" x14ac:dyDescent="0.2">
      <c r="A45" s="360"/>
      <c r="B45" s="361"/>
      <c r="C45" s="362"/>
    </row>
    <row r="46" spans="1:3" x14ac:dyDescent="0.2">
      <c r="A46" s="360"/>
      <c r="B46" s="361"/>
      <c r="C46" s="362"/>
    </row>
    <row r="47" spans="1:3" x14ac:dyDescent="0.2">
      <c r="A47" s="360"/>
      <c r="B47" s="361"/>
      <c r="C47" s="362"/>
    </row>
    <row r="48" spans="1:3" x14ac:dyDescent="0.2">
      <c r="A48" s="360"/>
      <c r="B48" s="361"/>
      <c r="C48" s="362"/>
    </row>
    <row r="49" spans="1:3" x14ac:dyDescent="0.2">
      <c r="A49" s="360"/>
      <c r="B49" s="361"/>
      <c r="C49" s="362"/>
    </row>
    <row r="50" spans="1:3" x14ac:dyDescent="0.2">
      <c r="A50" s="360"/>
      <c r="B50" s="361"/>
      <c r="C50" s="362"/>
    </row>
    <row r="51" spans="1:3" x14ac:dyDescent="0.2">
      <c r="A51" s="360"/>
      <c r="B51" s="361"/>
      <c r="C51" s="362"/>
    </row>
    <row r="52" spans="1:3" x14ac:dyDescent="0.2">
      <c r="A52" s="360"/>
      <c r="B52" s="361"/>
      <c r="C52" s="362"/>
    </row>
    <row r="53" spans="1:3" x14ac:dyDescent="0.2">
      <c r="A53" s="360"/>
      <c r="B53" s="361"/>
      <c r="C53" s="362"/>
    </row>
    <row r="54" spans="1:3" x14ac:dyDescent="0.2">
      <c r="A54" s="360"/>
      <c r="B54" s="361"/>
      <c r="C54" s="362"/>
    </row>
    <row r="55" spans="1:3" x14ac:dyDescent="0.2">
      <c r="A55" s="360"/>
      <c r="B55" s="361"/>
      <c r="C55" s="362"/>
    </row>
    <row r="56" spans="1:3" s="366" customFormat="1" x14ac:dyDescent="0.2">
      <c r="A56" s="345"/>
      <c r="B56" s="365"/>
      <c r="C56" s="365"/>
    </row>
    <row r="57" spans="1:3" x14ac:dyDescent="0.2">
      <c r="A57" s="360"/>
      <c r="B57" s="361"/>
      <c r="C57" s="362"/>
    </row>
    <row r="58" spans="1:3" x14ac:dyDescent="0.2">
      <c r="A58" s="367"/>
      <c r="B58" s="368"/>
      <c r="C58" s="368"/>
    </row>
    <row r="61" spans="1:3" x14ac:dyDescent="0.2">
      <c r="A61" s="354"/>
    </row>
    <row r="62" spans="1:3" x14ac:dyDescent="0.2">
      <c r="A62" s="354"/>
    </row>
    <row r="63" spans="1:3" x14ac:dyDescent="0.2">
      <c r="A63" s="354"/>
    </row>
    <row r="64" spans="1:3" x14ac:dyDescent="0.2">
      <c r="A64" s="354"/>
    </row>
    <row r="65" spans="1:1" x14ac:dyDescent="0.2">
      <c r="A65" s="354"/>
    </row>
    <row r="66" spans="1:1" x14ac:dyDescent="0.2">
      <c r="A66" s="354"/>
    </row>
    <row r="67" spans="1:1" x14ac:dyDescent="0.2">
      <c r="A67" s="354"/>
    </row>
    <row r="68" spans="1:1" x14ac:dyDescent="0.2">
      <c r="A68" s="354"/>
    </row>
  </sheetData>
  <mergeCells count="12">
    <mergeCell ref="B14:F14"/>
    <mergeCell ref="G14:K14"/>
    <mergeCell ref="A23:K23"/>
    <mergeCell ref="J24:K24"/>
    <mergeCell ref="B25:F25"/>
    <mergeCell ref="G25:K25"/>
    <mergeCell ref="J13:K13"/>
    <mergeCell ref="A1:K1"/>
    <mergeCell ref="J2:K2"/>
    <mergeCell ref="B3:F3"/>
    <mergeCell ref="G3:K3"/>
    <mergeCell ref="A12:K12"/>
  </mergeCells>
  <phoneticPr fontId="32" type="noConversion"/>
  <printOptions horizontalCentered="1"/>
  <pageMargins left="0.7" right="0.7" top="0.75" bottom="0.75" header="0.3" footer="0.3"/>
  <pageSetup paperSize="9" scale="58" orientation="landscape" r:id="rId1"/>
  <headerFooter alignWithMargins="0">
    <oddHeader xml:space="preserve">&amp;R&amp;"Times New Roman CE,Félkövér dőlt"&amp;12 8. számú melléklet&amp;"Times New Roman CE,Normál"&amp;10
</oddHeader>
    <oddFooter>&amp;P. oldal, összesen: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view="pageLayout" topLeftCell="B1" zoomScaleNormal="87" workbookViewId="0">
      <selection activeCell="H3" sqref="H3"/>
    </sheetView>
  </sheetViews>
  <sheetFormatPr defaultColWidth="9.33203125" defaultRowHeight="12.75" x14ac:dyDescent="0.2"/>
  <cols>
    <col min="1" max="1" width="6.83203125" style="10" customWidth="1"/>
    <col min="2" max="2" width="37.6640625" style="5" customWidth="1"/>
    <col min="3" max="8" width="12.83203125" style="5" customWidth="1"/>
    <col min="9" max="9" width="13.83203125" style="5" customWidth="1"/>
    <col min="10" max="16384" width="9.33203125" style="5"/>
  </cols>
  <sheetData>
    <row r="1" spans="1:9" ht="14.25" thickBot="1" x14ac:dyDescent="0.25">
      <c r="I1" s="66" t="s">
        <v>403</v>
      </c>
    </row>
    <row r="2" spans="1:9" s="7" customFormat="1" ht="26.25" customHeight="1" x14ac:dyDescent="0.2">
      <c r="A2" s="581" t="s">
        <v>65</v>
      </c>
      <c r="B2" s="576" t="s">
        <v>106</v>
      </c>
      <c r="C2" s="583" t="s">
        <v>107</v>
      </c>
      <c r="D2" s="583" t="s">
        <v>425</v>
      </c>
      <c r="E2" s="578" t="s">
        <v>64</v>
      </c>
      <c r="F2" s="579"/>
      <c r="G2" s="579"/>
      <c r="H2" s="580"/>
      <c r="I2" s="576" t="s">
        <v>35</v>
      </c>
    </row>
    <row r="3" spans="1:9" s="8" customFormat="1" ht="32.25" customHeight="1" thickBot="1" x14ac:dyDescent="0.25">
      <c r="A3" s="582"/>
      <c r="B3" s="577"/>
      <c r="C3" s="577"/>
      <c r="D3" s="584"/>
      <c r="E3" s="24" t="s">
        <v>359</v>
      </c>
      <c r="F3" s="11" t="s">
        <v>406</v>
      </c>
      <c r="G3" s="11" t="s">
        <v>410</v>
      </c>
      <c r="H3" s="12" t="s">
        <v>426</v>
      </c>
      <c r="I3" s="577"/>
    </row>
    <row r="4" spans="1:9" s="9" customFormat="1" ht="18" customHeight="1" thickBot="1" x14ac:dyDescent="0.25">
      <c r="A4" s="51">
        <v>1</v>
      </c>
      <c r="B4" s="52">
        <v>2</v>
      </c>
      <c r="C4" s="53">
        <v>3</v>
      </c>
      <c r="D4" s="52">
        <v>4</v>
      </c>
      <c r="E4" s="51">
        <v>5</v>
      </c>
      <c r="F4" s="53">
        <v>6</v>
      </c>
      <c r="G4" s="53">
        <v>7</v>
      </c>
      <c r="H4" s="54">
        <v>8</v>
      </c>
      <c r="I4" s="55" t="s">
        <v>108</v>
      </c>
    </row>
    <row r="5" spans="1:9" ht="33.75" customHeight="1" thickBot="1" x14ac:dyDescent="0.25">
      <c r="A5" s="23" t="s">
        <v>3</v>
      </c>
      <c r="B5" s="107" t="s">
        <v>66</v>
      </c>
      <c r="C5" s="94"/>
      <c r="D5" s="461">
        <f>SUM(D6:D7)</f>
        <v>0</v>
      </c>
      <c r="E5" s="462">
        <f>SUM(E6:E7)</f>
        <v>0</v>
      </c>
      <c r="F5" s="463">
        <f>SUM(F6:F7)</f>
        <v>0</v>
      </c>
      <c r="G5" s="463">
        <f>SUM(G6:G7)</f>
        <v>0</v>
      </c>
      <c r="H5" s="464">
        <f>SUM(H6:H7)</f>
        <v>0</v>
      </c>
      <c r="I5" s="465">
        <f>SUM(D5:H5)</f>
        <v>0</v>
      </c>
    </row>
    <row r="6" spans="1:9" ht="21" customHeight="1" x14ac:dyDescent="0.2">
      <c r="A6" s="13" t="s">
        <v>4</v>
      </c>
      <c r="B6" s="108" t="s">
        <v>185</v>
      </c>
      <c r="C6" s="96"/>
      <c r="D6" s="95"/>
      <c r="E6" s="77"/>
      <c r="F6" s="74"/>
      <c r="G6" s="74"/>
      <c r="H6" s="76"/>
      <c r="I6" s="466">
        <f t="shared" ref="I6:I17" si="0">SUM(D6:H6)</f>
        <v>0</v>
      </c>
    </row>
    <row r="7" spans="1:9" ht="21" customHeight="1" thickBot="1" x14ac:dyDescent="0.25">
      <c r="A7" s="13" t="s">
        <v>6</v>
      </c>
      <c r="B7" s="108" t="s">
        <v>186</v>
      </c>
      <c r="C7" s="96"/>
      <c r="D7" s="95"/>
      <c r="E7" s="77"/>
      <c r="F7" s="74"/>
      <c r="G7" s="74"/>
      <c r="H7" s="76"/>
      <c r="I7" s="466">
        <f t="shared" si="0"/>
        <v>0</v>
      </c>
    </row>
    <row r="8" spans="1:9" ht="36" customHeight="1" thickBot="1" x14ac:dyDescent="0.25">
      <c r="A8" s="23" t="s">
        <v>7</v>
      </c>
      <c r="B8" s="109" t="s">
        <v>68</v>
      </c>
      <c r="C8" s="94"/>
      <c r="D8" s="461">
        <f t="shared" ref="D8:I8" si="1">SUM(D9:D12)</f>
        <v>0</v>
      </c>
      <c r="E8" s="461">
        <f t="shared" si="1"/>
        <v>0</v>
      </c>
      <c r="F8" s="461">
        <f t="shared" si="1"/>
        <v>0</v>
      </c>
      <c r="G8" s="461">
        <f t="shared" si="1"/>
        <v>0</v>
      </c>
      <c r="H8" s="461">
        <f t="shared" si="1"/>
        <v>0</v>
      </c>
      <c r="I8" s="461">
        <f t="shared" si="1"/>
        <v>0</v>
      </c>
    </row>
    <row r="9" spans="1:9" ht="21" customHeight="1" x14ac:dyDescent="0.2">
      <c r="A9" s="13" t="s">
        <v>8</v>
      </c>
      <c r="B9" s="108" t="s">
        <v>184</v>
      </c>
      <c r="C9" s="96"/>
      <c r="D9" s="95"/>
      <c r="E9" s="77"/>
      <c r="F9" s="74"/>
      <c r="G9" s="74"/>
      <c r="H9" s="76"/>
      <c r="I9" s="466">
        <f>SUM(D9:H9)</f>
        <v>0</v>
      </c>
    </row>
    <row r="10" spans="1:9" ht="21" customHeight="1" x14ac:dyDescent="0.2">
      <c r="A10" s="13" t="s">
        <v>9</v>
      </c>
      <c r="B10" s="110" t="s">
        <v>178</v>
      </c>
      <c r="C10" s="96"/>
      <c r="D10" s="95"/>
      <c r="E10" s="77"/>
      <c r="F10" s="74"/>
      <c r="G10" s="74"/>
      <c r="H10" s="76"/>
      <c r="I10" s="466">
        <f>SUM(D10:H10)</f>
        <v>0</v>
      </c>
    </row>
    <row r="11" spans="1:9" ht="21" customHeight="1" x14ac:dyDescent="0.2">
      <c r="A11" s="13" t="s">
        <v>10</v>
      </c>
      <c r="B11" s="108" t="s">
        <v>224</v>
      </c>
      <c r="C11" s="96"/>
      <c r="D11" s="95"/>
      <c r="E11" s="77"/>
      <c r="F11" s="74"/>
      <c r="G11" s="74"/>
      <c r="H11" s="76"/>
      <c r="I11" s="466">
        <f>SUM(D11:H11)</f>
        <v>0</v>
      </c>
    </row>
    <row r="12" spans="1:9" ht="18" customHeight="1" thickBot="1" x14ac:dyDescent="0.25">
      <c r="A12" s="13" t="s">
        <v>11</v>
      </c>
      <c r="B12" s="108" t="s">
        <v>225</v>
      </c>
      <c r="C12" s="96"/>
      <c r="D12" s="95"/>
      <c r="E12" s="77"/>
      <c r="F12" s="74"/>
      <c r="G12" s="74"/>
      <c r="H12" s="76"/>
      <c r="I12" s="466">
        <f>SUM(D12:H12)</f>
        <v>0</v>
      </c>
    </row>
    <row r="13" spans="1:9" ht="21" customHeight="1" thickBot="1" x14ac:dyDescent="0.25">
      <c r="A13" s="23" t="s">
        <v>12</v>
      </c>
      <c r="B13" s="109" t="s">
        <v>69</v>
      </c>
      <c r="C13" s="94"/>
      <c r="D13" s="461">
        <f>SUM(D14:D14)</f>
        <v>0</v>
      </c>
      <c r="E13" s="462">
        <f>SUM(E14:E14)</f>
        <v>0</v>
      </c>
      <c r="F13" s="463">
        <f>SUM(F14:F14)</f>
        <v>0</v>
      </c>
      <c r="G13" s="463">
        <f>SUM(G14:G14)</f>
        <v>0</v>
      </c>
      <c r="H13" s="464">
        <f>SUM(H14:H14)</f>
        <v>0</v>
      </c>
      <c r="I13" s="465">
        <f t="shared" si="0"/>
        <v>0</v>
      </c>
    </row>
    <row r="14" spans="1:9" ht="21" customHeight="1" thickBot="1" x14ac:dyDescent="0.25">
      <c r="A14" s="13" t="s">
        <v>13</v>
      </c>
      <c r="B14" s="108" t="s">
        <v>67</v>
      </c>
      <c r="C14" s="96"/>
      <c r="D14" s="95"/>
      <c r="E14" s="77"/>
      <c r="F14" s="74"/>
      <c r="G14" s="74"/>
      <c r="H14" s="76"/>
      <c r="I14" s="466">
        <f t="shared" si="0"/>
        <v>0</v>
      </c>
    </row>
    <row r="15" spans="1:9" ht="21" customHeight="1" thickBot="1" x14ac:dyDescent="0.25">
      <c r="A15" s="23" t="s">
        <v>14</v>
      </c>
      <c r="B15" s="109" t="s">
        <v>70</v>
      </c>
      <c r="C15" s="94"/>
      <c r="D15" s="461">
        <f>SUM(D16:D16)</f>
        <v>0</v>
      </c>
      <c r="E15" s="462">
        <f>SUM(E16:E16)</f>
        <v>0</v>
      </c>
      <c r="F15" s="463">
        <f>SUM(F16:F16)</f>
        <v>0</v>
      </c>
      <c r="G15" s="463">
        <f>SUM(G16:G16)</f>
        <v>0</v>
      </c>
      <c r="H15" s="464">
        <f>SUM(H16:H16)</f>
        <v>0</v>
      </c>
      <c r="I15" s="465">
        <f t="shared" si="0"/>
        <v>0</v>
      </c>
    </row>
    <row r="16" spans="1:9" ht="21" customHeight="1" thickBot="1" x14ac:dyDescent="0.25">
      <c r="A16" s="13" t="s">
        <v>15</v>
      </c>
      <c r="B16" s="108"/>
      <c r="C16" s="96"/>
      <c r="D16" s="95"/>
      <c r="E16" s="77"/>
      <c r="F16" s="74"/>
      <c r="G16" s="74"/>
      <c r="H16" s="76"/>
      <c r="I16" s="466">
        <f t="shared" si="0"/>
        <v>0</v>
      </c>
    </row>
    <row r="17" spans="1:9" ht="21" customHeight="1" thickBot="1" x14ac:dyDescent="0.25">
      <c r="A17" s="23" t="s">
        <v>16</v>
      </c>
      <c r="B17" s="107" t="s">
        <v>71</v>
      </c>
      <c r="C17" s="97"/>
      <c r="D17" s="461">
        <f>D5+D8+D13+D15</f>
        <v>0</v>
      </c>
      <c r="E17" s="462">
        <f>E5+E8+E13+E15</f>
        <v>0</v>
      </c>
      <c r="F17" s="463">
        <f>F5+F8+F13+F15</f>
        <v>0</v>
      </c>
      <c r="G17" s="463">
        <f>G5+G8+G13+G15</f>
        <v>0</v>
      </c>
      <c r="H17" s="464">
        <f>H5+H8+H13+H15</f>
        <v>0</v>
      </c>
      <c r="I17" s="465">
        <f t="shared" si="0"/>
        <v>0</v>
      </c>
    </row>
  </sheetData>
  <mergeCells count="6">
    <mergeCell ref="I2:I3"/>
    <mergeCell ref="E2:H2"/>
    <mergeCell ref="A2:A3"/>
    <mergeCell ref="B2:B3"/>
    <mergeCell ref="C2:C3"/>
    <mergeCell ref="D2:D3"/>
  </mergeCells>
  <phoneticPr fontId="0" type="noConversion"/>
  <printOptions horizontalCentered="1"/>
  <pageMargins left="0.7" right="0.7" top="0.75" bottom="0.75" header="0.3" footer="0.3"/>
  <pageSetup paperSize="9" orientation="landscape" r:id="rId1"/>
  <headerFooter alignWithMargins="0">
    <oddHeader>&amp;C&amp;"Times New Roman CE,Félkövér"&amp;14Többéves kihatással járó döntésekből származó kötelezettségek
célok szerint, évenkénti bontásban&amp;R&amp;"Times New Roman CE,Félkövér dőlt"&amp;12 9. számú melléklet</oddHeader>
    <oddFooter>&amp;P. oldal, összesen: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4"/>
  <sheetViews>
    <sheetView view="pageLayout" zoomScaleNormal="100" workbookViewId="0">
      <selection activeCell="A12" sqref="A12:C12"/>
    </sheetView>
  </sheetViews>
  <sheetFormatPr defaultColWidth="9.33203125" defaultRowHeight="12.75" x14ac:dyDescent="0.2"/>
  <cols>
    <col min="1" max="1" width="47.5" style="17" bestFit="1" customWidth="1"/>
    <col min="2" max="2" width="20.6640625" style="1" customWidth="1"/>
    <col min="3" max="3" width="24.5" style="1" customWidth="1"/>
    <col min="4" max="4" width="19" style="1" customWidth="1"/>
    <col min="5" max="16384" width="9.33203125" style="1"/>
  </cols>
  <sheetData>
    <row r="4" spans="1:3" s="5" customFormat="1" ht="24" customHeight="1" thickBot="1" x14ac:dyDescent="0.3">
      <c r="A4" s="16"/>
      <c r="B4" s="585" t="s">
        <v>403</v>
      </c>
      <c r="C4" s="585"/>
    </row>
    <row r="5" spans="1:3" s="18" customFormat="1" ht="22.5" customHeight="1" thickBot="1" x14ac:dyDescent="0.25">
      <c r="A5" s="25" t="s">
        <v>226</v>
      </c>
      <c r="B5" s="203" t="s">
        <v>222</v>
      </c>
      <c r="C5" s="26" t="s">
        <v>223</v>
      </c>
    </row>
    <row r="6" spans="1:3" ht="34.5" customHeight="1" x14ac:dyDescent="0.2">
      <c r="A6" s="91"/>
      <c r="B6" s="72"/>
      <c r="C6" s="204"/>
    </row>
    <row r="7" spans="1:3" ht="30" customHeight="1" x14ac:dyDescent="0.2">
      <c r="A7" s="92"/>
      <c r="B7" s="75"/>
      <c r="C7" s="205"/>
    </row>
    <row r="8" spans="1:3" ht="26.25" customHeight="1" x14ac:dyDescent="0.2">
      <c r="A8" s="93"/>
      <c r="B8" s="75"/>
      <c r="C8" s="205"/>
    </row>
    <row r="9" spans="1:3" ht="26.25" customHeight="1" x14ac:dyDescent="0.2">
      <c r="A9" s="93"/>
      <c r="B9" s="75"/>
      <c r="C9" s="205"/>
    </row>
    <row r="10" spans="1:3" ht="31.5" customHeight="1" x14ac:dyDescent="0.2">
      <c r="A10" s="93"/>
      <c r="B10" s="75"/>
      <c r="C10" s="205"/>
    </row>
    <row r="11" spans="1:3" ht="18" customHeight="1" thickBot="1" x14ac:dyDescent="0.25">
      <c r="A11" s="92"/>
      <c r="B11" s="75"/>
      <c r="C11" s="205"/>
    </row>
    <row r="12" spans="1:3" ht="25.5" customHeight="1" thickBot="1" x14ac:dyDescent="0.25">
      <c r="A12" s="467" t="s">
        <v>56</v>
      </c>
      <c r="B12" s="468">
        <f>SUM(B6:B11)</f>
        <v>0</v>
      </c>
      <c r="C12" s="444">
        <f>SUM(C6:C11)</f>
        <v>0</v>
      </c>
    </row>
    <row r="13" spans="1:3" ht="19.5" customHeight="1" x14ac:dyDescent="0.2"/>
    <row r="14" spans="1:3" ht="21.75" customHeight="1" x14ac:dyDescent="0.2"/>
  </sheetData>
  <mergeCells count="1">
    <mergeCell ref="B4:C4"/>
  </mergeCells>
  <phoneticPr fontId="0" type="noConversion"/>
  <printOptions horizontalCentered="1"/>
  <pageMargins left="0.7" right="0.7" top="0.75" bottom="0.75" header="0.3" footer="0.3"/>
  <pageSetup paperSize="9" orientation="portrait" r:id="rId1"/>
  <headerFooter alignWithMargins="0">
    <oddHeader xml:space="preserve">&amp;C&amp;"Times New Roman CE,Félkövér"&amp;14
Bátaapáti Község Önkormányzatának EU-s eszközök támogatásával megvalósuló projektjei
&amp;R&amp;"Times New Roman CE,Félkövér dőlt"&amp;11 10. számú melléklet&amp;"Times New Roman CE,Dőlt"&amp;12
</oddHeader>
    <oddFooter>&amp;P. oldal, összesen: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view="pageLayout" topLeftCell="B1" zoomScaleNormal="90" workbookViewId="0">
      <selection activeCell="B23" sqref="B23"/>
    </sheetView>
  </sheetViews>
  <sheetFormatPr defaultColWidth="9.33203125" defaultRowHeight="12.75" x14ac:dyDescent="0.2"/>
  <cols>
    <col min="1" max="1" width="6.83203125" style="10" customWidth="1"/>
    <col min="2" max="2" width="43.5" style="5" customWidth="1"/>
    <col min="3" max="4" width="12.83203125" style="5" customWidth="1"/>
    <col min="5" max="5" width="14.6640625" style="5" customWidth="1"/>
    <col min="6" max="6" width="13.5" style="5" customWidth="1"/>
    <col min="7" max="7" width="13.83203125" style="5" customWidth="1"/>
    <col min="8" max="8" width="15.33203125" style="5" customWidth="1"/>
    <col min="9" max="16384" width="9.33203125" style="5"/>
  </cols>
  <sheetData>
    <row r="1" spans="1:8" ht="14.25" thickBot="1" x14ac:dyDescent="0.25">
      <c r="H1" s="66" t="s">
        <v>403</v>
      </c>
    </row>
    <row r="2" spans="1:8" s="7" customFormat="1" ht="26.25" customHeight="1" x14ac:dyDescent="0.2">
      <c r="A2" s="586" t="s">
        <v>65</v>
      </c>
      <c r="B2" s="588" t="s">
        <v>73</v>
      </c>
      <c r="C2" s="586" t="s">
        <v>110</v>
      </c>
      <c r="D2" s="586" t="s">
        <v>109</v>
      </c>
      <c r="E2" s="166" t="s">
        <v>72</v>
      </c>
      <c r="F2" s="111"/>
      <c r="G2" s="111"/>
      <c r="H2" s="112"/>
    </row>
    <row r="3" spans="1:8" s="8" customFormat="1" ht="32.25" customHeight="1" thickBot="1" x14ac:dyDescent="0.25">
      <c r="A3" s="587"/>
      <c r="B3" s="589"/>
      <c r="C3" s="589"/>
      <c r="D3" s="587"/>
      <c r="E3" s="113" t="s">
        <v>359</v>
      </c>
      <c r="F3" s="114" t="s">
        <v>406</v>
      </c>
      <c r="G3" s="114" t="s">
        <v>410</v>
      </c>
      <c r="H3" s="115" t="s">
        <v>407</v>
      </c>
    </row>
    <row r="4" spans="1:8" s="9" customFormat="1" ht="18" customHeight="1" thickBot="1" x14ac:dyDescent="0.25">
      <c r="A4" s="98">
        <v>1</v>
      </c>
      <c r="B4" s="99">
        <v>2</v>
      </c>
      <c r="C4" s="99">
        <v>3</v>
      </c>
      <c r="D4" s="100">
        <v>4</v>
      </c>
      <c r="E4" s="98">
        <v>5</v>
      </c>
      <c r="F4" s="100">
        <v>6</v>
      </c>
      <c r="G4" s="100">
        <v>7</v>
      </c>
      <c r="H4" s="101">
        <v>8</v>
      </c>
    </row>
    <row r="5" spans="1:8" ht="18" customHeight="1" thickBot="1" x14ac:dyDescent="0.25">
      <c r="A5" s="102" t="s">
        <v>3</v>
      </c>
      <c r="B5" s="107" t="s">
        <v>74</v>
      </c>
      <c r="C5" s="103"/>
      <c r="D5" s="104"/>
      <c r="E5" s="469">
        <f>SUM(E6:E9)</f>
        <v>0</v>
      </c>
      <c r="F5" s="455">
        <f>SUM(F6:F9)</f>
        <v>0</v>
      </c>
      <c r="G5" s="455">
        <f>SUM(G6:G9)</f>
        <v>0</v>
      </c>
      <c r="H5" s="444">
        <f>SUM(H6:H9)</f>
        <v>0</v>
      </c>
    </row>
    <row r="6" spans="1:8" ht="18" customHeight="1" x14ac:dyDescent="0.2">
      <c r="A6" s="105" t="s">
        <v>4</v>
      </c>
      <c r="B6" s="108" t="s">
        <v>228</v>
      </c>
      <c r="C6" s="106"/>
      <c r="D6" s="96"/>
      <c r="E6" s="77"/>
      <c r="F6" s="74"/>
      <c r="G6" s="74"/>
      <c r="H6" s="76"/>
    </row>
    <row r="7" spans="1:8" ht="18" customHeight="1" x14ac:dyDescent="0.2">
      <c r="A7" s="105" t="s">
        <v>6</v>
      </c>
      <c r="B7" s="108" t="s">
        <v>67</v>
      </c>
      <c r="C7" s="106"/>
      <c r="D7" s="96"/>
      <c r="E7" s="77"/>
      <c r="F7" s="74"/>
      <c r="G7" s="74"/>
      <c r="H7" s="76"/>
    </row>
    <row r="8" spans="1:8" ht="18" customHeight="1" x14ac:dyDescent="0.2">
      <c r="A8" s="105" t="s">
        <v>7</v>
      </c>
      <c r="B8" s="108" t="s">
        <v>67</v>
      </c>
      <c r="C8" s="106"/>
      <c r="D8" s="96"/>
      <c r="E8" s="77"/>
      <c r="F8" s="74"/>
      <c r="G8" s="74"/>
      <c r="H8" s="76"/>
    </row>
    <row r="9" spans="1:8" ht="18" customHeight="1" thickBot="1" x14ac:dyDescent="0.25">
      <c r="A9" s="105" t="s">
        <v>8</v>
      </c>
      <c r="B9" s="108" t="s">
        <v>67</v>
      </c>
      <c r="C9" s="106"/>
      <c r="D9" s="96"/>
      <c r="E9" s="77"/>
      <c r="F9" s="74"/>
      <c r="G9" s="74"/>
      <c r="H9" s="76"/>
    </row>
    <row r="10" spans="1:8" ht="18" customHeight="1" thickBot="1" x14ac:dyDescent="0.25">
      <c r="A10" s="102" t="s">
        <v>9</v>
      </c>
      <c r="B10" s="107" t="s">
        <v>75</v>
      </c>
      <c r="C10" s="103"/>
      <c r="D10" s="104"/>
      <c r="E10" s="469">
        <f>SUM(E11:E14)</f>
        <v>0</v>
      </c>
      <c r="F10" s="470">
        <f>SUM(F11:F14)</f>
        <v>0</v>
      </c>
      <c r="G10" s="470">
        <f>SUM(G11:G14)</f>
        <v>0</v>
      </c>
      <c r="H10" s="460">
        <f>SUM(H11:H14)</f>
        <v>0</v>
      </c>
    </row>
    <row r="11" spans="1:8" ht="18" customHeight="1" x14ac:dyDescent="0.2">
      <c r="A11" s="105" t="s">
        <v>10</v>
      </c>
      <c r="B11" s="108" t="s">
        <v>187</v>
      </c>
      <c r="C11" s="106"/>
      <c r="D11" s="96"/>
      <c r="E11" s="77"/>
      <c r="F11" s="74"/>
      <c r="G11" s="74"/>
      <c r="H11" s="76"/>
    </row>
    <row r="12" spans="1:8" ht="18" customHeight="1" x14ac:dyDescent="0.2">
      <c r="A12" s="105" t="s">
        <v>11</v>
      </c>
      <c r="B12" s="108"/>
      <c r="C12" s="106"/>
      <c r="D12" s="96"/>
      <c r="E12" s="77"/>
      <c r="F12" s="74"/>
      <c r="G12" s="74"/>
      <c r="H12" s="76"/>
    </row>
    <row r="13" spans="1:8" ht="18" customHeight="1" x14ac:dyDescent="0.2">
      <c r="A13" s="105" t="s">
        <v>12</v>
      </c>
      <c r="B13" s="108" t="s">
        <v>67</v>
      </c>
      <c r="C13" s="106"/>
      <c r="D13" s="96"/>
      <c r="E13" s="77"/>
      <c r="F13" s="74"/>
      <c r="G13" s="74"/>
      <c r="H13" s="76"/>
    </row>
    <row r="14" spans="1:8" ht="18" customHeight="1" thickBot="1" x14ac:dyDescent="0.25">
      <c r="A14" s="105" t="s">
        <v>13</v>
      </c>
      <c r="B14" s="108" t="s">
        <v>67</v>
      </c>
      <c r="C14" s="106"/>
      <c r="D14" s="96"/>
      <c r="E14" s="77"/>
      <c r="F14" s="74"/>
      <c r="G14" s="74"/>
      <c r="H14" s="76"/>
    </row>
    <row r="15" spans="1:8" ht="18" customHeight="1" thickBot="1" x14ac:dyDescent="0.25">
      <c r="A15" s="102" t="s">
        <v>14</v>
      </c>
      <c r="B15" s="107" t="s">
        <v>76</v>
      </c>
      <c r="C15" s="103"/>
      <c r="D15" s="104"/>
      <c r="E15" s="471">
        <f>E5+E10</f>
        <v>0</v>
      </c>
      <c r="F15" s="455">
        <f>F5+F10</f>
        <v>0</v>
      </c>
      <c r="G15" s="455">
        <f>G5+G10</f>
        <v>0</v>
      </c>
      <c r="H15" s="444">
        <f>H5+H10</f>
        <v>0</v>
      </c>
    </row>
  </sheetData>
  <mergeCells count="4">
    <mergeCell ref="A2:A3"/>
    <mergeCell ref="B2:B3"/>
    <mergeCell ref="C2:C3"/>
    <mergeCell ref="D2:D3"/>
  </mergeCells>
  <phoneticPr fontId="0" type="noConversion"/>
  <printOptions horizontalCentered="1"/>
  <pageMargins left="0.7" right="0.7" top="0.75" bottom="0.75" header="0.3" footer="0.3"/>
  <pageSetup paperSize="9" scale="105" orientation="landscape" r:id="rId1"/>
  <headerFooter alignWithMargins="0">
    <oddHeader>&amp;C&amp;"Times New Roman CE,Félkövér"&amp;14Az önkormányzat által felvett hitelállomány alakulása
 lejárat és eszközök szerinti bontásban&amp;R&amp;"Times New Roman CE,Félkövér dőlt"&amp;12 11. számú melléklet</oddHeader>
    <oddFooter>&amp;P. oldal, összesen: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view="pageLayout" zoomScaleNormal="100" workbookViewId="0">
      <selection activeCell="A10" sqref="A10:B10"/>
    </sheetView>
  </sheetViews>
  <sheetFormatPr defaultColWidth="9.33203125" defaultRowHeight="12.75" x14ac:dyDescent="0.2"/>
  <cols>
    <col min="1" max="1" width="47.83203125" style="17" customWidth="1"/>
    <col min="2" max="2" width="30.5" style="1" customWidth="1"/>
    <col min="3" max="3" width="20" style="1" customWidth="1"/>
    <col min="4" max="4" width="19" style="1" customWidth="1"/>
    <col min="5" max="16384" width="9.33203125" style="1"/>
  </cols>
  <sheetData>
    <row r="1" spans="1:2" s="5" customFormat="1" ht="81" customHeight="1" thickBot="1" x14ac:dyDescent="0.3">
      <c r="A1" s="16"/>
      <c r="B1" s="67" t="s">
        <v>403</v>
      </c>
    </row>
    <row r="2" spans="1:2" s="18" customFormat="1" ht="22.5" customHeight="1" thickBot="1" x14ac:dyDescent="0.25">
      <c r="A2" s="25" t="s">
        <v>62</v>
      </c>
      <c r="B2" s="26" t="s">
        <v>63</v>
      </c>
    </row>
    <row r="3" spans="1:2" ht="18" customHeight="1" x14ac:dyDescent="0.2">
      <c r="A3" s="196" t="s">
        <v>179</v>
      </c>
      <c r="B3" s="73"/>
    </row>
    <row r="4" spans="1:2" ht="18" customHeight="1" x14ac:dyDescent="0.2">
      <c r="A4" s="92" t="s">
        <v>180</v>
      </c>
      <c r="B4" s="76">
        <v>100000</v>
      </c>
    </row>
    <row r="5" spans="1:2" ht="18" customHeight="1" x14ac:dyDescent="0.2">
      <c r="A5" s="197" t="s">
        <v>181</v>
      </c>
      <c r="B5" s="76"/>
    </row>
    <row r="6" spans="1:2" ht="18" customHeight="1" x14ac:dyDescent="0.2">
      <c r="A6" s="93" t="s">
        <v>371</v>
      </c>
      <c r="B6" s="76">
        <v>3000000</v>
      </c>
    </row>
    <row r="7" spans="1:2" ht="18" customHeight="1" x14ac:dyDescent="0.2">
      <c r="A7" s="198" t="s">
        <v>372</v>
      </c>
      <c r="B7" s="76">
        <v>550000</v>
      </c>
    </row>
    <row r="8" spans="1:2" ht="27" customHeight="1" x14ac:dyDescent="0.2">
      <c r="A8" s="92" t="s">
        <v>422</v>
      </c>
      <c r="B8" s="76">
        <v>1500000</v>
      </c>
    </row>
    <row r="9" spans="1:2" ht="13.5" thickBot="1" x14ac:dyDescent="0.25">
      <c r="A9" s="93" t="s">
        <v>373</v>
      </c>
      <c r="B9" s="76">
        <v>800000</v>
      </c>
    </row>
    <row r="10" spans="1:2" ht="18" customHeight="1" thickBot="1" x14ac:dyDescent="0.25">
      <c r="A10" s="467" t="s">
        <v>56</v>
      </c>
      <c r="B10" s="444">
        <f>SUM(B3:B9)</f>
        <v>5950000</v>
      </c>
    </row>
    <row r="11" spans="1:2" ht="18" customHeight="1" x14ac:dyDescent="0.2"/>
    <row r="13" spans="1:2" ht="18" customHeight="1" x14ac:dyDescent="0.2"/>
    <row r="14" spans="1:2" ht="18" customHeight="1" x14ac:dyDescent="0.2"/>
  </sheetData>
  <phoneticPr fontId="0" type="noConversion"/>
  <printOptions horizontalCentered="1"/>
  <pageMargins left="0.7" right="0.7" top="0.75" bottom="0.75" header="0.3" footer="0.3"/>
  <pageSetup paperSize="9" orientation="portrait" r:id="rId1"/>
  <headerFooter alignWithMargins="0">
    <oddHeader xml:space="preserve">&amp;C&amp;"Times New Roman CE,Félkövér"&amp;14
Bátaapáti Község Önkormányzata által
 átadott pénzeszközök, támogatásértékű kiadások&amp;R&amp;"Times New Roman CE,Félkövér dőlt"12. számú melléklet&amp;"Times New Roman CE,Dőlt"&amp;12
</oddHeader>
    <oddFooter>&amp;P. oldal, összesen: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view="pageLayout" zoomScaleNormal="100" workbookViewId="0">
      <selection activeCell="A18" sqref="A18:D18"/>
    </sheetView>
  </sheetViews>
  <sheetFormatPr defaultColWidth="9.33203125" defaultRowHeight="12.75" x14ac:dyDescent="0.2"/>
  <cols>
    <col min="1" max="1" width="6.5" style="2" customWidth="1"/>
    <col min="2" max="2" width="30.5" style="1" customWidth="1"/>
    <col min="3" max="3" width="20" style="1" customWidth="1"/>
    <col min="4" max="4" width="19" style="1" customWidth="1"/>
    <col min="5" max="16384" width="9.33203125" style="1"/>
  </cols>
  <sheetData>
    <row r="1" spans="1:4" s="20" customFormat="1" ht="63.75" customHeight="1" thickBot="1" x14ac:dyDescent="0.3">
      <c r="A1" s="19"/>
      <c r="D1" s="378" t="s">
        <v>403</v>
      </c>
    </row>
    <row r="2" spans="1:4" s="3" customFormat="1" ht="48" customHeight="1" thickBot="1" x14ac:dyDescent="0.25">
      <c r="A2" s="25" t="s">
        <v>1</v>
      </c>
      <c r="B2" s="4" t="s">
        <v>2</v>
      </c>
      <c r="C2" s="4" t="s">
        <v>77</v>
      </c>
      <c r="D2" s="26" t="s">
        <v>78</v>
      </c>
    </row>
    <row r="3" spans="1:4" s="3" customFormat="1" ht="18" customHeight="1" thickBot="1" x14ac:dyDescent="0.25">
      <c r="A3" s="116">
        <v>1</v>
      </c>
      <c r="B3" s="117">
        <v>2</v>
      </c>
      <c r="C3" s="117">
        <v>3</v>
      </c>
      <c r="D3" s="118">
        <v>4</v>
      </c>
    </row>
    <row r="4" spans="1:4" ht="24" x14ac:dyDescent="0.2">
      <c r="A4" s="27" t="s">
        <v>3</v>
      </c>
      <c r="B4" s="119" t="s">
        <v>374</v>
      </c>
      <c r="C4" s="71">
        <v>800000</v>
      </c>
      <c r="D4" s="73">
        <v>400000</v>
      </c>
    </row>
    <row r="5" spans="1:4" ht="18" customHeight="1" x14ac:dyDescent="0.2">
      <c r="A5" s="28" t="s">
        <v>4</v>
      </c>
      <c r="B5" s="120"/>
      <c r="C5" s="74"/>
      <c r="D5" s="76"/>
    </row>
    <row r="6" spans="1:4" ht="18" customHeight="1" x14ac:dyDescent="0.2">
      <c r="A6" s="27" t="s">
        <v>7</v>
      </c>
      <c r="B6" s="120"/>
      <c r="C6" s="74"/>
      <c r="D6" s="76"/>
    </row>
    <row r="7" spans="1:4" ht="18" customHeight="1" x14ac:dyDescent="0.2">
      <c r="A7" s="28" t="s">
        <v>8</v>
      </c>
      <c r="B7" s="120"/>
      <c r="C7" s="74"/>
      <c r="D7" s="76"/>
    </row>
    <row r="8" spans="1:4" ht="18" customHeight="1" x14ac:dyDescent="0.2">
      <c r="A8" s="28" t="s">
        <v>9</v>
      </c>
      <c r="B8" s="120"/>
      <c r="C8" s="74"/>
      <c r="D8" s="76"/>
    </row>
    <row r="9" spans="1:4" ht="18" customHeight="1" x14ac:dyDescent="0.2">
      <c r="A9" s="27" t="s">
        <v>10</v>
      </c>
      <c r="B9" s="120"/>
      <c r="C9" s="74"/>
      <c r="D9" s="76"/>
    </row>
    <row r="10" spans="1:4" ht="18" customHeight="1" x14ac:dyDescent="0.2">
      <c r="A10" s="28" t="s">
        <v>11</v>
      </c>
      <c r="B10" s="120"/>
      <c r="C10" s="74"/>
      <c r="D10" s="76"/>
    </row>
    <row r="11" spans="1:4" ht="18" customHeight="1" x14ac:dyDescent="0.2">
      <c r="A11" s="28" t="s">
        <v>12</v>
      </c>
      <c r="B11" s="120"/>
      <c r="C11" s="74"/>
      <c r="D11" s="76"/>
    </row>
    <row r="12" spans="1:4" ht="18" customHeight="1" x14ac:dyDescent="0.2">
      <c r="A12" s="27" t="s">
        <v>13</v>
      </c>
      <c r="B12" s="120"/>
      <c r="C12" s="74"/>
      <c r="D12" s="76"/>
    </row>
    <row r="13" spans="1:4" ht="18" customHeight="1" x14ac:dyDescent="0.2">
      <c r="A13" s="28" t="s">
        <v>14</v>
      </c>
      <c r="B13" s="120"/>
      <c r="C13" s="74"/>
      <c r="D13" s="76"/>
    </row>
    <row r="14" spans="1:4" ht="18" customHeight="1" x14ac:dyDescent="0.2">
      <c r="A14" s="28" t="s">
        <v>15</v>
      </c>
      <c r="B14" s="120"/>
      <c r="C14" s="74"/>
      <c r="D14" s="76"/>
    </row>
    <row r="15" spans="1:4" ht="18" customHeight="1" x14ac:dyDescent="0.2">
      <c r="A15" s="27" t="s">
        <v>16</v>
      </c>
      <c r="B15" s="120"/>
      <c r="C15" s="74"/>
      <c r="D15" s="76"/>
    </row>
    <row r="16" spans="1:4" ht="18" customHeight="1" x14ac:dyDescent="0.2">
      <c r="A16" s="28" t="s">
        <v>17</v>
      </c>
      <c r="B16" s="120"/>
      <c r="C16" s="74"/>
      <c r="D16" s="76"/>
    </row>
    <row r="17" spans="1:4" ht="18" customHeight="1" thickBot="1" x14ac:dyDescent="0.25">
      <c r="A17" s="28" t="s">
        <v>18</v>
      </c>
      <c r="B17" s="120"/>
      <c r="C17" s="74"/>
      <c r="D17" s="76"/>
    </row>
    <row r="18" spans="1:4" ht="18" customHeight="1" thickBot="1" x14ac:dyDescent="0.25">
      <c r="A18" s="556" t="s">
        <v>19</v>
      </c>
      <c r="B18" s="557" t="s">
        <v>39</v>
      </c>
      <c r="C18" s="558">
        <f>SUM(C4:C17)</f>
        <v>800000</v>
      </c>
      <c r="D18" s="559">
        <f>SUM(D4:D17)</f>
        <v>400000</v>
      </c>
    </row>
  </sheetData>
  <phoneticPr fontId="0" type="noConversion"/>
  <printOptions horizontalCentered="1"/>
  <pageMargins left="0.7" right="0.7" top="0.75" bottom="0.75" header="0.3" footer="0.3"/>
  <pageSetup paperSize="9" scale="105" orientation="portrait" r:id="rId1"/>
  <headerFooter alignWithMargins="0">
    <oddHeader xml:space="preserve">&amp;C&amp;"Times New Roman CE,Félkövér"&amp;14
Az önkormányzat által adott közvetett támogatások
(kedvezmények)
&amp;R&amp;"Times New Roman CE,Dőlt"&amp;12 &amp;"Times New Roman CE,Félkövér dőlt"13. sz. melléklet&amp;"Times New Roman CE,Dőlt"
</oddHeader>
    <oddFooter>&amp;P. oldal, összesen: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view="pageLayout" topLeftCell="B1" zoomScaleNormal="100" workbookViewId="0">
      <selection activeCell="C13" sqref="C13:N21"/>
    </sheetView>
  </sheetViews>
  <sheetFormatPr defaultColWidth="9.33203125" defaultRowHeight="15.75" x14ac:dyDescent="0.25"/>
  <cols>
    <col min="1" max="1" width="6.33203125" style="30" customWidth="1"/>
    <col min="2" max="2" width="29" style="31" customWidth="1"/>
    <col min="3" max="14" width="10.1640625" style="31" bestFit="1" customWidth="1"/>
    <col min="15" max="15" width="12.6640625" style="30" customWidth="1"/>
    <col min="16" max="16" width="9.33203125" style="202"/>
    <col min="17" max="16384" width="9.33203125" style="31"/>
  </cols>
  <sheetData>
    <row r="1" spans="1:16" s="30" customFormat="1" ht="26.1" customHeight="1" thickBot="1" x14ac:dyDescent="0.3">
      <c r="A1" s="56" t="s">
        <v>1</v>
      </c>
      <c r="B1" s="121" t="s">
        <v>50</v>
      </c>
      <c r="C1" s="57" t="s">
        <v>79</v>
      </c>
      <c r="D1" s="57" t="s">
        <v>80</v>
      </c>
      <c r="E1" s="57" t="s">
        <v>81</v>
      </c>
      <c r="F1" s="57" t="s">
        <v>82</v>
      </c>
      <c r="G1" s="57" t="s">
        <v>83</v>
      </c>
      <c r="H1" s="57" t="s">
        <v>84</v>
      </c>
      <c r="I1" s="57" t="s">
        <v>85</v>
      </c>
      <c r="J1" s="57" t="s">
        <v>86</v>
      </c>
      <c r="K1" s="57" t="s">
        <v>87</v>
      </c>
      <c r="L1" s="57" t="s">
        <v>88</v>
      </c>
      <c r="M1" s="57" t="s">
        <v>89</v>
      </c>
      <c r="N1" s="57" t="s">
        <v>90</v>
      </c>
      <c r="O1" s="58" t="s">
        <v>39</v>
      </c>
      <c r="P1" s="199"/>
    </row>
    <row r="2" spans="1:16" s="43" customFormat="1" ht="15" customHeight="1" thickBot="1" x14ac:dyDescent="0.25">
      <c r="A2" s="61" t="s">
        <v>3</v>
      </c>
      <c r="B2" s="170" t="s">
        <v>40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26"/>
      <c r="P2" s="200"/>
    </row>
    <row r="3" spans="1:16" s="44" customFormat="1" ht="14.1" customHeight="1" x14ac:dyDescent="0.2">
      <c r="A3" s="60" t="s">
        <v>6</v>
      </c>
      <c r="B3" s="172" t="s">
        <v>112</v>
      </c>
      <c r="C3" s="122">
        <v>1406133</v>
      </c>
      <c r="D3" s="122">
        <v>1406133</v>
      </c>
      <c r="E3" s="122">
        <v>1406133</v>
      </c>
      <c r="F3" s="122">
        <v>1406133</v>
      </c>
      <c r="G3" s="122">
        <v>1406133</v>
      </c>
      <c r="H3" s="122">
        <v>1406133</v>
      </c>
      <c r="I3" s="122">
        <v>1406133</v>
      </c>
      <c r="J3" s="122">
        <v>1406132</v>
      </c>
      <c r="K3" s="122">
        <v>1406133</v>
      </c>
      <c r="L3" s="122">
        <v>1406132</v>
      </c>
      <c r="M3" s="122">
        <v>1406133</v>
      </c>
      <c r="N3" s="122">
        <v>1406132</v>
      </c>
      <c r="O3" s="546">
        <f>SUM(C3:N3)</f>
        <v>16873593</v>
      </c>
      <c r="P3" s="201"/>
    </row>
    <row r="4" spans="1:16" s="44" customFormat="1" ht="14.1" customHeight="1" x14ac:dyDescent="0.2">
      <c r="A4" s="60" t="s">
        <v>7</v>
      </c>
      <c r="B4" s="173" t="s">
        <v>113</v>
      </c>
      <c r="C4" s="124">
        <v>4370124</v>
      </c>
      <c r="D4" s="124">
        <v>4370124</v>
      </c>
      <c r="E4" s="124">
        <v>4370124</v>
      </c>
      <c r="F4" s="124">
        <v>4370124</v>
      </c>
      <c r="G4" s="124">
        <v>4370124</v>
      </c>
      <c r="H4" s="124">
        <v>4370124</v>
      </c>
      <c r="I4" s="124">
        <v>4370124</v>
      </c>
      <c r="J4" s="124">
        <v>4370124</v>
      </c>
      <c r="K4" s="124">
        <v>4370124</v>
      </c>
      <c r="L4" s="124">
        <v>4370124</v>
      </c>
      <c r="M4" s="124">
        <v>4370128</v>
      </c>
      <c r="N4" s="124">
        <v>4370124</v>
      </c>
      <c r="O4" s="546">
        <f t="shared" ref="O4:O10" si="0">SUM(C4:N4)</f>
        <v>52441492</v>
      </c>
      <c r="P4" s="201"/>
    </row>
    <row r="5" spans="1:16" s="44" customFormat="1" ht="14.1" customHeight="1" x14ac:dyDescent="0.2">
      <c r="A5" s="60" t="s">
        <v>8</v>
      </c>
      <c r="B5" s="172" t="s">
        <v>114</v>
      </c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545">
        <f t="shared" si="0"/>
        <v>0</v>
      </c>
      <c r="P5" s="201"/>
    </row>
    <row r="6" spans="1:16" s="44" customFormat="1" ht="14.1" customHeight="1" x14ac:dyDescent="0.2">
      <c r="A6" s="60" t="s">
        <v>9</v>
      </c>
      <c r="B6" s="172" t="s">
        <v>360</v>
      </c>
      <c r="C6" s="122">
        <f>839766+22209000</f>
        <v>23048766</v>
      </c>
      <c r="D6" s="122">
        <v>839766</v>
      </c>
      <c r="E6" s="122">
        <v>839766</v>
      </c>
      <c r="F6" s="122">
        <v>839766</v>
      </c>
      <c r="G6" s="122">
        <f>35000000+839766</f>
        <v>35839766</v>
      </c>
      <c r="H6" s="122">
        <f>839766+16104717</f>
        <v>16944483</v>
      </c>
      <c r="I6" s="122">
        <f t="shared" ref="I6:K6" si="1">839766+16104717</f>
        <v>16944483</v>
      </c>
      <c r="J6" s="122">
        <f t="shared" si="1"/>
        <v>16944483</v>
      </c>
      <c r="K6" s="122">
        <f t="shared" si="1"/>
        <v>16944483</v>
      </c>
      <c r="L6" s="122">
        <v>45721203</v>
      </c>
      <c r="M6" s="122">
        <v>16944483</v>
      </c>
      <c r="N6" s="122">
        <v>16944483</v>
      </c>
      <c r="O6" s="545">
        <f>SUM(C6:N6)</f>
        <v>208795931</v>
      </c>
      <c r="P6" s="201"/>
    </row>
    <row r="7" spans="1:16" s="44" customFormat="1" ht="14.1" customHeight="1" x14ac:dyDescent="0.2">
      <c r="A7" s="60" t="s">
        <v>10</v>
      </c>
      <c r="B7" s="172" t="s">
        <v>96</v>
      </c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545">
        <f t="shared" si="0"/>
        <v>0</v>
      </c>
      <c r="P7" s="201"/>
    </row>
    <row r="8" spans="1:16" s="44" customFormat="1" ht="14.1" customHeight="1" x14ac:dyDescent="0.2">
      <c r="A8" s="60" t="s">
        <v>11</v>
      </c>
      <c r="B8" s="172" t="s">
        <v>115</v>
      </c>
      <c r="C8" s="122">
        <v>84089984</v>
      </c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545">
        <f t="shared" si="0"/>
        <v>84089984</v>
      </c>
      <c r="P8" s="201"/>
    </row>
    <row r="9" spans="1:16" s="44" customFormat="1" ht="14.1" customHeight="1" x14ac:dyDescent="0.2">
      <c r="A9" s="60" t="s">
        <v>12</v>
      </c>
      <c r="B9" s="172" t="s">
        <v>423</v>
      </c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545">
        <f t="shared" si="0"/>
        <v>0</v>
      </c>
      <c r="P9" s="201"/>
    </row>
    <row r="10" spans="1:16" s="44" customFormat="1" ht="14.1" customHeight="1" thickBot="1" x14ac:dyDescent="0.25">
      <c r="A10" s="336" t="s">
        <v>13</v>
      </c>
      <c r="B10" s="174" t="s">
        <v>118</v>
      </c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547">
        <f t="shared" si="0"/>
        <v>0</v>
      </c>
      <c r="P10" s="201"/>
    </row>
    <row r="11" spans="1:16" s="43" customFormat="1" ht="15.95" customHeight="1" thickBot="1" x14ac:dyDescent="0.25">
      <c r="A11" s="61" t="s">
        <v>14</v>
      </c>
      <c r="B11" s="541" t="s">
        <v>164</v>
      </c>
      <c r="C11" s="542">
        <f t="shared" ref="C11:N11" si="2">SUM(C3:C10)</f>
        <v>112915007</v>
      </c>
      <c r="D11" s="542">
        <f t="shared" si="2"/>
        <v>6616023</v>
      </c>
      <c r="E11" s="542">
        <f t="shared" si="2"/>
        <v>6616023</v>
      </c>
      <c r="F11" s="542">
        <f t="shared" si="2"/>
        <v>6616023</v>
      </c>
      <c r="G11" s="542">
        <f t="shared" si="2"/>
        <v>41616023</v>
      </c>
      <c r="H11" s="542">
        <f t="shared" si="2"/>
        <v>22720740</v>
      </c>
      <c r="I11" s="542">
        <f t="shared" si="2"/>
        <v>22720740</v>
      </c>
      <c r="J11" s="542">
        <f t="shared" si="2"/>
        <v>22720739</v>
      </c>
      <c r="K11" s="542">
        <f t="shared" si="2"/>
        <v>22720740</v>
      </c>
      <c r="L11" s="542">
        <f t="shared" si="2"/>
        <v>51497459</v>
      </c>
      <c r="M11" s="542">
        <f t="shared" si="2"/>
        <v>22720744</v>
      </c>
      <c r="N11" s="542">
        <f t="shared" si="2"/>
        <v>22720739</v>
      </c>
      <c r="O11" s="543">
        <f>SUM(O3:O10)</f>
        <v>362201000</v>
      </c>
      <c r="P11" s="200"/>
    </row>
    <row r="12" spans="1:16" s="43" customFormat="1" ht="15" customHeight="1" thickBot="1" x14ac:dyDescent="0.25">
      <c r="A12" s="61" t="s">
        <v>15</v>
      </c>
      <c r="B12" s="175" t="s">
        <v>46</v>
      </c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6"/>
      <c r="P12" s="200"/>
    </row>
    <row r="13" spans="1:16" s="44" customFormat="1" ht="14.1" customHeight="1" x14ac:dyDescent="0.2">
      <c r="A13" s="62" t="s">
        <v>16</v>
      </c>
      <c r="B13" s="173" t="s">
        <v>52</v>
      </c>
      <c r="C13" s="124">
        <v>2977600</v>
      </c>
      <c r="D13" s="124">
        <v>2977611</v>
      </c>
      <c r="E13" s="124">
        <v>2977600</v>
      </c>
      <c r="F13" s="124">
        <v>2977600</v>
      </c>
      <c r="G13" s="124">
        <v>2977600</v>
      </c>
      <c r="H13" s="124">
        <v>2977600</v>
      </c>
      <c r="I13" s="124">
        <v>2977600</v>
      </c>
      <c r="J13" s="124">
        <v>2977600</v>
      </c>
      <c r="K13" s="124">
        <v>2977600</v>
      </c>
      <c r="L13" s="124">
        <v>2977600</v>
      </c>
      <c r="M13" s="124">
        <v>2977600</v>
      </c>
      <c r="N13" s="124">
        <v>2977600</v>
      </c>
      <c r="O13" s="546">
        <f t="shared" ref="O13:O20" si="3">SUM(C13:N13)</f>
        <v>35731211</v>
      </c>
      <c r="P13" s="201"/>
    </row>
    <row r="14" spans="1:16" s="44" customFormat="1" ht="14.1" customHeight="1" x14ac:dyDescent="0.2">
      <c r="A14" s="60" t="s">
        <v>17</v>
      </c>
      <c r="B14" s="172" t="s">
        <v>91</v>
      </c>
      <c r="C14" s="122">
        <v>687362</v>
      </c>
      <c r="D14" s="122">
        <v>687362</v>
      </c>
      <c r="E14" s="122">
        <v>687362</v>
      </c>
      <c r="F14" s="122">
        <v>687362</v>
      </c>
      <c r="G14" s="122">
        <v>687362</v>
      </c>
      <c r="H14" s="122">
        <v>687362</v>
      </c>
      <c r="I14" s="122">
        <v>687362</v>
      </c>
      <c r="J14" s="122">
        <v>687362</v>
      </c>
      <c r="K14" s="122">
        <v>687362</v>
      </c>
      <c r="L14" s="122">
        <v>687362</v>
      </c>
      <c r="M14" s="122">
        <v>687361</v>
      </c>
      <c r="N14" s="122">
        <f>687362+2</f>
        <v>687364</v>
      </c>
      <c r="O14" s="545">
        <f t="shared" si="3"/>
        <v>8248345</v>
      </c>
      <c r="P14" s="201"/>
    </row>
    <row r="15" spans="1:16" s="44" customFormat="1" ht="14.1" customHeight="1" x14ac:dyDescent="0.2">
      <c r="A15" s="60" t="s">
        <v>18</v>
      </c>
      <c r="B15" s="172" t="s">
        <v>47</v>
      </c>
      <c r="C15" s="122">
        <v>3409200</v>
      </c>
      <c r="D15" s="122">
        <v>3409200</v>
      </c>
      <c r="E15" s="122">
        <v>3409200</v>
      </c>
      <c r="F15" s="122">
        <v>3409200</v>
      </c>
      <c r="G15" s="122">
        <v>3409200</v>
      </c>
      <c r="H15" s="122">
        <v>3409200</v>
      </c>
      <c r="I15" s="122">
        <v>3409200</v>
      </c>
      <c r="J15" s="122">
        <v>3409200</v>
      </c>
      <c r="K15" s="122">
        <v>3409200</v>
      </c>
      <c r="L15" s="122">
        <v>3409200</v>
      </c>
      <c r="M15" s="122">
        <v>3409200</v>
      </c>
      <c r="N15" s="122">
        <v>3409200</v>
      </c>
      <c r="O15" s="545">
        <f t="shared" si="3"/>
        <v>40910400</v>
      </c>
      <c r="P15" s="201"/>
    </row>
    <row r="16" spans="1:16" s="44" customFormat="1" ht="14.1" customHeight="1" x14ac:dyDescent="0.2">
      <c r="A16" s="60" t="s">
        <v>19</v>
      </c>
      <c r="B16" s="172" t="s">
        <v>129</v>
      </c>
      <c r="C16" s="122"/>
      <c r="D16" s="122"/>
      <c r="E16" s="122"/>
      <c r="F16" s="122"/>
      <c r="G16" s="122"/>
      <c r="H16" s="122">
        <v>22609383</v>
      </c>
      <c r="I16" s="122">
        <v>22609383</v>
      </c>
      <c r="J16" s="122">
        <v>22609383</v>
      </c>
      <c r="K16" s="122">
        <v>22609383</v>
      </c>
      <c r="L16" s="122">
        <v>22609383</v>
      </c>
      <c r="M16" s="122">
        <f>22609383+2</f>
        <v>22609385</v>
      </c>
      <c r="N16" s="122"/>
      <c r="O16" s="545">
        <f t="shared" si="3"/>
        <v>135656300</v>
      </c>
      <c r="P16" s="201"/>
    </row>
    <row r="17" spans="1:16" s="44" customFormat="1" ht="14.1" customHeight="1" x14ac:dyDescent="0.2">
      <c r="A17" s="60" t="s">
        <v>20</v>
      </c>
      <c r="B17" s="172" t="s">
        <v>361</v>
      </c>
      <c r="C17" s="122"/>
      <c r="D17" s="122"/>
      <c r="E17" s="122"/>
      <c r="F17" s="122">
        <v>1500000</v>
      </c>
      <c r="G17" s="122">
        <v>2150000</v>
      </c>
      <c r="H17" s="122"/>
      <c r="I17" s="122">
        <v>1500000</v>
      </c>
      <c r="J17" s="122"/>
      <c r="K17" s="122"/>
      <c r="L17" s="122"/>
      <c r="M17" s="122"/>
      <c r="N17" s="122"/>
      <c r="O17" s="545">
        <f t="shared" si="3"/>
        <v>5150000</v>
      </c>
      <c r="P17" s="201"/>
    </row>
    <row r="18" spans="1:16" s="44" customFormat="1" ht="14.1" customHeight="1" x14ac:dyDescent="0.2">
      <c r="A18" s="60" t="s">
        <v>21</v>
      </c>
      <c r="B18" s="172" t="s">
        <v>182</v>
      </c>
      <c r="C18" s="122">
        <f>25650+25000+33333+45833+20000+17500+1667</f>
        <v>168983</v>
      </c>
      <c r="D18" s="122">
        <f>25650+25000+33333+45833+20000+17500+1667+625000</f>
        <v>793983</v>
      </c>
      <c r="E18" s="122">
        <f>25650+25000+33333+45833+20000+17500+1667+4</f>
        <v>168987</v>
      </c>
      <c r="F18" s="122">
        <f>25650+25000+33333+45833+20000+17500+1667+625000</f>
        <v>793983</v>
      </c>
      <c r="G18" s="122">
        <f t="shared" ref="G18:I18" si="4">25650+25000+33333+45833+20000+17500+1667</f>
        <v>168983</v>
      </c>
      <c r="H18" s="122">
        <f>25650+25000+33333+45833+20000+17500+1667+625000</f>
        <v>793983</v>
      </c>
      <c r="I18" s="122">
        <f t="shared" si="4"/>
        <v>168983</v>
      </c>
      <c r="J18" s="122">
        <f>25650+25000+33333+45833+20000+17500+1667+1700000+400000+625000</f>
        <v>2893983</v>
      </c>
      <c r="K18" s="122">
        <f>25650+25000+33333+45833+20000+17500+1667+2500000</f>
        <v>2668983</v>
      </c>
      <c r="L18" s="122">
        <f>25650+25000+33333+45833+20000+17500+1667+2500000+625000</f>
        <v>3293983</v>
      </c>
      <c r="M18" s="122">
        <f>25650+25000+33333+45833+20000+17500+1667+1300000</f>
        <v>1468983</v>
      </c>
      <c r="N18" s="122">
        <f>25650+25000+33333+45833+20000+17500+1667+1400000+625000</f>
        <v>2193983</v>
      </c>
      <c r="O18" s="545">
        <f t="shared" si="3"/>
        <v>15577800</v>
      </c>
      <c r="P18" s="201"/>
    </row>
    <row r="19" spans="1:16" s="44" customFormat="1" ht="14.1" customHeight="1" x14ac:dyDescent="0.2">
      <c r="A19" s="60" t="s">
        <v>22</v>
      </c>
      <c r="B19" s="172" t="s">
        <v>34</v>
      </c>
      <c r="C19" s="122">
        <v>3048908</v>
      </c>
      <c r="D19" s="122">
        <v>3048908</v>
      </c>
      <c r="E19" s="122">
        <v>3048908</v>
      </c>
      <c r="F19" s="122">
        <v>3048908</v>
      </c>
      <c r="G19" s="122">
        <v>3048908</v>
      </c>
      <c r="H19" s="122">
        <v>3048908</v>
      </c>
      <c r="I19" s="122">
        <v>3048908</v>
      </c>
      <c r="J19" s="122">
        <v>3048908</v>
      </c>
      <c r="K19" s="122">
        <v>3048908</v>
      </c>
      <c r="L19" s="122">
        <v>3048908</v>
      </c>
      <c r="M19" s="122">
        <v>3048913</v>
      </c>
      <c r="N19" s="122">
        <v>3048908</v>
      </c>
      <c r="O19" s="545">
        <f t="shared" si="3"/>
        <v>36586901</v>
      </c>
      <c r="P19" s="201"/>
    </row>
    <row r="20" spans="1:16" s="44" customFormat="1" ht="14.1" customHeight="1" x14ac:dyDescent="0.2">
      <c r="A20" s="60" t="s">
        <v>23</v>
      </c>
      <c r="B20" s="172" t="s">
        <v>183</v>
      </c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545">
        <f t="shared" si="3"/>
        <v>0</v>
      </c>
      <c r="P20" s="201"/>
    </row>
    <row r="21" spans="1:16" s="44" customFormat="1" ht="14.1" customHeight="1" thickBot="1" x14ac:dyDescent="0.25">
      <c r="A21" s="60" t="s">
        <v>24</v>
      </c>
      <c r="B21" s="172" t="s">
        <v>98</v>
      </c>
      <c r="C21" s="123">
        <v>7028337</v>
      </c>
      <c r="D21" s="123">
        <v>7028337</v>
      </c>
      <c r="E21" s="123">
        <v>7028337</v>
      </c>
      <c r="F21" s="123">
        <v>7028337</v>
      </c>
      <c r="G21" s="123">
        <v>7028337</v>
      </c>
      <c r="H21" s="123">
        <v>7028337</v>
      </c>
      <c r="I21" s="123">
        <v>7028337</v>
      </c>
      <c r="J21" s="123">
        <v>7028337</v>
      </c>
      <c r="K21" s="123">
        <v>7028337</v>
      </c>
      <c r="L21" s="123">
        <v>7028337</v>
      </c>
      <c r="M21" s="123">
        <v>7028337</v>
      </c>
      <c r="N21" s="123">
        <v>7028336</v>
      </c>
      <c r="O21" s="545">
        <f>SUM(C21:N21)</f>
        <v>84340043</v>
      </c>
      <c r="P21" s="201"/>
    </row>
    <row r="22" spans="1:16" s="43" customFormat="1" ht="15.95" customHeight="1" thickBot="1" x14ac:dyDescent="0.25">
      <c r="A22" s="63" t="s">
        <v>25</v>
      </c>
      <c r="B22" s="541" t="s">
        <v>165</v>
      </c>
      <c r="C22" s="542">
        <f>SUM(C13:C21)</f>
        <v>17320390</v>
      </c>
      <c r="D22" s="542">
        <f t="shared" ref="D22:N22" si="5">SUM(D13:D21)</f>
        <v>17945401</v>
      </c>
      <c r="E22" s="542">
        <f t="shared" si="5"/>
        <v>17320394</v>
      </c>
      <c r="F22" s="542">
        <f t="shared" si="5"/>
        <v>19445390</v>
      </c>
      <c r="G22" s="542">
        <f t="shared" si="5"/>
        <v>19470390</v>
      </c>
      <c r="H22" s="542">
        <f t="shared" si="5"/>
        <v>40554773</v>
      </c>
      <c r="I22" s="542">
        <f t="shared" si="5"/>
        <v>41429773</v>
      </c>
      <c r="J22" s="542">
        <f t="shared" si="5"/>
        <v>42654773</v>
      </c>
      <c r="K22" s="542">
        <f t="shared" si="5"/>
        <v>42429773</v>
      </c>
      <c r="L22" s="542">
        <f t="shared" si="5"/>
        <v>43054773</v>
      </c>
      <c r="M22" s="542">
        <f t="shared" si="5"/>
        <v>41229779</v>
      </c>
      <c r="N22" s="542">
        <f t="shared" si="5"/>
        <v>19345391</v>
      </c>
      <c r="O22" s="543">
        <f>SUM(C22:N22)</f>
        <v>362201000</v>
      </c>
      <c r="P22" s="200"/>
    </row>
    <row r="23" spans="1:16" x14ac:dyDescent="0.25">
      <c r="A23" s="32"/>
    </row>
  </sheetData>
  <phoneticPr fontId="0" type="noConversion"/>
  <printOptions horizontalCentered="1"/>
  <pageMargins left="0.7" right="0.7" top="0.75" bottom="0.75" header="0.3" footer="0.3"/>
  <pageSetup paperSize="9" scale="85" orientation="landscape" r:id="rId1"/>
  <headerFooter alignWithMargins="0">
    <oddHeader>&amp;C&amp;"Times New Roman CE,Félkövér"&amp;12Előirányzat-felhasználási ütemterv 2017. évre
(tervezett adatok alapján)
&amp;R&amp;"Times New Roman CE,Félkövér dőlt"&amp;12 14. sz. melléklet&amp;"Times New Roman CE,Normál"&amp;10
&amp;"Times New Roman CE,Félkövér dőlt"Forintban !</oddHeader>
    <oddFooter>&amp;P. oldal, összesen: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view="pageLayout" zoomScaleNormal="100" workbookViewId="0">
      <selection activeCell="L22" sqref="L22"/>
    </sheetView>
  </sheetViews>
  <sheetFormatPr defaultColWidth="9.33203125" defaultRowHeight="15.75" x14ac:dyDescent="0.25"/>
  <cols>
    <col min="1" max="1" width="6.33203125" style="30" customWidth="1"/>
    <col min="2" max="2" width="29" style="31" customWidth="1"/>
    <col min="3" max="4" width="11.5" style="31" bestFit="1" customWidth="1"/>
    <col min="5" max="5" width="12.6640625" style="31" bestFit="1" customWidth="1"/>
    <col min="6" max="7" width="12.1640625" style="31" bestFit="1" customWidth="1"/>
    <col min="8" max="8" width="12.6640625" style="31" bestFit="1" customWidth="1"/>
    <col min="9" max="9" width="12.1640625" style="31" bestFit="1" customWidth="1"/>
    <col min="10" max="14" width="13.5" style="31" bestFit="1" customWidth="1"/>
    <col min="15" max="15" width="13.5" style="30" bestFit="1" customWidth="1"/>
    <col min="16" max="16" width="9.33203125" style="202"/>
    <col min="17" max="16384" width="9.33203125" style="31"/>
  </cols>
  <sheetData>
    <row r="1" spans="1:16" s="30" customFormat="1" ht="26.1" customHeight="1" thickBot="1" x14ac:dyDescent="0.3">
      <c r="A1" s="56" t="s">
        <v>1</v>
      </c>
      <c r="B1" s="121" t="s">
        <v>50</v>
      </c>
      <c r="C1" s="57" t="s">
        <v>79</v>
      </c>
      <c r="D1" s="57" t="s">
        <v>80</v>
      </c>
      <c r="E1" s="57" t="s">
        <v>81</v>
      </c>
      <c r="F1" s="57" t="s">
        <v>82</v>
      </c>
      <c r="G1" s="57" t="s">
        <v>83</v>
      </c>
      <c r="H1" s="57" t="s">
        <v>84</v>
      </c>
      <c r="I1" s="57" t="s">
        <v>85</v>
      </c>
      <c r="J1" s="57" t="s">
        <v>86</v>
      </c>
      <c r="K1" s="57" t="s">
        <v>87</v>
      </c>
      <c r="L1" s="57" t="s">
        <v>88</v>
      </c>
      <c r="M1" s="57" t="s">
        <v>89</v>
      </c>
      <c r="N1" s="57" t="s">
        <v>90</v>
      </c>
      <c r="O1" s="58" t="s">
        <v>39</v>
      </c>
      <c r="P1" s="199"/>
    </row>
    <row r="2" spans="1:16" s="43" customFormat="1" ht="15" customHeight="1" thickBot="1" x14ac:dyDescent="0.25">
      <c r="A2" s="61" t="s">
        <v>3</v>
      </c>
      <c r="B2" s="170" t="s">
        <v>40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26"/>
      <c r="P2" s="200"/>
    </row>
    <row r="3" spans="1:16" s="43" customFormat="1" ht="15" customHeight="1" x14ac:dyDescent="0.2">
      <c r="A3" s="168" t="s">
        <v>4</v>
      </c>
      <c r="B3" s="171" t="s">
        <v>166</v>
      </c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544">
        <f t="shared" ref="O3:O11" si="0">SUM(C3:N3)</f>
        <v>0</v>
      </c>
      <c r="P3" s="200"/>
    </row>
    <row r="4" spans="1:16" s="44" customFormat="1" ht="14.1" customHeight="1" x14ac:dyDescent="0.2">
      <c r="A4" s="60" t="s">
        <v>6</v>
      </c>
      <c r="B4" s="172" t="s">
        <v>112</v>
      </c>
      <c r="C4" s="122">
        <v>1406133</v>
      </c>
      <c r="D4" s="122">
        <v>1406133</v>
      </c>
      <c r="E4" s="122">
        <v>1406133</v>
      </c>
      <c r="F4" s="122">
        <v>1406133</v>
      </c>
      <c r="G4" s="122">
        <v>1406133</v>
      </c>
      <c r="H4" s="122">
        <v>1406133</v>
      </c>
      <c r="I4" s="122">
        <v>1406133</v>
      </c>
      <c r="J4" s="122">
        <v>1406132</v>
      </c>
      <c r="K4" s="122">
        <v>1406133</v>
      </c>
      <c r="L4" s="122">
        <v>1406132</v>
      </c>
      <c r="M4" s="122">
        <v>1406133</v>
      </c>
      <c r="N4" s="122">
        <v>1406132</v>
      </c>
      <c r="O4" s="545">
        <f t="shared" si="0"/>
        <v>16873593</v>
      </c>
      <c r="P4" s="201"/>
    </row>
    <row r="5" spans="1:16" s="44" customFormat="1" ht="14.1" customHeight="1" x14ac:dyDescent="0.2">
      <c r="A5" s="168" t="s">
        <v>7</v>
      </c>
      <c r="B5" s="173" t="s">
        <v>113</v>
      </c>
      <c r="C5" s="124">
        <v>4370124</v>
      </c>
      <c r="D5" s="124">
        <v>4370124</v>
      </c>
      <c r="E5" s="124">
        <v>4370124</v>
      </c>
      <c r="F5" s="124">
        <v>4370124</v>
      </c>
      <c r="G5" s="124">
        <v>4370124</v>
      </c>
      <c r="H5" s="124">
        <v>4370124</v>
      </c>
      <c r="I5" s="124">
        <v>4370124</v>
      </c>
      <c r="J5" s="124">
        <v>4370124</v>
      </c>
      <c r="K5" s="124">
        <v>4370124</v>
      </c>
      <c r="L5" s="124">
        <v>4370124</v>
      </c>
      <c r="M5" s="124">
        <v>4370128</v>
      </c>
      <c r="N5" s="124">
        <v>4370124</v>
      </c>
      <c r="O5" s="546">
        <f t="shared" si="0"/>
        <v>52441492</v>
      </c>
      <c r="P5" s="201"/>
    </row>
    <row r="6" spans="1:16" s="44" customFormat="1" ht="14.1" customHeight="1" x14ac:dyDescent="0.2">
      <c r="A6" s="168" t="s">
        <v>8</v>
      </c>
      <c r="B6" s="172" t="s">
        <v>114</v>
      </c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545">
        <f t="shared" si="0"/>
        <v>0</v>
      </c>
      <c r="P6" s="201"/>
    </row>
    <row r="7" spans="1:16" s="44" customFormat="1" ht="14.1" customHeight="1" x14ac:dyDescent="0.2">
      <c r="A7" s="168" t="s">
        <v>9</v>
      </c>
      <c r="B7" s="172" t="s">
        <v>360</v>
      </c>
      <c r="C7" s="122">
        <v>23048766</v>
      </c>
      <c r="D7" s="122">
        <v>839766</v>
      </c>
      <c r="E7" s="122">
        <v>839766</v>
      </c>
      <c r="F7" s="122">
        <v>839766</v>
      </c>
      <c r="G7" s="122">
        <v>35839766</v>
      </c>
      <c r="H7" s="122">
        <v>16944483</v>
      </c>
      <c r="I7" s="122">
        <v>16944483</v>
      </c>
      <c r="J7" s="122">
        <v>16944483</v>
      </c>
      <c r="K7" s="122">
        <v>16944483</v>
      </c>
      <c r="L7" s="122">
        <v>45721203</v>
      </c>
      <c r="M7" s="122">
        <v>16944483</v>
      </c>
      <c r="N7" s="122">
        <v>16944483</v>
      </c>
      <c r="O7" s="545">
        <f>SUM(C7:N7)</f>
        <v>208795931</v>
      </c>
      <c r="P7" s="201"/>
    </row>
    <row r="8" spans="1:16" s="44" customFormat="1" ht="14.1" customHeight="1" x14ac:dyDescent="0.2">
      <c r="A8" s="168" t="s">
        <v>10</v>
      </c>
      <c r="B8" s="172" t="s">
        <v>96</v>
      </c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545">
        <f>SUM(C8:N8)</f>
        <v>0</v>
      </c>
      <c r="P8" s="201"/>
    </row>
    <row r="9" spans="1:16" s="44" customFormat="1" ht="14.1" customHeight="1" x14ac:dyDescent="0.2">
      <c r="A9" s="168" t="s">
        <v>11</v>
      </c>
      <c r="B9" s="172" t="s">
        <v>115</v>
      </c>
      <c r="C9" s="122">
        <v>84089984</v>
      </c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545">
        <f>SUM(C9:N9)</f>
        <v>84089984</v>
      </c>
      <c r="P9" s="201"/>
    </row>
    <row r="10" spans="1:16" s="44" customFormat="1" ht="14.1" customHeight="1" x14ac:dyDescent="0.2">
      <c r="A10" s="168" t="s">
        <v>12</v>
      </c>
      <c r="B10" s="172" t="s">
        <v>116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545">
        <f>SUM(C10:N10)</f>
        <v>0</v>
      </c>
      <c r="P10" s="201"/>
    </row>
    <row r="11" spans="1:16" s="44" customFormat="1" ht="14.1" customHeight="1" thickBot="1" x14ac:dyDescent="0.25">
      <c r="A11" s="168" t="s">
        <v>13</v>
      </c>
      <c r="B11" s="174" t="s">
        <v>118</v>
      </c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547">
        <f t="shared" si="0"/>
        <v>0</v>
      </c>
      <c r="P11" s="201"/>
    </row>
    <row r="12" spans="1:16" s="43" customFormat="1" ht="15.95" customHeight="1" thickBot="1" x14ac:dyDescent="0.25">
      <c r="A12" s="61" t="s">
        <v>14</v>
      </c>
      <c r="B12" s="541" t="s">
        <v>164</v>
      </c>
      <c r="C12" s="542">
        <f t="shared" ref="C12:N12" si="1">SUM(C3:C11)</f>
        <v>112915007</v>
      </c>
      <c r="D12" s="542">
        <f t="shared" si="1"/>
        <v>6616023</v>
      </c>
      <c r="E12" s="542">
        <f t="shared" si="1"/>
        <v>6616023</v>
      </c>
      <c r="F12" s="542">
        <f t="shared" si="1"/>
        <v>6616023</v>
      </c>
      <c r="G12" s="542">
        <f t="shared" si="1"/>
        <v>41616023</v>
      </c>
      <c r="H12" s="542">
        <f t="shared" si="1"/>
        <v>22720740</v>
      </c>
      <c r="I12" s="542">
        <f t="shared" si="1"/>
        <v>22720740</v>
      </c>
      <c r="J12" s="542">
        <f t="shared" si="1"/>
        <v>22720739</v>
      </c>
      <c r="K12" s="542">
        <f t="shared" si="1"/>
        <v>22720740</v>
      </c>
      <c r="L12" s="542">
        <f t="shared" si="1"/>
        <v>51497459</v>
      </c>
      <c r="M12" s="542">
        <f t="shared" si="1"/>
        <v>22720744</v>
      </c>
      <c r="N12" s="542">
        <f t="shared" si="1"/>
        <v>22720739</v>
      </c>
      <c r="O12" s="543">
        <f>SUM(O4:O10)</f>
        <v>362201000</v>
      </c>
      <c r="P12" s="200"/>
    </row>
    <row r="13" spans="1:16" s="43" customFormat="1" ht="15" customHeight="1" thickBot="1" x14ac:dyDescent="0.25">
      <c r="A13" s="61" t="s">
        <v>15</v>
      </c>
      <c r="B13" s="175" t="s">
        <v>46</v>
      </c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6"/>
      <c r="P13" s="200"/>
    </row>
    <row r="14" spans="1:16" s="44" customFormat="1" ht="14.1" customHeight="1" x14ac:dyDescent="0.2">
      <c r="A14" s="62" t="s">
        <v>16</v>
      </c>
      <c r="B14" s="173" t="s">
        <v>52</v>
      </c>
      <c r="C14" s="124">
        <v>2977600</v>
      </c>
      <c r="D14" s="124">
        <v>2977611</v>
      </c>
      <c r="E14" s="124">
        <v>2977600</v>
      </c>
      <c r="F14" s="124">
        <v>2977600</v>
      </c>
      <c r="G14" s="124">
        <v>2977600</v>
      </c>
      <c r="H14" s="124">
        <v>2977600</v>
      </c>
      <c r="I14" s="124">
        <v>2977600</v>
      </c>
      <c r="J14" s="124">
        <v>2977600</v>
      </c>
      <c r="K14" s="124">
        <v>2977600</v>
      </c>
      <c r="L14" s="124">
        <v>2977600</v>
      </c>
      <c r="M14" s="124">
        <v>2977600</v>
      </c>
      <c r="N14" s="124">
        <v>2977600</v>
      </c>
      <c r="O14" s="546">
        <f t="shared" ref="O14:O22" si="2">SUM(C14:N14)</f>
        <v>35731211</v>
      </c>
      <c r="P14" s="201"/>
    </row>
    <row r="15" spans="1:16" s="44" customFormat="1" ht="14.1" customHeight="1" x14ac:dyDescent="0.2">
      <c r="A15" s="60" t="s">
        <v>17</v>
      </c>
      <c r="B15" s="172" t="s">
        <v>91</v>
      </c>
      <c r="C15" s="122">
        <v>687362</v>
      </c>
      <c r="D15" s="122">
        <v>687362</v>
      </c>
      <c r="E15" s="122">
        <v>687362</v>
      </c>
      <c r="F15" s="122">
        <v>687362</v>
      </c>
      <c r="G15" s="122">
        <v>687362</v>
      </c>
      <c r="H15" s="122">
        <v>687362</v>
      </c>
      <c r="I15" s="122">
        <v>687362</v>
      </c>
      <c r="J15" s="122">
        <v>687362</v>
      </c>
      <c r="K15" s="122">
        <v>687362</v>
      </c>
      <c r="L15" s="122">
        <v>687362</v>
      </c>
      <c r="M15" s="122">
        <v>687361</v>
      </c>
      <c r="N15" s="122">
        <v>687364</v>
      </c>
      <c r="O15" s="545">
        <f t="shared" si="2"/>
        <v>8248345</v>
      </c>
      <c r="P15" s="201"/>
    </row>
    <row r="16" spans="1:16" s="44" customFormat="1" ht="14.1" customHeight="1" x14ac:dyDescent="0.2">
      <c r="A16" s="60" t="s">
        <v>18</v>
      </c>
      <c r="B16" s="172" t="s">
        <v>47</v>
      </c>
      <c r="C16" s="122">
        <v>3409200</v>
      </c>
      <c r="D16" s="122">
        <v>3409200</v>
      </c>
      <c r="E16" s="122">
        <v>3409200</v>
      </c>
      <c r="F16" s="122">
        <v>3409200</v>
      </c>
      <c r="G16" s="122">
        <v>3409200</v>
      </c>
      <c r="H16" s="122">
        <v>3409200</v>
      </c>
      <c r="I16" s="122">
        <v>3409200</v>
      </c>
      <c r="J16" s="122">
        <v>3409200</v>
      </c>
      <c r="K16" s="122">
        <v>3409200</v>
      </c>
      <c r="L16" s="122">
        <v>3409200</v>
      </c>
      <c r="M16" s="122">
        <v>3409200</v>
      </c>
      <c r="N16" s="122">
        <v>3409200</v>
      </c>
      <c r="O16" s="545">
        <f t="shared" si="2"/>
        <v>40910400</v>
      </c>
      <c r="P16" s="201"/>
    </row>
    <row r="17" spans="1:16" s="44" customFormat="1" ht="14.1" customHeight="1" x14ac:dyDescent="0.2">
      <c r="A17" s="60" t="s">
        <v>19</v>
      </c>
      <c r="B17" s="172" t="s">
        <v>129</v>
      </c>
      <c r="C17" s="122"/>
      <c r="D17" s="122"/>
      <c r="E17" s="122"/>
      <c r="F17" s="122"/>
      <c r="G17" s="122"/>
      <c r="H17" s="122">
        <v>22609383</v>
      </c>
      <c r="I17" s="122">
        <v>22609383</v>
      </c>
      <c r="J17" s="122">
        <v>22609383</v>
      </c>
      <c r="K17" s="122">
        <v>22609383</v>
      </c>
      <c r="L17" s="122">
        <v>22609383</v>
      </c>
      <c r="M17" s="122">
        <v>22609385</v>
      </c>
      <c r="N17" s="122"/>
      <c r="O17" s="545">
        <f t="shared" si="2"/>
        <v>135656300</v>
      </c>
      <c r="P17" s="201"/>
    </row>
    <row r="18" spans="1:16" s="44" customFormat="1" ht="14.1" customHeight="1" x14ac:dyDescent="0.2">
      <c r="A18" s="60" t="s">
        <v>20</v>
      </c>
      <c r="B18" s="172" t="s">
        <v>362</v>
      </c>
      <c r="C18" s="122"/>
      <c r="D18" s="122"/>
      <c r="E18" s="122"/>
      <c r="F18" s="122">
        <v>1500000</v>
      </c>
      <c r="G18" s="122">
        <v>2150000</v>
      </c>
      <c r="H18" s="122"/>
      <c r="I18" s="122">
        <v>1500000</v>
      </c>
      <c r="J18" s="122"/>
      <c r="K18" s="122"/>
      <c r="L18" s="122"/>
      <c r="M18" s="122"/>
      <c r="N18" s="122"/>
      <c r="O18" s="545">
        <f t="shared" si="2"/>
        <v>5150000</v>
      </c>
      <c r="P18" s="201"/>
    </row>
    <row r="19" spans="1:16" s="44" customFormat="1" ht="14.1" customHeight="1" x14ac:dyDescent="0.2">
      <c r="A19" s="60" t="s">
        <v>21</v>
      </c>
      <c r="B19" s="172" t="s">
        <v>182</v>
      </c>
      <c r="C19" s="122">
        <v>168983</v>
      </c>
      <c r="D19" s="122">
        <v>793983</v>
      </c>
      <c r="E19" s="122">
        <v>168987</v>
      </c>
      <c r="F19" s="122">
        <v>793983</v>
      </c>
      <c r="G19" s="122">
        <v>168983</v>
      </c>
      <c r="H19" s="122">
        <v>793983</v>
      </c>
      <c r="I19" s="122">
        <v>168983</v>
      </c>
      <c r="J19" s="122">
        <v>2893983</v>
      </c>
      <c r="K19" s="122">
        <v>2668983</v>
      </c>
      <c r="L19" s="122">
        <v>3293983</v>
      </c>
      <c r="M19" s="122">
        <v>1468983</v>
      </c>
      <c r="N19" s="122">
        <v>2193983</v>
      </c>
      <c r="O19" s="545">
        <f t="shared" si="2"/>
        <v>15577800</v>
      </c>
      <c r="P19" s="201"/>
    </row>
    <row r="20" spans="1:16" s="44" customFormat="1" ht="14.1" customHeight="1" x14ac:dyDescent="0.2">
      <c r="A20" s="60" t="s">
        <v>22</v>
      </c>
      <c r="B20" s="172" t="s">
        <v>34</v>
      </c>
      <c r="C20" s="122">
        <v>3048908</v>
      </c>
      <c r="D20" s="122">
        <v>3048908</v>
      </c>
      <c r="E20" s="122">
        <v>3048908</v>
      </c>
      <c r="F20" s="122">
        <v>3048908</v>
      </c>
      <c r="G20" s="122">
        <v>3048908</v>
      </c>
      <c r="H20" s="122">
        <v>3048908</v>
      </c>
      <c r="I20" s="122">
        <v>3048908</v>
      </c>
      <c r="J20" s="122">
        <v>3048908</v>
      </c>
      <c r="K20" s="122">
        <v>3048908</v>
      </c>
      <c r="L20" s="122">
        <v>3048908</v>
      </c>
      <c r="M20" s="122">
        <v>3048913</v>
      </c>
      <c r="N20" s="122">
        <v>3048908</v>
      </c>
      <c r="O20" s="545">
        <f t="shared" si="2"/>
        <v>36586901</v>
      </c>
      <c r="P20" s="201"/>
    </row>
    <row r="21" spans="1:16" s="44" customFormat="1" ht="14.1" customHeight="1" x14ac:dyDescent="0.2">
      <c r="A21" s="60" t="s">
        <v>23</v>
      </c>
      <c r="B21" s="172" t="s">
        <v>183</v>
      </c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545">
        <f t="shared" si="2"/>
        <v>0</v>
      </c>
      <c r="P21" s="201"/>
    </row>
    <row r="22" spans="1:16" s="44" customFormat="1" ht="14.1" customHeight="1" x14ac:dyDescent="0.2">
      <c r="A22" s="60" t="s">
        <v>24</v>
      </c>
      <c r="B22" s="172" t="s">
        <v>98</v>
      </c>
      <c r="C22" s="122">
        <v>7028337</v>
      </c>
      <c r="D22" s="122">
        <v>7028337</v>
      </c>
      <c r="E22" s="122">
        <v>7028337</v>
      </c>
      <c r="F22" s="122">
        <v>7028337</v>
      </c>
      <c r="G22" s="122">
        <v>7028337</v>
      </c>
      <c r="H22" s="122">
        <v>7028337</v>
      </c>
      <c r="I22" s="122">
        <v>7028337</v>
      </c>
      <c r="J22" s="122">
        <v>7028337</v>
      </c>
      <c r="K22" s="122">
        <v>7028337</v>
      </c>
      <c r="L22" s="122">
        <v>7028337</v>
      </c>
      <c r="M22" s="122">
        <v>7028337</v>
      </c>
      <c r="N22" s="122">
        <v>7028336</v>
      </c>
      <c r="O22" s="545">
        <f t="shared" si="2"/>
        <v>84340043</v>
      </c>
      <c r="P22" s="201"/>
    </row>
    <row r="23" spans="1:16" s="44" customFormat="1" ht="14.1" customHeight="1" thickBot="1" x14ac:dyDescent="0.25">
      <c r="A23" s="60" t="s">
        <v>25</v>
      </c>
      <c r="B23" s="172" t="s">
        <v>49</v>
      </c>
      <c r="C23" s="400"/>
      <c r="D23" s="400"/>
      <c r="E23" s="400"/>
      <c r="F23" s="400"/>
      <c r="G23" s="400"/>
      <c r="H23" s="400"/>
      <c r="I23" s="400"/>
      <c r="J23" s="400"/>
      <c r="K23" s="400"/>
      <c r="L23" s="400"/>
      <c r="M23" s="400"/>
      <c r="N23" s="400"/>
      <c r="O23" s="555"/>
      <c r="P23" s="201"/>
    </row>
    <row r="24" spans="1:16" s="43" customFormat="1" ht="15.95" customHeight="1" thickBot="1" x14ac:dyDescent="0.25">
      <c r="A24" s="63" t="s">
        <v>26</v>
      </c>
      <c r="B24" s="541" t="s">
        <v>165</v>
      </c>
      <c r="C24" s="542">
        <f t="shared" ref="C24:N24" si="3">SUM(C14:C23)</f>
        <v>17320390</v>
      </c>
      <c r="D24" s="542">
        <f t="shared" si="3"/>
        <v>17945401</v>
      </c>
      <c r="E24" s="542">
        <f t="shared" si="3"/>
        <v>17320394</v>
      </c>
      <c r="F24" s="542">
        <f t="shared" si="3"/>
        <v>19445390</v>
      </c>
      <c r="G24" s="542">
        <f t="shared" si="3"/>
        <v>19470390</v>
      </c>
      <c r="H24" s="542">
        <f t="shared" si="3"/>
        <v>40554773</v>
      </c>
      <c r="I24" s="542">
        <f t="shared" si="3"/>
        <v>41429773</v>
      </c>
      <c r="J24" s="542">
        <f t="shared" si="3"/>
        <v>42654773</v>
      </c>
      <c r="K24" s="542">
        <f t="shared" si="3"/>
        <v>42429773</v>
      </c>
      <c r="L24" s="542">
        <f t="shared" si="3"/>
        <v>43054773</v>
      </c>
      <c r="M24" s="542">
        <f t="shared" si="3"/>
        <v>41229779</v>
      </c>
      <c r="N24" s="542">
        <f t="shared" si="3"/>
        <v>19345391</v>
      </c>
      <c r="O24" s="543">
        <f>SUM(C24:N24)</f>
        <v>362201000</v>
      </c>
      <c r="P24" s="200"/>
    </row>
    <row r="25" spans="1:16" ht="16.5" thickBot="1" x14ac:dyDescent="0.3">
      <c r="A25" s="169" t="s">
        <v>27</v>
      </c>
      <c r="B25" s="548" t="s">
        <v>188</v>
      </c>
      <c r="C25" s="549">
        <f t="shared" ref="C25:O25" si="4">C12-C24</f>
        <v>95594617</v>
      </c>
      <c r="D25" s="549">
        <f t="shared" si="4"/>
        <v>-11329378</v>
      </c>
      <c r="E25" s="549">
        <f t="shared" si="4"/>
        <v>-10704371</v>
      </c>
      <c r="F25" s="549">
        <f t="shared" si="4"/>
        <v>-12829367</v>
      </c>
      <c r="G25" s="549">
        <f t="shared" si="4"/>
        <v>22145633</v>
      </c>
      <c r="H25" s="549">
        <f t="shared" si="4"/>
        <v>-17834033</v>
      </c>
      <c r="I25" s="549">
        <f t="shared" si="4"/>
        <v>-18709033</v>
      </c>
      <c r="J25" s="549">
        <f t="shared" si="4"/>
        <v>-19934034</v>
      </c>
      <c r="K25" s="549">
        <f t="shared" si="4"/>
        <v>-19709033</v>
      </c>
      <c r="L25" s="549">
        <f t="shared" si="4"/>
        <v>8442686</v>
      </c>
      <c r="M25" s="549">
        <f t="shared" si="4"/>
        <v>-18509035</v>
      </c>
      <c r="N25" s="549">
        <f t="shared" si="4"/>
        <v>3375348</v>
      </c>
      <c r="O25" s="550">
        <f t="shared" si="4"/>
        <v>0</v>
      </c>
    </row>
    <row r="26" spans="1:16" ht="16.5" thickBot="1" x14ac:dyDescent="0.3">
      <c r="A26" s="32"/>
      <c r="B26" s="551" t="s">
        <v>189</v>
      </c>
      <c r="C26" s="552"/>
      <c r="D26" s="553">
        <f>C25+D25</f>
        <v>84265239</v>
      </c>
      <c r="E26" s="553">
        <f t="shared" ref="E26:M26" si="5">D26+E25</f>
        <v>73560868</v>
      </c>
      <c r="F26" s="553">
        <f t="shared" si="5"/>
        <v>60731501</v>
      </c>
      <c r="G26" s="553">
        <f t="shared" si="5"/>
        <v>82877134</v>
      </c>
      <c r="H26" s="553">
        <f t="shared" si="5"/>
        <v>65043101</v>
      </c>
      <c r="I26" s="553">
        <f t="shared" si="5"/>
        <v>46334068</v>
      </c>
      <c r="J26" s="553">
        <f t="shared" si="5"/>
        <v>26400034</v>
      </c>
      <c r="K26" s="553">
        <f t="shared" si="5"/>
        <v>6691001</v>
      </c>
      <c r="L26" s="553">
        <f t="shared" si="5"/>
        <v>15133687</v>
      </c>
      <c r="M26" s="553">
        <f t="shared" si="5"/>
        <v>-3375348</v>
      </c>
      <c r="N26" s="553">
        <f>M26+N25</f>
        <v>0</v>
      </c>
      <c r="O26" s="554"/>
    </row>
  </sheetData>
  <phoneticPr fontId="0" type="noConversion"/>
  <printOptions horizontalCentered="1"/>
  <pageMargins left="0.79" right="0.27559055118110237" top="1.33" bottom="0.82" header="0.67" footer="0.51181102362204722"/>
  <pageSetup paperSize="9" scale="74" orientation="landscape" r:id="rId1"/>
  <headerFooter alignWithMargins="0">
    <oddHeader>&amp;C&amp;"Times New Roman CE,Félkövér"&amp;12Likviditási terv
(tervezett adatok alapján)
2017. évre&amp;R&amp;"Times New Roman CE,Félkövér dőlt"&amp;12 15. sz. melléklet&amp;"Times New Roman CE,Normál"&amp;10
&amp;"Times New Roman CE,Félkövér dőlt"Forintban !</oddHeader>
    <oddFooter>&amp;P. oldal, összesen: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7"/>
  <sheetViews>
    <sheetView showGridLines="0" view="pageLayout" topLeftCell="A10" zoomScaleNormal="110" workbookViewId="0">
      <selection activeCell="D10" sqref="D10"/>
    </sheetView>
  </sheetViews>
  <sheetFormatPr defaultRowHeight="12.75" x14ac:dyDescent="0.2"/>
  <cols>
    <col min="1" max="1" width="76.5" bestFit="1" customWidth="1"/>
    <col min="2" max="2" width="23.5" customWidth="1"/>
    <col min="3" max="3" width="23.1640625" customWidth="1"/>
    <col min="4" max="4" width="28.33203125" customWidth="1"/>
  </cols>
  <sheetData>
    <row r="1" spans="1:4" ht="24.75" customHeight="1" x14ac:dyDescent="0.3">
      <c r="A1" s="36" t="s">
        <v>417</v>
      </c>
      <c r="B1" s="33"/>
      <c r="C1" s="33"/>
      <c r="D1" s="33"/>
    </row>
    <row r="2" spans="1:4" s="34" customFormat="1" ht="27.75" customHeight="1" thickBot="1" x14ac:dyDescent="0.25">
      <c r="A2" s="42"/>
      <c r="B2" s="42"/>
      <c r="C2" s="42"/>
      <c r="D2" s="42"/>
    </row>
    <row r="3" spans="1:4" s="39" customFormat="1" ht="24" customHeight="1" x14ac:dyDescent="0.2">
      <c r="A3" s="566" t="s">
        <v>36</v>
      </c>
      <c r="B3" s="566" t="s">
        <v>121</v>
      </c>
      <c r="C3" s="566" t="s">
        <v>125</v>
      </c>
      <c r="D3" s="566" t="s">
        <v>122</v>
      </c>
    </row>
    <row r="4" spans="1:4" s="35" customFormat="1" ht="16.5" customHeight="1" x14ac:dyDescent="0.2">
      <c r="A4" s="567"/>
      <c r="B4" s="567"/>
      <c r="C4" s="567"/>
      <c r="D4" s="567"/>
    </row>
    <row r="5" spans="1:4" s="37" customFormat="1" ht="13.5" customHeight="1" thickBot="1" x14ac:dyDescent="0.25">
      <c r="A5" s="567"/>
      <c r="B5" s="568"/>
      <c r="C5" s="568"/>
      <c r="D5" s="568"/>
    </row>
    <row r="6" spans="1:4" s="35" customFormat="1" ht="16.5" customHeight="1" thickBot="1" x14ac:dyDescent="0.25">
      <c r="A6" s="568"/>
      <c r="B6" s="40" t="s">
        <v>38</v>
      </c>
      <c r="C6" s="41" t="s">
        <v>37</v>
      </c>
      <c r="D6" s="41" t="s">
        <v>292</v>
      </c>
    </row>
    <row r="7" spans="1:4" s="38" customFormat="1" ht="13.5" thickBot="1" x14ac:dyDescent="0.25">
      <c r="A7" s="64">
        <v>1</v>
      </c>
      <c r="B7" s="65">
        <v>2</v>
      </c>
      <c r="C7" s="65">
        <v>3</v>
      </c>
      <c r="D7" s="65">
        <v>4</v>
      </c>
    </row>
    <row r="8" spans="1:4" ht="15.75" x14ac:dyDescent="0.2">
      <c r="A8" s="371" t="s">
        <v>235</v>
      </c>
      <c r="B8" s="48">
        <v>4580000</v>
      </c>
      <c r="C8" s="301">
        <v>7.35</v>
      </c>
      <c r="D8" s="472">
        <f>B8*C8</f>
        <v>33663000</v>
      </c>
    </row>
    <row r="9" spans="1:4" ht="15.75" x14ac:dyDescent="0.2">
      <c r="A9" s="371" t="s">
        <v>414</v>
      </c>
      <c r="B9" s="48"/>
      <c r="C9" s="301"/>
      <c r="D9" s="472">
        <v>32752282</v>
      </c>
    </row>
    <row r="10" spans="1:4" ht="15.75" x14ac:dyDescent="0.2">
      <c r="A10" s="371" t="s">
        <v>236</v>
      </c>
      <c r="B10" s="48"/>
      <c r="C10" s="48"/>
      <c r="D10" s="472">
        <v>0</v>
      </c>
    </row>
    <row r="11" spans="1:4" ht="15.75" x14ac:dyDescent="0.2">
      <c r="A11" s="371" t="s">
        <v>237</v>
      </c>
      <c r="B11" s="48"/>
      <c r="C11" s="48"/>
      <c r="D11" s="472">
        <v>0</v>
      </c>
    </row>
    <row r="12" spans="1:4" ht="15.75" x14ac:dyDescent="0.2">
      <c r="A12" s="371" t="s">
        <v>238</v>
      </c>
      <c r="B12" s="48"/>
      <c r="C12" s="48"/>
      <c r="D12" s="472">
        <v>0</v>
      </c>
    </row>
    <row r="13" spans="1:4" ht="15.75" x14ac:dyDescent="0.2">
      <c r="A13" s="371" t="s">
        <v>239</v>
      </c>
      <c r="B13" s="48"/>
      <c r="C13" s="48"/>
      <c r="D13" s="472">
        <v>0</v>
      </c>
    </row>
    <row r="14" spans="1:4" ht="15.75" x14ac:dyDescent="0.2">
      <c r="A14" s="371" t="s">
        <v>348</v>
      </c>
      <c r="B14" s="48"/>
      <c r="C14" s="48"/>
      <c r="D14" s="472">
        <v>0</v>
      </c>
    </row>
    <row r="15" spans="1:4" ht="15" customHeight="1" x14ac:dyDescent="0.2">
      <c r="A15" s="371" t="s">
        <v>418</v>
      </c>
      <c r="B15" s="48"/>
      <c r="C15" s="48"/>
      <c r="D15" s="472">
        <v>0</v>
      </c>
    </row>
    <row r="16" spans="1:4" ht="15.75" x14ac:dyDescent="0.2">
      <c r="A16" s="371" t="s">
        <v>175</v>
      </c>
      <c r="B16" s="48"/>
      <c r="C16" s="48"/>
      <c r="D16" s="472">
        <v>0</v>
      </c>
    </row>
    <row r="17" spans="1:4" ht="15.75" x14ac:dyDescent="0.2">
      <c r="A17" s="371" t="s">
        <v>240</v>
      </c>
      <c r="B17" s="48"/>
      <c r="C17" s="48"/>
      <c r="D17" s="472">
        <v>0</v>
      </c>
    </row>
    <row r="18" spans="1:4" ht="15.75" x14ac:dyDescent="0.2">
      <c r="A18" s="371" t="s">
        <v>293</v>
      </c>
      <c r="B18" s="48">
        <v>4469900</v>
      </c>
      <c r="C18" s="301" t="s">
        <v>415</v>
      </c>
      <c r="D18" s="472">
        <v>10666623</v>
      </c>
    </row>
    <row r="19" spans="1:4" ht="15.75" x14ac:dyDescent="0.2">
      <c r="A19" s="371" t="s">
        <v>294</v>
      </c>
      <c r="B19" s="48">
        <v>1800000</v>
      </c>
      <c r="C19" s="48">
        <v>1</v>
      </c>
      <c r="D19" s="472">
        <v>1800000</v>
      </c>
    </row>
    <row r="20" spans="1:4" ht="15.75" x14ac:dyDescent="0.2">
      <c r="A20" s="371" t="s">
        <v>295</v>
      </c>
      <c r="B20" s="48">
        <v>81700</v>
      </c>
      <c r="C20" s="48" t="s">
        <v>416</v>
      </c>
      <c r="D20" s="472">
        <v>1770167</v>
      </c>
    </row>
    <row r="21" spans="1:4" ht="15.75" x14ac:dyDescent="0.2">
      <c r="A21" s="371" t="s">
        <v>219</v>
      </c>
      <c r="B21" s="48"/>
      <c r="C21" s="48"/>
      <c r="D21" s="473"/>
    </row>
    <row r="22" spans="1:4" ht="15.75" x14ac:dyDescent="0.2">
      <c r="A22" s="371" t="s">
        <v>347</v>
      </c>
      <c r="B22" s="48"/>
      <c r="C22" s="48"/>
      <c r="D22" s="472"/>
    </row>
    <row r="23" spans="1:4" ht="15.75" x14ac:dyDescent="0.2">
      <c r="A23" s="371" t="s">
        <v>241</v>
      </c>
      <c r="B23" s="48">
        <v>1140</v>
      </c>
      <c r="C23" s="48"/>
      <c r="D23" s="472">
        <v>1200000</v>
      </c>
    </row>
    <row r="24" spans="1:4" ht="15.75" x14ac:dyDescent="0.2">
      <c r="A24" s="371" t="s">
        <v>296</v>
      </c>
      <c r="B24" s="48">
        <v>1632000</v>
      </c>
      <c r="C24" s="301">
        <v>1.56</v>
      </c>
      <c r="D24" s="472">
        <f>B24*C24</f>
        <v>2545920</v>
      </c>
    </row>
    <row r="25" spans="1:4" ht="15.75" x14ac:dyDescent="0.2">
      <c r="A25" s="371" t="s">
        <v>397</v>
      </c>
      <c r="B25" s="48">
        <v>285</v>
      </c>
      <c r="C25" s="301">
        <v>700</v>
      </c>
      <c r="D25" s="472">
        <f>B25*C25</f>
        <v>199500</v>
      </c>
    </row>
    <row r="26" spans="1:4" ht="16.5" thickBot="1" x14ac:dyDescent="0.25">
      <c r="A26" s="371" t="s">
        <v>297</v>
      </c>
      <c r="B26" s="48"/>
      <c r="C26" s="48"/>
      <c r="D26" s="472">
        <v>1507000</v>
      </c>
    </row>
    <row r="27" spans="1:4" s="45" customFormat="1" ht="19.5" customHeight="1" thickBot="1" x14ac:dyDescent="0.25">
      <c r="A27" s="475" t="s">
        <v>39</v>
      </c>
      <c r="B27" s="476"/>
      <c r="C27" s="476"/>
      <c r="D27" s="474">
        <f>SUM(D9:D26)</f>
        <v>52441492</v>
      </c>
    </row>
  </sheetData>
  <mergeCells count="4">
    <mergeCell ref="B3:B5"/>
    <mergeCell ref="A3:A6"/>
    <mergeCell ref="C3:C5"/>
    <mergeCell ref="D3:D5"/>
  </mergeCells>
  <phoneticPr fontId="0" type="noConversion"/>
  <printOptions horizontalCentered="1"/>
  <pageMargins left="0.7" right="0.7" top="0.75" bottom="0.75" header="0.3" footer="0.3"/>
  <pageSetup paperSize="9" scale="96" orientation="landscape" r:id="rId1"/>
  <headerFooter alignWithMargins="0">
    <oddHeader>&amp;R&amp;"Times New Roman CE,Félkövér dőlt"&amp;12 2. sz. melléklet</oddHeader>
    <oddFooter>&amp;P. oldal, összesen: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view="pageLayout" zoomScaleNormal="80" workbookViewId="0">
      <selection activeCell="N3" sqref="N3"/>
    </sheetView>
  </sheetViews>
  <sheetFormatPr defaultColWidth="9.33203125" defaultRowHeight="15.75" x14ac:dyDescent="0.25"/>
  <cols>
    <col min="1" max="1" width="7.83203125" style="30" customWidth="1"/>
    <col min="2" max="2" width="34.6640625" style="31" bestFit="1" customWidth="1"/>
    <col min="3" max="14" width="9.5" style="31" customWidth="1"/>
    <col min="15" max="15" width="12.1640625" style="30" customWidth="1"/>
    <col min="16" max="16384" width="9.33203125" style="31"/>
  </cols>
  <sheetData>
    <row r="1" spans="1:15" s="30" customFormat="1" ht="30" customHeight="1" thickBot="1" x14ac:dyDescent="0.3">
      <c r="A1" s="303" t="s">
        <v>1</v>
      </c>
      <c r="B1" s="304" t="s">
        <v>306</v>
      </c>
      <c r="C1" s="57" t="s">
        <v>79</v>
      </c>
      <c r="D1" s="57" t="s">
        <v>80</v>
      </c>
      <c r="E1" s="57" t="s">
        <v>81</v>
      </c>
      <c r="F1" s="305" t="s">
        <v>82</v>
      </c>
      <c r="G1" s="305" t="s">
        <v>83</v>
      </c>
      <c r="H1" s="305" t="s">
        <v>84</v>
      </c>
      <c r="I1" s="305" t="s">
        <v>85</v>
      </c>
      <c r="J1" s="305" t="s">
        <v>86</v>
      </c>
      <c r="K1" s="305" t="s">
        <v>87</v>
      </c>
      <c r="L1" s="305" t="s">
        <v>88</v>
      </c>
      <c r="M1" s="305" t="s">
        <v>89</v>
      </c>
      <c r="N1" s="306" t="s">
        <v>90</v>
      </c>
      <c r="O1" s="307" t="s">
        <v>39</v>
      </c>
    </row>
    <row r="2" spans="1:15" s="30" customFormat="1" x14ac:dyDescent="0.25">
      <c r="A2" s="308" t="s">
        <v>3</v>
      </c>
      <c r="B2" s="309" t="s">
        <v>368</v>
      </c>
      <c r="C2" s="123">
        <v>2409330</v>
      </c>
      <c r="D2" s="123">
        <v>2409330</v>
      </c>
      <c r="E2" s="123">
        <v>2409330</v>
      </c>
      <c r="F2" s="123">
        <v>2409330</v>
      </c>
      <c r="G2" s="123">
        <v>2409330</v>
      </c>
      <c r="H2" s="123">
        <v>2409330</v>
      </c>
      <c r="I2" s="123">
        <v>2409330</v>
      </c>
      <c r="J2" s="123">
        <v>2409330</v>
      </c>
      <c r="K2" s="123">
        <v>2409330</v>
      </c>
      <c r="L2" s="123">
        <v>2409330</v>
      </c>
      <c r="M2" s="123">
        <v>2409330</v>
      </c>
      <c r="N2" s="123">
        <v>2409326</v>
      </c>
      <c r="O2" s="534">
        <f t="shared" ref="O2:O17" si="0">SUM(C2:N2)</f>
        <v>28911956</v>
      </c>
    </row>
    <row r="3" spans="1:15" x14ac:dyDescent="0.25">
      <c r="A3" s="310" t="s">
        <v>4</v>
      </c>
      <c r="B3" s="377" t="s">
        <v>408</v>
      </c>
      <c r="C3" s="302">
        <v>4619007</v>
      </c>
      <c r="D3" s="302">
        <v>4619007</v>
      </c>
      <c r="E3" s="302">
        <v>4619007</v>
      </c>
      <c r="F3" s="302">
        <v>4619007</v>
      </c>
      <c r="G3" s="302">
        <v>4619007</v>
      </c>
      <c r="H3" s="302">
        <v>4619007</v>
      </c>
      <c r="I3" s="302">
        <v>4619007</v>
      </c>
      <c r="J3" s="302">
        <v>4619007</v>
      </c>
      <c r="K3" s="302">
        <v>4619007</v>
      </c>
      <c r="L3" s="302">
        <v>4619007</v>
      </c>
      <c r="M3" s="302">
        <v>4619010</v>
      </c>
      <c r="N3" s="302">
        <v>4619007</v>
      </c>
      <c r="O3" s="535">
        <f t="shared" si="0"/>
        <v>55428087</v>
      </c>
    </row>
    <row r="4" spans="1:15" x14ac:dyDescent="0.25">
      <c r="A4" s="310" t="s">
        <v>6</v>
      </c>
      <c r="B4" s="311"/>
      <c r="C4" s="302"/>
      <c r="D4" s="302"/>
      <c r="E4" s="302"/>
      <c r="F4" s="302"/>
      <c r="G4" s="302"/>
      <c r="H4" s="302"/>
      <c r="I4" s="302"/>
      <c r="J4" s="302"/>
      <c r="K4" s="302"/>
      <c r="L4" s="302"/>
      <c r="M4" s="302"/>
      <c r="N4" s="312"/>
      <c r="O4" s="535">
        <f t="shared" si="0"/>
        <v>0</v>
      </c>
    </row>
    <row r="5" spans="1:15" x14ac:dyDescent="0.25">
      <c r="A5" s="310" t="s">
        <v>7</v>
      </c>
      <c r="B5" s="311"/>
      <c r="C5" s="302"/>
      <c r="D5" s="302"/>
      <c r="E5" s="302"/>
      <c r="F5" s="302"/>
      <c r="G5" s="302"/>
      <c r="H5" s="302"/>
      <c r="I5" s="302"/>
      <c r="J5" s="302"/>
      <c r="K5" s="302"/>
      <c r="L5" s="302"/>
      <c r="M5" s="302"/>
      <c r="N5" s="312"/>
      <c r="O5" s="535">
        <f t="shared" si="0"/>
        <v>0</v>
      </c>
    </row>
    <row r="6" spans="1:15" x14ac:dyDescent="0.25">
      <c r="A6" s="310" t="s">
        <v>8</v>
      </c>
      <c r="B6" s="311"/>
      <c r="C6" s="302"/>
      <c r="D6" s="302"/>
      <c r="E6" s="302"/>
      <c r="F6" s="302"/>
      <c r="G6" s="302"/>
      <c r="H6" s="302"/>
      <c r="I6" s="302"/>
      <c r="J6" s="302"/>
      <c r="K6" s="302"/>
      <c r="L6" s="302"/>
      <c r="M6" s="302"/>
      <c r="N6" s="312"/>
      <c r="O6" s="535">
        <f t="shared" si="0"/>
        <v>0</v>
      </c>
    </row>
    <row r="7" spans="1:15" x14ac:dyDescent="0.25">
      <c r="A7" s="310" t="s">
        <v>9</v>
      </c>
      <c r="B7" s="311"/>
      <c r="C7" s="302"/>
      <c r="D7" s="302"/>
      <c r="E7" s="302"/>
      <c r="F7" s="302"/>
      <c r="G7" s="302"/>
      <c r="H7" s="302"/>
      <c r="I7" s="302"/>
      <c r="J7" s="302"/>
      <c r="K7" s="302"/>
      <c r="L7" s="302"/>
      <c r="M7" s="302"/>
      <c r="N7" s="312"/>
      <c r="O7" s="535">
        <f t="shared" si="0"/>
        <v>0</v>
      </c>
    </row>
    <row r="8" spans="1:15" x14ac:dyDescent="0.25">
      <c r="A8" s="310" t="s">
        <v>10</v>
      </c>
      <c r="B8" s="311"/>
      <c r="C8" s="302"/>
      <c r="D8" s="302"/>
      <c r="E8" s="302"/>
      <c r="F8" s="302"/>
      <c r="G8" s="302"/>
      <c r="H8" s="302"/>
      <c r="I8" s="302"/>
      <c r="J8" s="302"/>
      <c r="K8" s="302"/>
      <c r="L8" s="302"/>
      <c r="M8" s="302"/>
      <c r="N8" s="312"/>
      <c r="O8" s="535">
        <f t="shared" si="0"/>
        <v>0</v>
      </c>
    </row>
    <row r="9" spans="1:15" x14ac:dyDescent="0.25">
      <c r="A9" s="310" t="s">
        <v>11</v>
      </c>
      <c r="B9" s="311"/>
      <c r="C9" s="302"/>
      <c r="D9" s="302"/>
      <c r="E9" s="302"/>
      <c r="F9" s="302"/>
      <c r="G9" s="302"/>
      <c r="H9" s="302"/>
      <c r="I9" s="302"/>
      <c r="J9" s="302"/>
      <c r="K9" s="302"/>
      <c r="L9" s="302"/>
      <c r="M9" s="302"/>
      <c r="N9" s="312"/>
      <c r="O9" s="535">
        <f t="shared" si="0"/>
        <v>0</v>
      </c>
    </row>
    <row r="10" spans="1:15" x14ac:dyDescent="0.25">
      <c r="A10" s="310" t="s">
        <v>12</v>
      </c>
      <c r="B10" s="311"/>
      <c r="C10" s="302"/>
      <c r="D10" s="302"/>
      <c r="E10" s="302"/>
      <c r="F10" s="302"/>
      <c r="G10" s="302"/>
      <c r="H10" s="302"/>
      <c r="I10" s="302"/>
      <c r="J10" s="302"/>
      <c r="K10" s="302"/>
      <c r="L10" s="302"/>
      <c r="M10" s="302"/>
      <c r="N10" s="312"/>
      <c r="O10" s="535">
        <f t="shared" si="0"/>
        <v>0</v>
      </c>
    </row>
    <row r="11" spans="1:15" x14ac:dyDescent="0.25">
      <c r="A11" s="313" t="s">
        <v>13</v>
      </c>
      <c r="B11" s="311"/>
      <c r="C11" s="302"/>
      <c r="D11" s="302"/>
      <c r="E11" s="302"/>
      <c r="F11" s="302"/>
      <c r="G11" s="302"/>
      <c r="H11" s="302"/>
      <c r="I11" s="302"/>
      <c r="J11" s="302"/>
      <c r="K11" s="302"/>
      <c r="L11" s="302"/>
      <c r="M11" s="302"/>
      <c r="N11" s="312"/>
      <c r="O11" s="535">
        <f t="shared" si="0"/>
        <v>0</v>
      </c>
    </row>
    <row r="12" spans="1:15" s="30" customFormat="1" x14ac:dyDescent="0.25">
      <c r="A12" s="313" t="s">
        <v>14</v>
      </c>
      <c r="B12" s="311"/>
      <c r="C12" s="302"/>
      <c r="D12" s="302"/>
      <c r="E12" s="302"/>
      <c r="F12" s="302"/>
      <c r="G12" s="302"/>
      <c r="H12" s="302"/>
      <c r="I12" s="302"/>
      <c r="J12" s="302"/>
      <c r="K12" s="302"/>
      <c r="L12" s="302"/>
      <c r="M12" s="302"/>
      <c r="N12" s="312"/>
      <c r="O12" s="535">
        <f t="shared" si="0"/>
        <v>0</v>
      </c>
    </row>
    <row r="13" spans="1:15" s="30" customFormat="1" x14ac:dyDescent="0.25">
      <c r="A13" s="313" t="s">
        <v>15</v>
      </c>
      <c r="B13" s="311"/>
      <c r="C13" s="302"/>
      <c r="D13" s="302"/>
      <c r="E13" s="302"/>
      <c r="F13" s="302"/>
      <c r="G13" s="302"/>
      <c r="H13" s="302"/>
      <c r="I13" s="302"/>
      <c r="J13" s="302"/>
      <c r="K13" s="302"/>
      <c r="L13" s="302"/>
      <c r="M13" s="302"/>
      <c r="N13" s="312"/>
      <c r="O13" s="535">
        <f t="shared" si="0"/>
        <v>0</v>
      </c>
    </row>
    <row r="14" spans="1:15" x14ac:dyDescent="0.25">
      <c r="A14" s="313" t="s">
        <v>16</v>
      </c>
      <c r="B14" s="311"/>
      <c r="C14" s="302"/>
      <c r="D14" s="302"/>
      <c r="E14" s="302"/>
      <c r="F14" s="302"/>
      <c r="G14" s="302"/>
      <c r="H14" s="302"/>
      <c r="I14" s="302"/>
      <c r="J14" s="302"/>
      <c r="K14" s="302"/>
      <c r="L14" s="302"/>
      <c r="M14" s="302"/>
      <c r="N14" s="312"/>
      <c r="O14" s="535">
        <f t="shared" si="0"/>
        <v>0</v>
      </c>
    </row>
    <row r="15" spans="1:15" x14ac:dyDescent="0.25">
      <c r="A15" s="313" t="s">
        <v>17</v>
      </c>
      <c r="B15" s="311"/>
      <c r="C15" s="302"/>
      <c r="D15" s="302"/>
      <c r="E15" s="302"/>
      <c r="F15" s="302"/>
      <c r="G15" s="302"/>
      <c r="H15" s="302"/>
      <c r="I15" s="302"/>
      <c r="J15" s="302"/>
      <c r="K15" s="302"/>
      <c r="L15" s="302"/>
      <c r="M15" s="302"/>
      <c r="N15" s="312"/>
      <c r="O15" s="535">
        <f t="shared" si="0"/>
        <v>0</v>
      </c>
    </row>
    <row r="16" spans="1:15" x14ac:dyDescent="0.25">
      <c r="A16" s="313" t="s">
        <v>18</v>
      </c>
      <c r="B16" s="311"/>
      <c r="C16" s="302"/>
      <c r="D16" s="302"/>
      <c r="E16" s="302"/>
      <c r="F16" s="302"/>
      <c r="G16" s="302"/>
      <c r="H16" s="302"/>
      <c r="I16" s="302"/>
      <c r="J16" s="302"/>
      <c r="K16" s="302"/>
      <c r="L16" s="302"/>
      <c r="M16" s="302"/>
      <c r="N16" s="312"/>
      <c r="O16" s="535">
        <f t="shared" si="0"/>
        <v>0</v>
      </c>
    </row>
    <row r="17" spans="1:15" x14ac:dyDescent="0.25">
      <c r="A17" s="313" t="s">
        <v>19</v>
      </c>
      <c r="B17" s="311"/>
      <c r="C17" s="302"/>
      <c r="D17" s="302"/>
      <c r="E17" s="302"/>
      <c r="F17" s="302"/>
      <c r="G17" s="302"/>
      <c r="H17" s="302"/>
      <c r="I17" s="302"/>
      <c r="J17" s="302"/>
      <c r="K17" s="302"/>
      <c r="L17" s="302"/>
      <c r="M17" s="302"/>
      <c r="N17" s="312"/>
      <c r="O17" s="535">
        <f t="shared" si="0"/>
        <v>0</v>
      </c>
    </row>
    <row r="18" spans="1:15" x14ac:dyDescent="0.25">
      <c r="A18" s="313" t="s">
        <v>20</v>
      </c>
      <c r="B18" s="311"/>
      <c r="C18" s="302"/>
      <c r="D18" s="302"/>
      <c r="E18" s="302"/>
      <c r="F18" s="302"/>
      <c r="G18" s="302"/>
      <c r="H18" s="302"/>
      <c r="I18" s="302"/>
      <c r="J18" s="302"/>
      <c r="K18" s="302"/>
      <c r="L18" s="302"/>
      <c r="M18" s="302"/>
      <c r="N18" s="312"/>
      <c r="O18" s="535">
        <f>SUM(C18:N18)</f>
        <v>0</v>
      </c>
    </row>
    <row r="19" spans="1:15" ht="16.5" thickBot="1" x14ac:dyDescent="0.3">
      <c r="A19" s="313" t="s">
        <v>21</v>
      </c>
      <c r="B19" s="314"/>
      <c r="C19" s="315"/>
      <c r="D19" s="315"/>
      <c r="E19" s="316"/>
      <c r="F19" s="316"/>
      <c r="G19" s="316"/>
      <c r="H19" s="316"/>
      <c r="I19" s="316"/>
      <c r="J19" s="316"/>
      <c r="K19" s="316"/>
      <c r="L19" s="316"/>
      <c r="M19" s="316"/>
      <c r="N19" s="317"/>
      <c r="O19" s="536">
        <f>SUM(C19:N19)</f>
        <v>0</v>
      </c>
    </row>
    <row r="20" spans="1:15" s="30" customFormat="1" ht="16.5" thickBot="1" x14ac:dyDescent="0.3">
      <c r="A20" s="318" t="s">
        <v>22</v>
      </c>
      <c r="B20" s="319" t="s">
        <v>39</v>
      </c>
      <c r="C20" s="538">
        <f t="shared" ref="C20:N20" si="1">SUM(C2:C19)</f>
        <v>7028337</v>
      </c>
      <c r="D20" s="539">
        <f t="shared" si="1"/>
        <v>7028337</v>
      </c>
      <c r="E20" s="539">
        <f t="shared" si="1"/>
        <v>7028337</v>
      </c>
      <c r="F20" s="539">
        <f t="shared" si="1"/>
        <v>7028337</v>
      </c>
      <c r="G20" s="539">
        <f t="shared" si="1"/>
        <v>7028337</v>
      </c>
      <c r="H20" s="539">
        <f t="shared" si="1"/>
        <v>7028337</v>
      </c>
      <c r="I20" s="539">
        <f t="shared" si="1"/>
        <v>7028337</v>
      </c>
      <c r="J20" s="539">
        <f t="shared" si="1"/>
        <v>7028337</v>
      </c>
      <c r="K20" s="539">
        <f t="shared" si="1"/>
        <v>7028337</v>
      </c>
      <c r="L20" s="539">
        <f t="shared" si="1"/>
        <v>7028337</v>
      </c>
      <c r="M20" s="539">
        <f t="shared" si="1"/>
        <v>7028340</v>
      </c>
      <c r="N20" s="540">
        <f t="shared" si="1"/>
        <v>7028333</v>
      </c>
      <c r="O20" s="537">
        <f>SUM(C20:N20)</f>
        <v>84340043</v>
      </c>
    </row>
    <row r="21" spans="1:15" x14ac:dyDescent="0.25">
      <c r="A21" s="32"/>
      <c r="B21" s="320"/>
      <c r="C21" s="320"/>
      <c r="D21" s="320"/>
      <c r="E21" s="320"/>
      <c r="F21" s="320"/>
      <c r="G21" s="320"/>
      <c r="H21" s="320"/>
      <c r="I21" s="320"/>
      <c r="J21" s="320"/>
      <c r="K21" s="320"/>
      <c r="L21" s="320"/>
      <c r="M21" s="320"/>
      <c r="N21" s="320"/>
      <c r="O21" s="32"/>
    </row>
    <row r="22" spans="1:15" x14ac:dyDescent="0.25">
      <c r="A22" s="32"/>
    </row>
  </sheetData>
  <printOptions horizontalCentered="1"/>
  <pageMargins left="0.83" right="0.19685039370078741" top="1.2598425196850394" bottom="0.86614173228346458" header="0.6692913385826772" footer="0.51181102362204722"/>
  <pageSetup paperSize="9" scale="89" orientation="landscape" r:id="rId1"/>
  <headerFooter alignWithMargins="0">
    <oddHeader>&amp;C&amp;"Times New Roman CE,Félkövér"&amp;12Pénzellátási terv
2017. évre&amp;R&amp;"Times New Roman CE,Félkövér dőlt"&amp;11 16. sz. melléklet
Forintban!</oddHeader>
    <oddFooter>&amp;P. oldal, összesen: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8"/>
  <sheetViews>
    <sheetView tabSelected="1" view="pageLayout" topLeftCell="B1" zoomScaleNormal="100" workbookViewId="0">
      <selection activeCell="K64" sqref="K64"/>
    </sheetView>
  </sheetViews>
  <sheetFormatPr defaultColWidth="9.33203125" defaultRowHeight="15" x14ac:dyDescent="0.25"/>
  <cols>
    <col min="1" max="1" width="16.1640625" style="379" bestFit="1" customWidth="1"/>
    <col min="2" max="2" width="6.6640625" style="379" bestFit="1" customWidth="1"/>
    <col min="3" max="3" width="66.33203125" style="379" bestFit="1" customWidth="1"/>
    <col min="4" max="6" width="17" style="379" bestFit="1" customWidth="1"/>
    <col min="7" max="7" width="16.1640625" style="379" bestFit="1" customWidth="1"/>
    <col min="8" max="16384" width="9.33203125" style="379"/>
  </cols>
  <sheetData>
    <row r="1" spans="1:10" s="380" customFormat="1" x14ac:dyDescent="0.25">
      <c r="A1" s="510"/>
      <c r="B1" s="510"/>
      <c r="C1" s="510"/>
      <c r="D1" s="510" t="s">
        <v>359</v>
      </c>
      <c r="E1" s="510" t="s">
        <v>406</v>
      </c>
      <c r="F1" s="510" t="s">
        <v>410</v>
      </c>
      <c r="G1" s="510" t="s">
        <v>424</v>
      </c>
    </row>
    <row r="2" spans="1:10" s="380" customFormat="1" ht="19.5" thickBot="1" x14ac:dyDescent="0.35">
      <c r="A2" s="590" t="s">
        <v>411</v>
      </c>
      <c r="B2" s="591"/>
      <c r="C2" s="591"/>
      <c r="D2" s="591"/>
      <c r="E2" s="591"/>
      <c r="F2" s="591"/>
      <c r="G2" s="511"/>
      <c r="J2" s="483"/>
    </row>
    <row r="3" spans="1:10" ht="15.75" thickBot="1" x14ac:dyDescent="0.3">
      <c r="A3" s="492" t="str">
        <f>'1.sz.mell. '!A5</f>
        <v>1.</v>
      </c>
      <c r="B3" s="493" t="str">
        <f>'1.sz.mell. '!B5</f>
        <v>B4</v>
      </c>
      <c r="C3" s="493" t="str">
        <f>'1.sz.mell. '!C5</f>
        <v>I. Önkormányzat működési bevételei (1.2+1.3)</v>
      </c>
      <c r="D3" s="494">
        <f>SUM(D4:D5)</f>
        <v>16873593</v>
      </c>
      <c r="E3" s="494">
        <f>D3*1.03</f>
        <v>17379800.789999999</v>
      </c>
      <c r="F3" s="516">
        <f>E3*1.03</f>
        <v>17901194.813699998</v>
      </c>
      <c r="G3" s="495">
        <f>F3*1.03</f>
        <v>18438230.658110999</v>
      </c>
      <c r="J3" s="484"/>
    </row>
    <row r="4" spans="1:10" ht="15.75" thickBot="1" x14ac:dyDescent="0.3">
      <c r="A4" s="492" t="str">
        <f>'1.sz.mell. '!A6</f>
        <v>1.2</v>
      </c>
      <c r="B4" s="493" t="str">
        <f>'1.sz.mell. '!B6</f>
        <v>B4</v>
      </c>
      <c r="C4" s="493" t="str">
        <f>'1.sz.mell. '!C6</f>
        <v>I/1. Intézményi működési bevételek</v>
      </c>
      <c r="D4" s="494">
        <v>5408593</v>
      </c>
      <c r="E4" s="494">
        <f t="shared" ref="E4:G66" si="0">D4*1.03</f>
        <v>5570850.79</v>
      </c>
      <c r="F4" s="516">
        <f t="shared" si="0"/>
        <v>5737976.3136999998</v>
      </c>
      <c r="G4" s="495">
        <f t="shared" si="0"/>
        <v>5910115.6031109998</v>
      </c>
      <c r="J4" s="485"/>
    </row>
    <row r="5" spans="1:10" ht="15.75" thickBot="1" x14ac:dyDescent="0.3">
      <c r="A5" s="512" t="str">
        <f>'1.sz.mell. '!A7</f>
        <v>1.3.</v>
      </c>
      <c r="B5" s="513" t="str">
        <f>'1.sz.mell. '!B7</f>
        <v>B3</v>
      </c>
      <c r="C5" s="513" t="str">
        <f>'1.sz.mell. '!C7</f>
        <v>I/2. Önkorm. sajátos műk. bevételei (1.3.1+…+1.3.4)</v>
      </c>
      <c r="D5" s="514">
        <f>SUM(D6:D9)</f>
        <v>11465000</v>
      </c>
      <c r="E5" s="514">
        <f t="shared" si="0"/>
        <v>11808950</v>
      </c>
      <c r="F5" s="517">
        <f t="shared" si="0"/>
        <v>12163218.5</v>
      </c>
      <c r="G5" s="515">
        <f t="shared" si="0"/>
        <v>12528115.055</v>
      </c>
      <c r="J5" s="485"/>
    </row>
    <row r="6" spans="1:10" x14ac:dyDescent="0.25">
      <c r="A6" s="385" t="str">
        <f>'1.sz.mell. '!A8</f>
        <v>1.3.1.</v>
      </c>
      <c r="B6" s="386" t="str">
        <f>'1.sz.mell. '!B8</f>
        <v>B36</v>
      </c>
      <c r="C6" s="386" t="str">
        <f>'1.sz.mell. '!C8</f>
        <v>Illetékek</v>
      </c>
      <c r="D6" s="387">
        <v>0</v>
      </c>
      <c r="E6" s="387">
        <f t="shared" si="0"/>
        <v>0</v>
      </c>
      <c r="F6" s="518">
        <f t="shared" si="0"/>
        <v>0</v>
      </c>
      <c r="G6" s="388">
        <f t="shared" si="0"/>
        <v>0</v>
      </c>
      <c r="J6" s="485"/>
    </row>
    <row r="7" spans="1:10" x14ac:dyDescent="0.25">
      <c r="A7" s="382" t="str">
        <f>'1.sz.mell. '!A9</f>
        <v>1.3.2.</v>
      </c>
      <c r="B7" s="381" t="str">
        <f>'1.sz.mell. '!B9</f>
        <v>B3</v>
      </c>
      <c r="C7" s="381" t="str">
        <f>'1.sz.mell. '!C9</f>
        <v>Helyi adók</v>
      </c>
      <c r="D7" s="383">
        <v>10435000</v>
      </c>
      <c r="E7" s="383">
        <f t="shared" si="0"/>
        <v>10748050</v>
      </c>
      <c r="F7" s="519">
        <f t="shared" si="0"/>
        <v>11070491.5</v>
      </c>
      <c r="G7" s="384">
        <f t="shared" si="0"/>
        <v>11402606.245000001</v>
      </c>
      <c r="J7" s="485"/>
    </row>
    <row r="8" spans="1:10" x14ac:dyDescent="0.25">
      <c r="A8" s="382" t="str">
        <f>'1.sz.mell. '!A10</f>
        <v>1.3.3.</v>
      </c>
      <c r="B8" s="381" t="str">
        <f>'1.sz.mell. '!B10</f>
        <v>B354</v>
      </c>
      <c r="C8" s="381" t="str">
        <f>'1.sz.mell. '!C10</f>
        <v>Átengedett központi adók</v>
      </c>
      <c r="D8" s="383">
        <v>1000000</v>
      </c>
      <c r="E8" s="383">
        <f t="shared" si="0"/>
        <v>1030000</v>
      </c>
      <c r="F8" s="519">
        <f t="shared" si="0"/>
        <v>1060900</v>
      </c>
      <c r="G8" s="384">
        <f t="shared" si="0"/>
        <v>1092727</v>
      </c>
      <c r="J8" s="485"/>
    </row>
    <row r="9" spans="1:10" ht="15.75" thickBot="1" x14ac:dyDescent="0.3">
      <c r="A9" s="389" t="str">
        <f>'1.sz.mell. '!A11</f>
        <v>1.3.4.</v>
      </c>
      <c r="B9" s="390" t="str">
        <f>'1.sz.mell. '!B11</f>
        <v>B36</v>
      </c>
      <c r="C9" s="390" t="str">
        <f>'1.sz.mell. '!C11</f>
        <v>Bírságok, egyéb bevételek</v>
      </c>
      <c r="D9" s="391">
        <v>30000</v>
      </c>
      <c r="E9" s="391">
        <f t="shared" si="0"/>
        <v>30900</v>
      </c>
      <c r="F9" s="520">
        <f t="shared" si="0"/>
        <v>31827</v>
      </c>
      <c r="G9" s="392">
        <f t="shared" si="0"/>
        <v>32781.81</v>
      </c>
      <c r="J9" s="485"/>
    </row>
    <row r="10" spans="1:10" ht="15.75" thickBot="1" x14ac:dyDescent="0.3">
      <c r="A10" s="492" t="str">
        <f>'1.sz.mell. '!A12</f>
        <v>2.</v>
      </c>
      <c r="B10" s="493" t="str">
        <f>'1.sz.mell. '!B12</f>
        <v>B5</v>
      </c>
      <c r="C10" s="493" t="str">
        <f>'1.sz.mell. '!C12</f>
        <v>II. Felhalmozási és tőkejellegű bevételek (2.1+…2.3)</v>
      </c>
      <c r="D10" s="494">
        <f>SUM(D11:D13)</f>
        <v>0</v>
      </c>
      <c r="E10" s="494">
        <f t="shared" si="0"/>
        <v>0</v>
      </c>
      <c r="F10" s="516">
        <f t="shared" si="0"/>
        <v>0</v>
      </c>
      <c r="G10" s="495">
        <f t="shared" si="0"/>
        <v>0</v>
      </c>
      <c r="J10" s="486"/>
    </row>
    <row r="11" spans="1:10" x14ac:dyDescent="0.25">
      <c r="A11" s="385" t="str">
        <f>'1.sz.mell. '!A13</f>
        <v>2.1.</v>
      </c>
      <c r="B11" s="386" t="str">
        <f>'1.sz.mell. '!B13</f>
        <v>B5</v>
      </c>
      <c r="C11" s="386" t="str">
        <f>'1.sz.mell. '!C13</f>
        <v>Tárgyi eszközök, immateriális javak értékesítése</v>
      </c>
      <c r="D11" s="387">
        <v>0</v>
      </c>
      <c r="E11" s="387">
        <f t="shared" si="0"/>
        <v>0</v>
      </c>
      <c r="F11" s="518">
        <f t="shared" si="0"/>
        <v>0</v>
      </c>
      <c r="G11" s="388">
        <f t="shared" si="0"/>
        <v>0</v>
      </c>
      <c r="J11" s="485"/>
    </row>
    <row r="12" spans="1:10" x14ac:dyDescent="0.25">
      <c r="A12" s="382" t="str">
        <f>'1.sz.mell. '!A14</f>
        <v>2.2.</v>
      </c>
      <c r="B12" s="381"/>
      <c r="C12" s="381" t="str">
        <f>'1.sz.mell. '!C14</f>
        <v>Önkormányzatok sajátos felhalmozási és tőkebevételei</v>
      </c>
      <c r="D12" s="383">
        <v>0</v>
      </c>
      <c r="E12" s="383">
        <f t="shared" si="0"/>
        <v>0</v>
      </c>
      <c r="F12" s="519">
        <f t="shared" si="0"/>
        <v>0</v>
      </c>
      <c r="G12" s="384">
        <f t="shared" si="0"/>
        <v>0</v>
      </c>
      <c r="J12" s="485"/>
    </row>
    <row r="13" spans="1:10" ht="15.75" thickBot="1" x14ac:dyDescent="0.3">
      <c r="A13" s="389" t="str">
        <f>'1.sz.mell. '!A15</f>
        <v>2.3.</v>
      </c>
      <c r="B13" s="390"/>
      <c r="C13" s="390" t="str">
        <f>'1.sz.mell. '!C15</f>
        <v>Pénzügyi befektetések bevételei</v>
      </c>
      <c r="D13" s="391">
        <v>0</v>
      </c>
      <c r="E13" s="391">
        <f t="shared" si="0"/>
        <v>0</v>
      </c>
      <c r="F13" s="520">
        <f t="shared" si="0"/>
        <v>0</v>
      </c>
      <c r="G13" s="392">
        <f t="shared" si="0"/>
        <v>0</v>
      </c>
      <c r="J13" s="485"/>
    </row>
    <row r="14" spans="1:10" ht="15.75" thickBot="1" x14ac:dyDescent="0.3">
      <c r="A14" s="492" t="str">
        <f>'1.sz.mell. '!A16</f>
        <v>3.</v>
      </c>
      <c r="B14" s="493" t="str">
        <f>'1.sz.mell. '!B16</f>
        <v>B11</v>
      </c>
      <c r="C14" s="493" t="str">
        <f>'1.sz.mell. '!C16</f>
        <v>III. Támogatások, kiegészítések (3.1+…+3.7)</v>
      </c>
      <c r="D14" s="494">
        <f>SUM(D15:D23)</f>
        <v>52387136</v>
      </c>
      <c r="E14" s="494">
        <f t="shared" si="0"/>
        <v>53958750.079999998</v>
      </c>
      <c r="F14" s="516">
        <f t="shared" si="0"/>
        <v>55577512.582400002</v>
      </c>
      <c r="G14" s="495">
        <f t="shared" si="0"/>
        <v>57244837.959872</v>
      </c>
      <c r="J14" s="485"/>
    </row>
    <row r="15" spans="1:10" x14ac:dyDescent="0.25">
      <c r="A15" s="385" t="str">
        <f>'1.sz.mell. '!A17</f>
        <v>3.1.</v>
      </c>
      <c r="B15" s="386" t="str">
        <f>'1.sz.mell. '!B17</f>
        <v>B111</v>
      </c>
      <c r="C15" s="386" t="str">
        <f>'1.sz.mell. '!C17</f>
        <v>Általános működési támogatás</v>
      </c>
      <c r="D15" s="499">
        <v>32697926</v>
      </c>
      <c r="E15" s="489">
        <f t="shared" si="0"/>
        <v>33678863.780000001</v>
      </c>
      <c r="F15" s="518">
        <f t="shared" si="0"/>
        <v>34689229.693400003</v>
      </c>
      <c r="G15" s="388">
        <f t="shared" si="0"/>
        <v>35729906.584202006</v>
      </c>
      <c r="J15" s="486"/>
    </row>
    <row r="16" spans="1:10" x14ac:dyDescent="0.25">
      <c r="A16" s="382" t="str">
        <f>'1.sz.mell. '!A18</f>
        <v>3.2.</v>
      </c>
      <c r="B16" s="381" t="str">
        <f>'1.sz.mell. '!B18</f>
        <v>B112</v>
      </c>
      <c r="C16" s="381" t="str">
        <f>'1.sz.mell. '!C18</f>
        <v>Pedagógusok bértámogatása</v>
      </c>
      <c r="D16" s="491">
        <v>12466623</v>
      </c>
      <c r="E16" s="490">
        <f t="shared" si="0"/>
        <v>12840621.689999999</v>
      </c>
      <c r="F16" s="519">
        <f t="shared" si="0"/>
        <v>13225840.340700001</v>
      </c>
      <c r="G16" s="384">
        <f t="shared" si="0"/>
        <v>13622615.550921001</v>
      </c>
      <c r="J16" s="485"/>
    </row>
    <row r="17" spans="1:10" x14ac:dyDescent="0.25">
      <c r="A17" s="382" t="str">
        <f>'1.sz.mell. '!A19</f>
        <v>3.3.</v>
      </c>
      <c r="B17" s="381" t="str">
        <f>'1.sz.mell. '!B19</f>
        <v>B112</v>
      </c>
      <c r="C17" s="381" t="str">
        <f>'1.sz.mell. '!C19</f>
        <v>Óvodműködtetési támogatás</v>
      </c>
      <c r="D17" s="491">
        <v>1770167</v>
      </c>
      <c r="E17" s="490">
        <f t="shared" si="0"/>
        <v>1823272.01</v>
      </c>
      <c r="F17" s="519">
        <f t="shared" si="0"/>
        <v>1877970.1703000001</v>
      </c>
      <c r="G17" s="384">
        <f t="shared" si="0"/>
        <v>1934309.2754090002</v>
      </c>
      <c r="J17" s="485"/>
    </row>
    <row r="18" spans="1:10" x14ac:dyDescent="0.25">
      <c r="A18" s="382" t="str">
        <f>'1.sz.mell. '!A20</f>
        <v>3.4.</v>
      </c>
      <c r="B18" s="381" t="str">
        <f>'1.sz.mell. '!B20</f>
        <v>B113</v>
      </c>
      <c r="C18" s="381" t="str">
        <f>'1.sz.mell. '!C20</f>
        <v>Szociális és gyermekjóléti feladatok támogatása</v>
      </c>
      <c r="D18" s="491">
        <v>4252420</v>
      </c>
      <c r="E18" s="490">
        <f t="shared" si="0"/>
        <v>4379992.6000000006</v>
      </c>
      <c r="F18" s="519">
        <f t="shared" si="0"/>
        <v>4511392.3780000005</v>
      </c>
      <c r="G18" s="384">
        <f t="shared" si="0"/>
        <v>4646734.1493400009</v>
      </c>
      <c r="J18" s="485"/>
    </row>
    <row r="19" spans="1:10" x14ac:dyDescent="0.25">
      <c r="A19" s="382" t="str">
        <f>'1.sz.mell. '!A21</f>
        <v>3.5.</v>
      </c>
      <c r="B19" s="381" t="str">
        <f>'1.sz.mell. '!B21</f>
        <v>B113</v>
      </c>
      <c r="C19" s="381" t="str">
        <f>'1.sz.mell. '!C21</f>
        <v>Jövedelempótló támogatások kiegészítése</v>
      </c>
      <c r="D19" s="383">
        <v>0</v>
      </c>
      <c r="E19" s="490">
        <f t="shared" si="0"/>
        <v>0</v>
      </c>
      <c r="F19" s="519">
        <f t="shared" si="0"/>
        <v>0</v>
      </c>
      <c r="G19" s="384">
        <f t="shared" si="0"/>
        <v>0</v>
      </c>
      <c r="J19" s="486"/>
    </row>
    <row r="20" spans="1:10" x14ac:dyDescent="0.25">
      <c r="A20" s="382" t="str">
        <f>'1.sz.mell. '!A22</f>
        <v>3.6.</v>
      </c>
      <c r="B20" s="381" t="str">
        <f>'1.sz.mell. '!B22</f>
        <v>B115</v>
      </c>
      <c r="C20" s="381" t="str">
        <f>'1.sz.mell. '!C22</f>
        <v>Központosított előirányzat</v>
      </c>
      <c r="D20" s="383">
        <v>0</v>
      </c>
      <c r="E20" s="490">
        <f t="shared" si="0"/>
        <v>0</v>
      </c>
      <c r="F20" s="519">
        <f t="shared" si="0"/>
        <v>0</v>
      </c>
      <c r="G20" s="384">
        <f t="shared" si="0"/>
        <v>0</v>
      </c>
      <c r="J20" s="485"/>
    </row>
    <row r="21" spans="1:10" x14ac:dyDescent="0.25">
      <c r="A21" s="382" t="str">
        <f>'1.sz.mell. '!A23</f>
        <v>3.7.</v>
      </c>
      <c r="B21" s="381" t="str">
        <f>'1.sz.mell. '!B23</f>
        <v>B114</v>
      </c>
      <c r="C21" s="381" t="str">
        <f>'1.sz.mell. '!C23</f>
        <v>Közművelődés támogatása</v>
      </c>
      <c r="D21" s="491">
        <v>1200000</v>
      </c>
      <c r="E21" s="490">
        <f t="shared" si="0"/>
        <v>1236000</v>
      </c>
      <c r="F21" s="519">
        <f t="shared" si="0"/>
        <v>1273080</v>
      </c>
      <c r="G21" s="384">
        <f t="shared" si="0"/>
        <v>1311272.4000000001</v>
      </c>
      <c r="J21" s="485"/>
    </row>
    <row r="22" spans="1:10" x14ac:dyDescent="0.25">
      <c r="A22" s="382" t="str">
        <f>'1.sz.mell. '!A24</f>
        <v>3.8.</v>
      </c>
      <c r="B22" s="381"/>
      <c r="C22" s="381" t="str">
        <f>'1.sz.mell. '!C24</f>
        <v>Egyéb központi támogatás</v>
      </c>
      <c r="D22" s="383">
        <v>0</v>
      </c>
      <c r="E22" s="383">
        <f t="shared" si="0"/>
        <v>0</v>
      </c>
      <c r="F22" s="519">
        <f t="shared" si="0"/>
        <v>0</v>
      </c>
      <c r="G22" s="384">
        <f t="shared" si="0"/>
        <v>0</v>
      </c>
      <c r="J22" s="485"/>
    </row>
    <row r="23" spans="1:10" x14ac:dyDescent="0.25">
      <c r="A23" s="500" t="str">
        <f>'1.sz.mell. '!A25</f>
        <v>3.10.</v>
      </c>
      <c r="B23" s="501" t="str">
        <f>'1.sz.mell. '!B25</f>
        <v>B2</v>
      </c>
      <c r="C23" s="501" t="str">
        <f>'1.sz.mell. '!C25</f>
        <v>Fejlesztési célú támogatások (5.7.1+…+5.7.4)</v>
      </c>
      <c r="D23" s="502">
        <v>0</v>
      </c>
      <c r="E23" s="503">
        <f t="shared" si="0"/>
        <v>0</v>
      </c>
      <c r="F23" s="521">
        <f t="shared" si="0"/>
        <v>0</v>
      </c>
      <c r="G23" s="504">
        <f t="shared" si="0"/>
        <v>0</v>
      </c>
      <c r="J23" s="485"/>
    </row>
    <row r="24" spans="1:10" x14ac:dyDescent="0.25">
      <c r="A24" s="382" t="str">
        <f>'1.sz.mell. '!A26</f>
        <v>3.10.1.</v>
      </c>
      <c r="B24" s="381"/>
      <c r="C24" s="381" t="str">
        <f>'1.sz.mell. '!C26</f>
        <v>Cél- címzett támogatás</v>
      </c>
      <c r="D24" s="383">
        <v>0</v>
      </c>
      <c r="E24" s="383">
        <f t="shared" si="0"/>
        <v>0</v>
      </c>
      <c r="F24" s="519">
        <f t="shared" si="0"/>
        <v>0</v>
      </c>
      <c r="G24" s="384">
        <f t="shared" si="0"/>
        <v>0</v>
      </c>
      <c r="J24" s="485"/>
    </row>
    <row r="25" spans="1:10" x14ac:dyDescent="0.25">
      <c r="A25" s="382" t="str">
        <f>'1.sz.mell. '!A27</f>
        <v>3.10.2.</v>
      </c>
      <c r="B25" s="381"/>
      <c r="C25" s="381" t="str">
        <f>'1.sz.mell. '!C27</f>
        <v>Területi kiegyenlítést szolg. fejl. célú támogatás</v>
      </c>
      <c r="D25" s="383">
        <v>0</v>
      </c>
      <c r="E25" s="383">
        <f t="shared" si="0"/>
        <v>0</v>
      </c>
      <c r="F25" s="519">
        <f t="shared" si="0"/>
        <v>0</v>
      </c>
      <c r="G25" s="384">
        <f t="shared" si="0"/>
        <v>0</v>
      </c>
      <c r="J25" s="485"/>
    </row>
    <row r="26" spans="1:10" x14ac:dyDescent="0.25">
      <c r="A26" s="382" t="str">
        <f>'1.sz.mell. '!A28</f>
        <v>3.10.3.</v>
      </c>
      <c r="B26" s="381"/>
      <c r="C26" s="381" t="str">
        <f>'1.sz.mell. '!C28</f>
        <v>Céljellegű decentralizált támogatás, vis maior</v>
      </c>
      <c r="D26" s="383">
        <v>0</v>
      </c>
      <c r="E26" s="383">
        <f t="shared" si="0"/>
        <v>0</v>
      </c>
      <c r="F26" s="519">
        <f t="shared" si="0"/>
        <v>0</v>
      </c>
      <c r="G26" s="384">
        <f t="shared" si="0"/>
        <v>0</v>
      </c>
      <c r="J26" s="485"/>
    </row>
    <row r="27" spans="1:10" ht="15.75" thickBot="1" x14ac:dyDescent="0.3">
      <c r="A27" s="389" t="str">
        <f>'1.sz.mell. '!A29</f>
        <v>3.10.4.</v>
      </c>
      <c r="B27" s="390"/>
      <c r="C27" s="390" t="str">
        <f>'1.sz.mell. '!C29</f>
        <v>Egyéb központi támogatás</v>
      </c>
      <c r="D27" s="391">
        <v>0</v>
      </c>
      <c r="E27" s="391">
        <f t="shared" si="0"/>
        <v>0</v>
      </c>
      <c r="F27" s="520">
        <f t="shared" si="0"/>
        <v>0</v>
      </c>
      <c r="G27" s="392">
        <f t="shared" si="0"/>
        <v>0</v>
      </c>
      <c r="J27" s="485"/>
    </row>
    <row r="28" spans="1:10" ht="15.75" thickBot="1" x14ac:dyDescent="0.3">
      <c r="A28" s="492" t="str">
        <f>'1.sz.mell. '!A30</f>
        <v>4.</v>
      </c>
      <c r="B28" s="493"/>
      <c r="C28" s="493" t="str">
        <f>'1.sz.mell. '!C30</f>
        <v>IV. Támogatások, átvett pénzesz. (4.1+4.2)</v>
      </c>
      <c r="D28" s="494">
        <f>SUM(D29+D36)</f>
        <v>208795931</v>
      </c>
      <c r="E28" s="494">
        <f t="shared" si="0"/>
        <v>215059808.93000001</v>
      </c>
      <c r="F28" s="516">
        <f t="shared" si="0"/>
        <v>221511603.19790003</v>
      </c>
      <c r="G28" s="495">
        <f t="shared" si="0"/>
        <v>228156951.29383704</v>
      </c>
      <c r="J28" s="486"/>
    </row>
    <row r="29" spans="1:10" x14ac:dyDescent="0.25">
      <c r="A29" s="505" t="str">
        <f>'1.sz.mell. '!A31</f>
        <v>4.1.</v>
      </c>
      <c r="B29" s="506" t="str">
        <f>'1.sz.mell. '!B31</f>
        <v>B16</v>
      </c>
      <c r="C29" s="506" t="str">
        <f>'1.sz.mell. '!C31</f>
        <v>Működési célú  (6.1.1+…+6.1.4)</v>
      </c>
      <c r="D29" s="507">
        <f>SUM(D30:D35)</f>
        <v>89958631</v>
      </c>
      <c r="E29" s="507">
        <f t="shared" si="0"/>
        <v>92657389.930000007</v>
      </c>
      <c r="F29" s="522">
        <f t="shared" si="0"/>
        <v>95437111.627900004</v>
      </c>
      <c r="G29" s="508">
        <f t="shared" si="0"/>
        <v>98300224.976737007</v>
      </c>
      <c r="J29" s="485"/>
    </row>
    <row r="30" spans="1:10" x14ac:dyDescent="0.25">
      <c r="A30" s="382" t="str">
        <f>'1.sz.mell. '!A32</f>
        <v>4.1.1.</v>
      </c>
      <c r="B30" s="381"/>
      <c r="C30" s="381" t="str">
        <f>'1.sz.mell. '!C32</f>
        <v>Támogatás központi költségvetési szervtől</v>
      </c>
      <c r="D30" s="383"/>
      <c r="E30" s="383">
        <f t="shared" si="0"/>
        <v>0</v>
      </c>
      <c r="F30" s="519">
        <f t="shared" si="0"/>
        <v>0</v>
      </c>
      <c r="G30" s="384">
        <f t="shared" si="0"/>
        <v>0</v>
      </c>
      <c r="J30" s="485"/>
    </row>
    <row r="31" spans="1:10" x14ac:dyDescent="0.25">
      <c r="A31" s="382" t="str">
        <f>'1.sz.mell. '!A33</f>
        <v>4.1.2.</v>
      </c>
      <c r="B31" s="381"/>
      <c r="C31" s="381" t="str">
        <f>'1.sz.mell. '!C33</f>
        <v>Támogatás OEP-től</v>
      </c>
      <c r="D31" s="383">
        <v>0</v>
      </c>
      <c r="E31" s="383">
        <f t="shared" si="0"/>
        <v>0</v>
      </c>
      <c r="F31" s="519">
        <f t="shared" si="0"/>
        <v>0</v>
      </c>
      <c r="G31" s="384">
        <f t="shared" si="0"/>
        <v>0</v>
      </c>
      <c r="J31" s="485"/>
    </row>
    <row r="32" spans="1:10" x14ac:dyDescent="0.25">
      <c r="A32" s="382" t="str">
        <f>'1.sz.mell. '!A34</f>
        <v>4.1.3.</v>
      </c>
      <c r="B32" s="381"/>
      <c r="C32" s="381" t="str">
        <f>'1.sz.mell. '!C34</f>
        <v>Támogatás elkülönített állami pénzalapoktól</v>
      </c>
      <c r="D32" s="383">
        <v>79881436</v>
      </c>
      <c r="E32" s="383">
        <f t="shared" si="0"/>
        <v>82277879.079999998</v>
      </c>
      <c r="F32" s="519">
        <f t="shared" si="0"/>
        <v>84746215.452399999</v>
      </c>
      <c r="G32" s="384">
        <f t="shared" si="0"/>
        <v>87288601.915971994</v>
      </c>
      <c r="J32" s="485"/>
    </row>
    <row r="33" spans="1:10" x14ac:dyDescent="0.25">
      <c r="A33" s="382" t="str">
        <f>'1.sz.mell. '!A35</f>
        <v>4.1.3.</v>
      </c>
      <c r="B33" s="381"/>
      <c r="C33" s="381" t="str">
        <f>'1.sz.mell. '!C35</f>
        <v>Támogatás önkormányzati szervektől</v>
      </c>
      <c r="D33" s="383">
        <v>10077195</v>
      </c>
      <c r="E33" s="383">
        <f t="shared" si="0"/>
        <v>10379510.85</v>
      </c>
      <c r="F33" s="519">
        <f t="shared" si="0"/>
        <v>10690896.1755</v>
      </c>
      <c r="G33" s="384">
        <f t="shared" si="0"/>
        <v>11011623.060765</v>
      </c>
      <c r="J33" s="485"/>
    </row>
    <row r="34" spans="1:10" x14ac:dyDescent="0.25">
      <c r="A34" s="382" t="str">
        <f>'1.sz.mell. '!A36</f>
        <v>4.1.4.</v>
      </c>
      <c r="B34" s="381"/>
      <c r="C34" s="381" t="str">
        <f>'1.sz.mell. '!C36</f>
        <v>Támogatás EU-s programokra</v>
      </c>
      <c r="D34" s="383">
        <v>0</v>
      </c>
      <c r="E34" s="383">
        <f t="shared" si="0"/>
        <v>0</v>
      </c>
      <c r="F34" s="519">
        <f t="shared" si="0"/>
        <v>0</v>
      </c>
      <c r="G34" s="384">
        <f t="shared" si="0"/>
        <v>0</v>
      </c>
      <c r="J34" s="485"/>
    </row>
    <row r="35" spans="1:10" x14ac:dyDescent="0.25">
      <c r="A35" s="382" t="str">
        <f>'1.sz.mell. '!A37</f>
        <v>4.1.5.</v>
      </c>
      <c r="B35" s="381"/>
      <c r="C35" s="381" t="str">
        <f>'1.sz.mell. '!C37</f>
        <v>Átvett pénzeszközök</v>
      </c>
      <c r="D35" s="383">
        <v>0</v>
      </c>
      <c r="E35" s="383">
        <f t="shared" si="0"/>
        <v>0</v>
      </c>
      <c r="F35" s="519">
        <f t="shared" si="0"/>
        <v>0</v>
      </c>
      <c r="G35" s="384">
        <f t="shared" si="0"/>
        <v>0</v>
      </c>
      <c r="J35" s="487"/>
    </row>
    <row r="36" spans="1:10" x14ac:dyDescent="0.25">
      <c r="A36" s="500" t="str">
        <f>'1.sz.mell. '!A38</f>
        <v>4.2.</v>
      </c>
      <c r="B36" s="501" t="str">
        <f>'1.sz.mell. '!B38</f>
        <v>B25</v>
      </c>
      <c r="C36" s="501" t="str">
        <f>'1.sz.mell. '!C38</f>
        <v>Felhalmozási célú pénzeszköz átvétel (4.2.1+…+4.2.4)</v>
      </c>
      <c r="D36" s="503">
        <f>SUM(D37:D40)</f>
        <v>118837300</v>
      </c>
      <c r="E36" s="503">
        <f t="shared" si="0"/>
        <v>122402419</v>
      </c>
      <c r="F36" s="521">
        <f t="shared" si="0"/>
        <v>126074491.57000001</v>
      </c>
      <c r="G36" s="504">
        <f t="shared" si="0"/>
        <v>129856726.31710002</v>
      </c>
      <c r="J36" s="486"/>
    </row>
    <row r="37" spans="1:10" x14ac:dyDescent="0.25">
      <c r="A37" s="382" t="str">
        <f>'1.sz.mell. '!A39</f>
        <v>4.2.1.</v>
      </c>
      <c r="B37" s="381"/>
      <c r="C37" s="381" t="str">
        <f>'1.sz.mell. '!C39</f>
        <v>Támogatás központi költségvetési szervtől</v>
      </c>
      <c r="D37" s="383">
        <v>22209000</v>
      </c>
      <c r="E37" s="383">
        <f t="shared" si="0"/>
        <v>22875270</v>
      </c>
      <c r="F37" s="519">
        <f t="shared" si="0"/>
        <v>23561528.100000001</v>
      </c>
      <c r="G37" s="384">
        <f t="shared" si="0"/>
        <v>24268373.943000004</v>
      </c>
      <c r="J37" s="485"/>
    </row>
    <row r="38" spans="1:10" x14ac:dyDescent="0.25">
      <c r="A38" s="382" t="str">
        <f>'1.sz.mell. '!A40</f>
        <v>4.2.2.</v>
      </c>
      <c r="B38" s="381"/>
      <c r="C38" s="381" t="str">
        <f>'1.sz.mell. '!C40</f>
        <v>Támogatás elkülönített állami pénzalapoktól</v>
      </c>
      <c r="D38" s="383">
        <v>0</v>
      </c>
      <c r="E38" s="383">
        <f t="shared" si="0"/>
        <v>0</v>
      </c>
      <c r="F38" s="519">
        <f t="shared" si="0"/>
        <v>0</v>
      </c>
      <c r="G38" s="384">
        <f t="shared" si="0"/>
        <v>0</v>
      </c>
      <c r="J38" s="485"/>
    </row>
    <row r="39" spans="1:10" x14ac:dyDescent="0.25">
      <c r="A39" s="382" t="str">
        <f>'1.sz.mell. '!A41</f>
        <v>4.2.3.</v>
      </c>
      <c r="B39" s="381"/>
      <c r="C39" s="381" t="str">
        <f>'1.sz.mell. '!C41</f>
        <v>Támogatás önkormányzati szervektől</v>
      </c>
      <c r="D39" s="383">
        <v>96628300</v>
      </c>
      <c r="E39" s="383">
        <f t="shared" si="0"/>
        <v>99527149</v>
      </c>
      <c r="F39" s="519">
        <f t="shared" si="0"/>
        <v>102512963.47</v>
      </c>
      <c r="G39" s="384">
        <f t="shared" si="0"/>
        <v>105588352.3741</v>
      </c>
      <c r="J39" s="484"/>
    </row>
    <row r="40" spans="1:10" ht="15.75" thickBot="1" x14ac:dyDescent="0.3">
      <c r="A40" s="389" t="str">
        <f>'1.sz.mell. '!A42</f>
        <v>4.2.4.</v>
      </c>
      <c r="B40" s="390"/>
      <c r="C40" s="390" t="str">
        <f>'1.sz.mell. '!C42</f>
        <v>Egyéb szervezetektől átvett pénzeszközök</v>
      </c>
      <c r="D40" s="391">
        <v>0</v>
      </c>
      <c r="E40" s="391">
        <f t="shared" si="0"/>
        <v>0</v>
      </c>
      <c r="F40" s="520">
        <f t="shared" si="0"/>
        <v>0</v>
      </c>
      <c r="G40" s="392">
        <f t="shared" si="0"/>
        <v>0</v>
      </c>
      <c r="J40" s="485"/>
    </row>
    <row r="41" spans="1:10" ht="15.75" thickBot="1" x14ac:dyDescent="0.3">
      <c r="A41" s="492" t="str">
        <f>'1.sz.mell. '!A43</f>
        <v>5.</v>
      </c>
      <c r="B41" s="493"/>
      <c r="C41" s="493" t="str">
        <f>'1.sz.mell. '!C43</f>
        <v>V. Tám. kölcs. visszatér. igénybev., értékp. bev. (5.1+5.2)</v>
      </c>
      <c r="D41" s="494">
        <v>0</v>
      </c>
      <c r="E41" s="494">
        <f t="shared" si="0"/>
        <v>0</v>
      </c>
      <c r="F41" s="516">
        <f t="shared" si="0"/>
        <v>0</v>
      </c>
      <c r="G41" s="495">
        <f t="shared" si="0"/>
        <v>0</v>
      </c>
      <c r="J41" s="485"/>
    </row>
    <row r="42" spans="1:10" x14ac:dyDescent="0.25">
      <c r="A42" s="385" t="str">
        <f>'1.sz.mell. '!A44</f>
        <v>5.1.</v>
      </c>
      <c r="B42" s="386" t="str">
        <f>'1.sz.mell. '!B44</f>
        <v>B62</v>
      </c>
      <c r="C42" s="386" t="str">
        <f>'1.sz.mell. '!C44</f>
        <v>Működési célú  kölcsön visszatér., értékpapír bev.</v>
      </c>
      <c r="D42" s="387">
        <v>0</v>
      </c>
      <c r="E42" s="387">
        <f t="shared" si="0"/>
        <v>0</v>
      </c>
      <c r="F42" s="518">
        <f t="shared" si="0"/>
        <v>0</v>
      </c>
      <c r="G42" s="388">
        <f t="shared" si="0"/>
        <v>0</v>
      </c>
      <c r="J42" s="488"/>
    </row>
    <row r="43" spans="1:10" ht="15.75" thickBot="1" x14ac:dyDescent="0.3">
      <c r="A43" s="389" t="str">
        <f>'1.sz.mell. '!A45</f>
        <v>5.2.</v>
      </c>
      <c r="B43" s="390" t="str">
        <f>'1.sz.mell. '!B45</f>
        <v>B72</v>
      </c>
      <c r="C43" s="390" t="str">
        <f>'1.sz.mell. '!C45</f>
        <v>Felhalmozási célú  kölcsön visszatér., értékpapír bev.</v>
      </c>
      <c r="D43" s="391">
        <v>0</v>
      </c>
      <c r="E43" s="391">
        <f t="shared" si="0"/>
        <v>0</v>
      </c>
      <c r="F43" s="520">
        <f t="shared" si="0"/>
        <v>0</v>
      </c>
      <c r="G43" s="392">
        <f t="shared" si="0"/>
        <v>0</v>
      </c>
      <c r="J43" s="488"/>
    </row>
    <row r="44" spans="1:10" ht="15.75" thickBot="1" x14ac:dyDescent="0.3">
      <c r="A44" s="492" t="str">
        <f>'1.sz.mell. '!A46</f>
        <v>6.</v>
      </c>
      <c r="B44" s="493"/>
      <c r="C44" s="493" t="str">
        <f>'1.sz.mell. '!C46</f>
        <v>VI. Finanszírozási bevételek (6.1+6.2)</v>
      </c>
      <c r="D44" s="494">
        <v>0</v>
      </c>
      <c r="E44" s="494">
        <f t="shared" si="0"/>
        <v>0</v>
      </c>
      <c r="F44" s="516">
        <f t="shared" si="0"/>
        <v>0</v>
      </c>
      <c r="G44" s="495">
        <f t="shared" si="0"/>
        <v>0</v>
      </c>
      <c r="J44" s="488"/>
    </row>
    <row r="45" spans="1:10" x14ac:dyDescent="0.25">
      <c r="A45" s="385" t="str">
        <f>'1.sz.mell. '!A47</f>
        <v>6.1.</v>
      </c>
      <c r="B45" s="386" t="str">
        <f>'1.sz.mell. '!B47</f>
        <v>B811</v>
      </c>
      <c r="C45" s="386" t="str">
        <f>'1.sz.mell. '!C47</f>
        <v>Hitelek, kölcsönök bevételei</v>
      </c>
      <c r="D45" s="387">
        <v>0</v>
      </c>
      <c r="E45" s="387">
        <f t="shared" si="0"/>
        <v>0</v>
      </c>
      <c r="F45" s="518">
        <f t="shared" si="0"/>
        <v>0</v>
      </c>
      <c r="G45" s="388">
        <f t="shared" si="0"/>
        <v>0</v>
      </c>
      <c r="J45" s="488"/>
    </row>
    <row r="46" spans="1:10" ht="15.75" thickBot="1" x14ac:dyDescent="0.3">
      <c r="A46" s="389" t="str">
        <f>'1.sz.mell. '!A48</f>
        <v>6.2.</v>
      </c>
      <c r="B46" s="390"/>
      <c r="C46" s="390" t="str">
        <f>'1.sz.mell. '!C48</f>
        <v>Függő, átfutó bevételek</v>
      </c>
      <c r="D46" s="391">
        <v>0</v>
      </c>
      <c r="E46" s="391">
        <f t="shared" si="0"/>
        <v>0</v>
      </c>
      <c r="F46" s="520">
        <f t="shared" si="0"/>
        <v>0</v>
      </c>
      <c r="G46" s="392">
        <f t="shared" si="0"/>
        <v>0</v>
      </c>
      <c r="J46" s="488"/>
    </row>
    <row r="47" spans="1:10" ht="15.75" thickBot="1" x14ac:dyDescent="0.3">
      <c r="A47" s="496" t="str">
        <f>'1.sz.mell. '!A49</f>
        <v>7.</v>
      </c>
      <c r="B47" s="497"/>
      <c r="C47" s="497" t="str">
        <f>'1.sz.mell. '!C49</f>
        <v>FOLYÓ BEVÉTELEK ÖSSZESEN: (1+4+5+6+7+8)</v>
      </c>
      <c r="D47" s="498">
        <f>D44+D41+D28+D14+D10+D3</f>
        <v>278056660</v>
      </c>
      <c r="E47" s="498">
        <f t="shared" si="0"/>
        <v>286398359.80000001</v>
      </c>
      <c r="F47" s="523">
        <f t="shared" si="0"/>
        <v>294990310.59400004</v>
      </c>
      <c r="G47" s="495">
        <f t="shared" si="0"/>
        <v>303840019.91182005</v>
      </c>
      <c r="J47" s="488"/>
    </row>
    <row r="48" spans="1:10" x14ac:dyDescent="0.25">
      <c r="A48" s="505" t="str">
        <f>'1.sz.mell. '!A50</f>
        <v>8.</v>
      </c>
      <c r="B48" s="506" t="str">
        <f>'1.sz.mell. '!B50</f>
        <v>B813</v>
      </c>
      <c r="C48" s="506" t="str">
        <f>'1.sz.mell. '!C50</f>
        <v>Előző évi várható maradvány igénybevétele (10.1.+10.2)</v>
      </c>
      <c r="D48" s="507">
        <f>SUM(D49:D50)</f>
        <v>84144340</v>
      </c>
      <c r="E48" s="507">
        <f t="shared" si="0"/>
        <v>86668670.200000003</v>
      </c>
      <c r="F48" s="522">
        <f t="shared" si="0"/>
        <v>89268730.306000009</v>
      </c>
      <c r="G48" s="508">
        <f t="shared" si="0"/>
        <v>91946792.21518001</v>
      </c>
      <c r="J48" s="488"/>
    </row>
    <row r="49" spans="1:10" x14ac:dyDescent="0.25">
      <c r="A49" s="382" t="str">
        <f>'1.sz.mell. '!A51</f>
        <v>8.1.</v>
      </c>
      <c r="B49" s="381" t="str">
        <f>'1.sz.mell. '!B51</f>
        <v>B8131</v>
      </c>
      <c r="C49" s="381" t="str">
        <f>'1.sz.mell. '!C51</f>
        <v>Működési célú maradvány igénybevétele</v>
      </c>
      <c r="D49" s="383">
        <v>84144340</v>
      </c>
      <c r="E49" s="383">
        <f t="shared" si="0"/>
        <v>86668670.200000003</v>
      </c>
      <c r="F49" s="519">
        <f t="shared" si="0"/>
        <v>89268730.306000009</v>
      </c>
      <c r="G49" s="384">
        <f t="shared" si="0"/>
        <v>91946792.21518001</v>
      </c>
      <c r="J49" s="488"/>
    </row>
    <row r="50" spans="1:10" ht="15.75" thickBot="1" x14ac:dyDescent="0.3">
      <c r="A50" s="389" t="str">
        <f>'1.sz.mell. '!A52</f>
        <v>8.2.</v>
      </c>
      <c r="B50" s="390" t="str">
        <f>'1.sz.mell. '!B52</f>
        <v>B8131</v>
      </c>
      <c r="C50" s="390" t="str">
        <f>'1.sz.mell. '!C52</f>
        <v>Felhalmozási célú maradvány igénybevétele</v>
      </c>
      <c r="D50" s="391">
        <v>0</v>
      </c>
      <c r="E50" s="391">
        <f t="shared" si="0"/>
        <v>0</v>
      </c>
      <c r="F50" s="520">
        <f t="shared" si="0"/>
        <v>0</v>
      </c>
      <c r="G50" s="392">
        <f t="shared" si="0"/>
        <v>0</v>
      </c>
      <c r="J50" s="488"/>
    </row>
    <row r="51" spans="1:10" ht="15.75" thickBot="1" x14ac:dyDescent="0.3">
      <c r="A51" s="525" t="str">
        <f>'1.sz.mell. '!A53</f>
        <v>10.</v>
      </c>
      <c r="B51" s="526"/>
      <c r="C51" s="526" t="str">
        <f>'1.sz.mell. '!C53</f>
        <v xml:space="preserve">Forráshiány </v>
      </c>
      <c r="D51" s="527">
        <v>0</v>
      </c>
      <c r="E51" s="527">
        <f t="shared" si="0"/>
        <v>0</v>
      </c>
      <c r="F51" s="528">
        <f t="shared" si="0"/>
        <v>0</v>
      </c>
      <c r="G51" s="529">
        <f t="shared" si="0"/>
        <v>0</v>
      </c>
      <c r="J51" s="488"/>
    </row>
    <row r="52" spans="1:10" ht="15.75" thickBot="1" x14ac:dyDescent="0.3">
      <c r="A52" s="492" t="str">
        <f>'1.sz.mell. '!A54</f>
        <v>11.</v>
      </c>
      <c r="B52" s="493"/>
      <c r="C52" s="493" t="str">
        <f>'1.sz.mell. '!C54</f>
        <v>BEVÉTELEK ÖSSZESEN: (7+8+9+10)</v>
      </c>
      <c r="D52" s="494">
        <f>D48+D29+D36++D14+D3</f>
        <v>362201000</v>
      </c>
      <c r="E52" s="494">
        <f t="shared" si="0"/>
        <v>373067030</v>
      </c>
      <c r="F52" s="516">
        <f t="shared" si="0"/>
        <v>384259040.90000004</v>
      </c>
      <c r="G52" s="495">
        <f t="shared" si="0"/>
        <v>395786812.12700003</v>
      </c>
    </row>
    <row r="53" spans="1:10" ht="18.75" x14ac:dyDescent="0.3">
      <c r="A53" s="592" t="str">
        <f>'1.sz.mell. '!A61</f>
        <v>K I A D Á S O K</v>
      </c>
      <c r="B53" s="593"/>
      <c r="C53" s="593"/>
      <c r="D53" s="593"/>
      <c r="E53" s="593"/>
      <c r="F53" s="593"/>
      <c r="G53" s="524"/>
    </row>
    <row r="54" spans="1:10" s="509" customFormat="1" thickBot="1" x14ac:dyDescent="0.25">
      <c r="A54" s="530"/>
      <c r="B54" s="531"/>
      <c r="C54" s="531"/>
      <c r="D54" s="532" t="s">
        <v>359</v>
      </c>
      <c r="E54" s="532" t="s">
        <v>406</v>
      </c>
      <c r="F54" s="533" t="s">
        <v>410</v>
      </c>
      <c r="G54" s="533" t="s">
        <v>424</v>
      </c>
    </row>
    <row r="55" spans="1:10" ht="15.75" thickBot="1" x14ac:dyDescent="0.3">
      <c r="A55" s="492" t="str">
        <f>'1.sz.mell. '!A65</f>
        <v>1.</v>
      </c>
      <c r="B55" s="493"/>
      <c r="C55" s="493" t="str">
        <f>'1.sz.mell. '!C65</f>
        <v>I. Folyó (működési) kiadások (1.1+…+1.7)</v>
      </c>
      <c r="D55" s="494">
        <f>SUM(D56:D61)</f>
        <v>105617756</v>
      </c>
      <c r="E55" s="494">
        <f t="shared" si="0"/>
        <v>108786288.68000001</v>
      </c>
      <c r="F55" s="494">
        <f t="shared" si="0"/>
        <v>112049877.34040001</v>
      </c>
      <c r="G55" s="495">
        <f t="shared" si="0"/>
        <v>115411373.66061202</v>
      </c>
    </row>
    <row r="56" spans="1:10" x14ac:dyDescent="0.25">
      <c r="A56" s="385" t="str">
        <f>'1.sz.mell. '!A66</f>
        <v>1.1.</v>
      </c>
      <c r="B56" s="386" t="str">
        <f>'1.sz.mell. '!B66</f>
        <v>K1</v>
      </c>
      <c r="C56" s="386" t="str">
        <f>'1.sz.mell. '!C66</f>
        <v>Személyi  juttatások</v>
      </c>
      <c r="D56" s="387">
        <v>35731211</v>
      </c>
      <c r="E56" s="387">
        <f t="shared" si="0"/>
        <v>36803147.329999998</v>
      </c>
      <c r="F56" s="388">
        <f t="shared" si="0"/>
        <v>37907241.749899998</v>
      </c>
      <c r="G56" s="388">
        <f t="shared" si="0"/>
        <v>39044459.002397001</v>
      </c>
    </row>
    <row r="57" spans="1:10" x14ac:dyDescent="0.25">
      <c r="A57" s="382" t="str">
        <f>'1.sz.mell. '!A67</f>
        <v>1.2.</v>
      </c>
      <c r="B57" s="381" t="str">
        <f>'1.sz.mell. '!B67</f>
        <v>K2</v>
      </c>
      <c r="C57" s="381" t="str">
        <f>'1.sz.mell. '!C67</f>
        <v>Munkaadókat terhelő járulékok</v>
      </c>
      <c r="D57" s="383">
        <v>8248345</v>
      </c>
      <c r="E57" s="383">
        <f t="shared" si="0"/>
        <v>8495795.3499999996</v>
      </c>
      <c r="F57" s="384">
        <f t="shared" si="0"/>
        <v>8750669.2105</v>
      </c>
      <c r="G57" s="384">
        <f t="shared" si="0"/>
        <v>9013189.2868150007</v>
      </c>
    </row>
    <row r="58" spans="1:10" x14ac:dyDescent="0.25">
      <c r="A58" s="382" t="str">
        <f>'1.sz.mell. '!A68</f>
        <v>1.3.</v>
      </c>
      <c r="B58" s="381" t="str">
        <f>'1.sz.mell. '!B68</f>
        <v>K3</v>
      </c>
      <c r="C58" s="381" t="str">
        <f>'1.sz.mell. '!C68</f>
        <v>Dologi  kiadások</v>
      </c>
      <c r="D58" s="383">
        <v>40910400</v>
      </c>
      <c r="E58" s="383">
        <f t="shared" si="0"/>
        <v>42137712</v>
      </c>
      <c r="F58" s="384">
        <f t="shared" si="0"/>
        <v>43401843.359999999</v>
      </c>
      <c r="G58" s="384">
        <f t="shared" si="0"/>
        <v>44703898.660800003</v>
      </c>
    </row>
    <row r="59" spans="1:10" x14ac:dyDescent="0.25">
      <c r="A59" s="382" t="str">
        <f>'1.sz.mell. '!A69</f>
        <v>1.5.</v>
      </c>
      <c r="B59" s="381" t="str">
        <f>'1.sz.mell. '!B69</f>
        <v>K506</v>
      </c>
      <c r="C59" s="381" t="str">
        <f>'1.sz.mell. '!C69</f>
        <v>Működési célú támogatás pénzeszközátadás</v>
      </c>
      <c r="D59" s="383">
        <v>5150000</v>
      </c>
      <c r="E59" s="383">
        <f t="shared" si="0"/>
        <v>5304500</v>
      </c>
      <c r="F59" s="384">
        <f t="shared" si="0"/>
        <v>5463635</v>
      </c>
      <c r="G59" s="384">
        <f t="shared" si="0"/>
        <v>5627544.0499999998</v>
      </c>
    </row>
    <row r="60" spans="1:10" x14ac:dyDescent="0.25">
      <c r="A60" s="382" t="str">
        <f>'1.sz.mell. '!A70</f>
        <v>1.6.</v>
      </c>
      <c r="B60" s="381" t="str">
        <f>'1.sz.mell. '!B70</f>
        <v>K4</v>
      </c>
      <c r="C60" s="381" t="str">
        <f>'1.sz.mell. '!C70</f>
        <v>Társadalom- és szociálpolitikai juttatások</v>
      </c>
      <c r="D60" s="383">
        <v>15577800</v>
      </c>
      <c r="E60" s="383">
        <f t="shared" si="0"/>
        <v>16045134</v>
      </c>
      <c r="F60" s="384">
        <f t="shared" si="0"/>
        <v>16526488.02</v>
      </c>
      <c r="G60" s="384">
        <f t="shared" si="0"/>
        <v>17022282.660599999</v>
      </c>
    </row>
    <row r="61" spans="1:10" ht="15.75" thickBot="1" x14ac:dyDescent="0.3">
      <c r="A61" s="389" t="str">
        <f>'1.sz.mell. '!A71</f>
        <v>1.7.</v>
      </c>
      <c r="B61" s="390"/>
      <c r="C61" s="390" t="str">
        <f>'1.sz.mell. '!C71</f>
        <v>Ellátottak pénzbeli juttatása</v>
      </c>
      <c r="D61" s="391"/>
      <c r="E61" s="391">
        <f t="shared" si="0"/>
        <v>0</v>
      </c>
      <c r="F61" s="392">
        <f t="shared" si="0"/>
        <v>0</v>
      </c>
      <c r="G61" s="392">
        <f t="shared" si="0"/>
        <v>0</v>
      </c>
    </row>
    <row r="62" spans="1:10" ht="15.75" thickBot="1" x14ac:dyDescent="0.3">
      <c r="A62" s="492" t="str">
        <f>'1.sz.mell. '!A72</f>
        <v>2.</v>
      </c>
      <c r="B62" s="493"/>
      <c r="C62" s="493" t="str">
        <f>'1.sz.mell. '!C72</f>
        <v>II. Felhalmozási és tőke jellegű kiadások (2.1+…+2.5)</v>
      </c>
      <c r="D62" s="494">
        <f>SUM(D63:D67)</f>
        <v>135656300</v>
      </c>
      <c r="E62" s="494">
        <f t="shared" si="0"/>
        <v>139725989</v>
      </c>
      <c r="F62" s="494">
        <f t="shared" si="0"/>
        <v>143917768.67000002</v>
      </c>
      <c r="G62" s="495">
        <f t="shared" si="0"/>
        <v>148235301.73010004</v>
      </c>
    </row>
    <row r="63" spans="1:10" x14ac:dyDescent="0.25">
      <c r="A63" s="385" t="str">
        <f>'1.sz.mell. '!A73</f>
        <v>2.1.</v>
      </c>
      <c r="B63" s="386" t="str">
        <f>'1.sz.mell. '!B73</f>
        <v>K7</v>
      </c>
      <c r="C63" s="386" t="str">
        <f>'1.sz.mell. '!C73</f>
        <v>Felújítás</v>
      </c>
      <c r="D63" s="387">
        <v>0</v>
      </c>
      <c r="E63" s="387">
        <f t="shared" si="0"/>
        <v>0</v>
      </c>
      <c r="F63" s="388">
        <f t="shared" si="0"/>
        <v>0</v>
      </c>
      <c r="G63" s="388">
        <f t="shared" si="0"/>
        <v>0</v>
      </c>
    </row>
    <row r="64" spans="1:10" x14ac:dyDescent="0.25">
      <c r="A64" s="382" t="str">
        <f>'1.sz.mell. '!A74</f>
        <v>2.2.</v>
      </c>
      <c r="B64" s="381" t="str">
        <f>'1.sz.mell. '!B74</f>
        <v>K6</v>
      </c>
      <c r="C64" s="381" t="str">
        <f>'1.sz.mell. '!C74</f>
        <v>Intézményi beruházási kiadások</v>
      </c>
      <c r="D64" s="383">
        <v>134856300</v>
      </c>
      <c r="E64" s="383">
        <f t="shared" si="0"/>
        <v>138901989</v>
      </c>
      <c r="F64" s="384">
        <f t="shared" si="0"/>
        <v>143069048.67000002</v>
      </c>
      <c r="G64" s="384">
        <f t="shared" si="0"/>
        <v>147361120.13010001</v>
      </c>
    </row>
    <row r="65" spans="1:7" x14ac:dyDescent="0.25">
      <c r="A65" s="382" t="str">
        <f>'1.sz.mell. '!A75</f>
        <v>2.3.</v>
      </c>
      <c r="B65" s="381" t="str">
        <f>'1.sz.mell. '!B75</f>
        <v>K8</v>
      </c>
      <c r="C65" s="381" t="str">
        <f>'1.sz.mell. '!C75</f>
        <v>Felhalmozási célú támogatásértékű kiadás, pénzeszközátadás</v>
      </c>
      <c r="D65" s="383">
        <v>800000</v>
      </c>
      <c r="E65" s="383">
        <f t="shared" si="0"/>
        <v>824000</v>
      </c>
      <c r="F65" s="384">
        <f t="shared" si="0"/>
        <v>848720</v>
      </c>
      <c r="G65" s="384">
        <f t="shared" si="0"/>
        <v>874181.6</v>
      </c>
    </row>
    <row r="66" spans="1:7" x14ac:dyDescent="0.25">
      <c r="A66" s="382" t="str">
        <f>'1.sz.mell. '!A76</f>
        <v>2.4.</v>
      </c>
      <c r="B66" s="381"/>
      <c r="C66" s="381" t="str">
        <f>'1.sz.mell. '!C76</f>
        <v>Pénzügyi befektetések kiadásai</v>
      </c>
      <c r="D66" s="383">
        <v>0</v>
      </c>
      <c r="E66" s="383">
        <f t="shared" si="0"/>
        <v>0</v>
      </c>
      <c r="F66" s="384">
        <f t="shared" si="0"/>
        <v>0</v>
      </c>
      <c r="G66" s="384">
        <f t="shared" si="0"/>
        <v>0</v>
      </c>
    </row>
    <row r="67" spans="1:7" ht="15.75" thickBot="1" x14ac:dyDescent="0.3">
      <c r="A67" s="389" t="str">
        <f>'1.sz.mell. '!A77</f>
        <v>2.5.</v>
      </c>
      <c r="B67" s="390" t="str">
        <f>'1.sz.mell. '!B77</f>
        <v>K8</v>
      </c>
      <c r="C67" s="390" t="str">
        <f>'1.sz.mell. '!C77</f>
        <v>Egyéb fejlesztési célú kiadás</v>
      </c>
      <c r="D67" s="391">
        <v>0</v>
      </c>
      <c r="E67" s="391">
        <f t="shared" ref="E67:G78" si="1">D67*1.03</f>
        <v>0</v>
      </c>
      <c r="F67" s="392">
        <f t="shared" si="1"/>
        <v>0</v>
      </c>
      <c r="G67" s="392">
        <f t="shared" si="1"/>
        <v>0</v>
      </c>
    </row>
    <row r="68" spans="1:7" ht="15.75" thickBot="1" x14ac:dyDescent="0.3">
      <c r="A68" s="492" t="str">
        <f>'1.sz.mell. '!A78</f>
        <v>3.</v>
      </c>
      <c r="B68" s="493" t="str">
        <f>'1.sz.mell. '!B78</f>
        <v>K512</v>
      </c>
      <c r="C68" s="493" t="str">
        <f>'1.sz.mell. '!C78</f>
        <v>III. Tartalékok (3.+3.2+3.3)</v>
      </c>
      <c r="D68" s="494">
        <f>SUM(D69:D71)</f>
        <v>31318857</v>
      </c>
      <c r="E68" s="494">
        <f t="shared" si="1"/>
        <v>32258422.710000001</v>
      </c>
      <c r="F68" s="494">
        <f t="shared" si="1"/>
        <v>33226175.3913</v>
      </c>
      <c r="G68" s="495">
        <f t="shared" si="1"/>
        <v>34222960.653039001</v>
      </c>
    </row>
    <row r="69" spans="1:7" x14ac:dyDescent="0.25">
      <c r="A69" s="385" t="str">
        <f>'1.sz.mell. '!A79</f>
        <v>3.1.</v>
      </c>
      <c r="B69" s="386"/>
      <c r="C69" s="386" t="str">
        <f>'1.sz.mell. '!C79</f>
        <v>Általános tartalék</v>
      </c>
      <c r="D69" s="387">
        <v>25710326</v>
      </c>
      <c r="E69" s="387">
        <f t="shared" si="1"/>
        <v>26481635.780000001</v>
      </c>
      <c r="F69" s="388">
        <f t="shared" si="1"/>
        <v>27276084.853400003</v>
      </c>
      <c r="G69" s="388">
        <f t="shared" si="1"/>
        <v>28094367.399002004</v>
      </c>
    </row>
    <row r="70" spans="1:7" x14ac:dyDescent="0.25">
      <c r="A70" s="382" t="str">
        <f>'1.sz.mell. '!A80</f>
        <v>3.2.</v>
      </c>
      <c r="B70" s="381"/>
      <c r="C70" s="381" t="str">
        <f>'1.sz.mell. '!C80</f>
        <v>Működési célú céltartalék</v>
      </c>
      <c r="D70" s="383">
        <v>0</v>
      </c>
      <c r="E70" s="383">
        <f>D70*1.03</f>
        <v>0</v>
      </c>
      <c r="F70" s="384">
        <f t="shared" si="1"/>
        <v>0</v>
      </c>
      <c r="G70" s="384">
        <f t="shared" si="1"/>
        <v>0</v>
      </c>
    </row>
    <row r="71" spans="1:7" ht="15.75" thickBot="1" x14ac:dyDescent="0.3">
      <c r="A71" s="389" t="str">
        <f>'1.sz.mell. '!A81</f>
        <v>3.3.</v>
      </c>
      <c r="B71" s="390"/>
      <c r="C71" s="390" t="str">
        <f>'1.sz.mell. '!C81</f>
        <v>Fejlesztési célú tartalék</v>
      </c>
      <c r="D71" s="391">
        <v>5608531</v>
      </c>
      <c r="E71" s="391">
        <f>D71*1.03</f>
        <v>5776786.9299999997</v>
      </c>
      <c r="F71" s="392">
        <f t="shared" si="1"/>
        <v>5950090.5378999999</v>
      </c>
      <c r="G71" s="392">
        <f t="shared" si="1"/>
        <v>6128593.2540370002</v>
      </c>
    </row>
    <row r="72" spans="1:7" ht="15.75" thickBot="1" x14ac:dyDescent="0.3">
      <c r="A72" s="492" t="str">
        <f>'1.sz.mell. '!A82</f>
        <v>4.</v>
      </c>
      <c r="B72" s="493" t="str">
        <f>'1.sz.mell. '!B82</f>
        <v>K353</v>
      </c>
      <c r="C72" s="493" t="str">
        <f>'1.sz.mell. '!C82</f>
        <v>IV.  Hitelek kamatai</v>
      </c>
      <c r="D72" s="494">
        <v>0</v>
      </c>
      <c r="E72" s="494">
        <f t="shared" si="1"/>
        <v>0</v>
      </c>
      <c r="F72" s="494">
        <f t="shared" si="1"/>
        <v>0</v>
      </c>
      <c r="G72" s="495">
        <f t="shared" si="1"/>
        <v>0</v>
      </c>
    </row>
    <row r="73" spans="1:7" ht="15.75" thickBot="1" x14ac:dyDescent="0.3">
      <c r="A73" s="492" t="str">
        <f>'1.sz.mell. '!A83</f>
        <v>5.</v>
      </c>
      <c r="B73" s="493"/>
      <c r="C73" s="493" t="str">
        <f>'1.sz.mell. '!C83</f>
        <v>V. Egyéb kiadások</v>
      </c>
      <c r="D73" s="494">
        <v>89608087</v>
      </c>
      <c r="E73" s="494">
        <f t="shared" si="1"/>
        <v>92296329.609999999</v>
      </c>
      <c r="F73" s="494">
        <f t="shared" si="1"/>
        <v>95065219.498300001</v>
      </c>
      <c r="G73" s="495">
        <f t="shared" si="1"/>
        <v>97917176.083249003</v>
      </c>
    </row>
    <row r="74" spans="1:7" ht="15.75" thickBot="1" x14ac:dyDescent="0.3">
      <c r="A74" s="492" t="str">
        <f>'1.sz.mell. '!A84</f>
        <v>6.</v>
      </c>
      <c r="B74" s="493" t="str">
        <f>'1.sz.mell. '!B84</f>
        <v>K508</v>
      </c>
      <c r="C74" s="493" t="str">
        <f>'1.sz.mell. '!C84</f>
        <v>VI. Támog. kölcsön kiadásai</v>
      </c>
      <c r="D74" s="494">
        <v>0</v>
      </c>
      <c r="E74" s="494">
        <f t="shared" si="1"/>
        <v>0</v>
      </c>
      <c r="F74" s="494">
        <f t="shared" si="1"/>
        <v>0</v>
      </c>
      <c r="G74" s="495">
        <f t="shared" si="1"/>
        <v>0</v>
      </c>
    </row>
    <row r="75" spans="1:7" ht="15.75" thickBot="1" x14ac:dyDescent="0.3">
      <c r="A75" s="512" t="str">
        <f>'1.sz.mell. '!A85</f>
        <v>7.</v>
      </c>
      <c r="B75" s="513" t="str">
        <f>'1.sz.mell. '!B85</f>
        <v>K9</v>
      </c>
      <c r="C75" s="513" t="str">
        <f>'1.sz.mell. '!C85</f>
        <v>VII. Finanszírozási kiadások (7.1+7.2)</v>
      </c>
      <c r="D75" s="514">
        <v>0</v>
      </c>
      <c r="E75" s="514">
        <f t="shared" si="1"/>
        <v>0</v>
      </c>
      <c r="F75" s="514">
        <f t="shared" si="1"/>
        <v>0</v>
      </c>
      <c r="G75" s="515">
        <f t="shared" si="1"/>
        <v>0</v>
      </c>
    </row>
    <row r="76" spans="1:7" x14ac:dyDescent="0.25">
      <c r="A76" s="385" t="str">
        <f>'1.sz.mell. '!A86</f>
        <v>7.1.</v>
      </c>
      <c r="B76" s="386" t="str">
        <f>'1.sz.mell. '!B86</f>
        <v>K911</v>
      </c>
      <c r="C76" s="386" t="str">
        <f>'1.sz.mell. '!C86</f>
        <v>Hitelek, kölcsönök kiadásai</v>
      </c>
      <c r="D76" s="387">
        <v>0</v>
      </c>
      <c r="E76" s="387">
        <f t="shared" si="1"/>
        <v>0</v>
      </c>
      <c r="F76" s="388">
        <f t="shared" si="1"/>
        <v>0</v>
      </c>
      <c r="G76" s="388">
        <f t="shared" si="1"/>
        <v>0</v>
      </c>
    </row>
    <row r="77" spans="1:7" ht="15.75" thickBot="1" x14ac:dyDescent="0.3">
      <c r="A77" s="389" t="str">
        <f>'1.sz.mell. '!A87</f>
        <v>7.2.</v>
      </c>
      <c r="B77" s="390"/>
      <c r="C77" s="390" t="str">
        <f>'1.sz.mell. '!C87</f>
        <v>Függő, átfutó kiadások</v>
      </c>
      <c r="D77" s="391">
        <v>0</v>
      </c>
      <c r="E77" s="391">
        <f t="shared" si="1"/>
        <v>0</v>
      </c>
      <c r="F77" s="392">
        <f t="shared" si="1"/>
        <v>0</v>
      </c>
      <c r="G77" s="392">
        <f t="shared" si="1"/>
        <v>0</v>
      </c>
    </row>
    <row r="78" spans="1:7" ht="15.75" thickBot="1" x14ac:dyDescent="0.3">
      <c r="A78" s="492" t="str">
        <f>'1.sz.mell. '!A88</f>
        <v>8.</v>
      </c>
      <c r="B78" s="493"/>
      <c r="C78" s="493" t="str">
        <f>'1.sz.mell. '!C88</f>
        <v xml:space="preserve"> KIADÁSOK ÖSSZESEN: (1+2+3+4+5+6+7)</v>
      </c>
      <c r="D78" s="494">
        <f>SUM(D75+D74+D73+D72+D68+D62+D55)</f>
        <v>362201000</v>
      </c>
      <c r="E78" s="494">
        <f t="shared" si="1"/>
        <v>373067030</v>
      </c>
      <c r="F78" s="494">
        <f t="shared" si="1"/>
        <v>384259040.90000004</v>
      </c>
      <c r="G78" s="495">
        <f t="shared" si="1"/>
        <v>395786812.12700003</v>
      </c>
    </row>
  </sheetData>
  <mergeCells count="2">
    <mergeCell ref="A2:F2"/>
    <mergeCell ref="A53:F53"/>
  </mergeCells>
  <phoneticPr fontId="32" type="noConversion"/>
  <pageMargins left="0.70866141732283472" right="0.70866141732283472" top="0.74803149606299213" bottom="0.74803149606299213" header="0.31496062992125984" footer="0.31496062992125984"/>
  <pageSetup paperSize="9" scale="94" fitToHeight="0" orientation="landscape" r:id="rId1"/>
  <headerFooter>
    <oddHeader>&amp;C&amp;"Times New Roman CE,Félkövér"&amp;12Bátaapáti Község Önkormányzatának bevételi és kiadási terve 2017-2018-2019-2020. évekre&amp;R&amp;"Times New Roman CE,Félkövér dőlt"&amp;12 17. sz. melléklet
Ezer forintban!</oddHeader>
    <oddFooter>&amp;P. oldal, összesen: &amp;N</oddFooter>
  </headerFooter>
  <rowBreaks count="1" manualBreakCount="1">
    <brk id="52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8"/>
  <sheetViews>
    <sheetView view="pageLayout" topLeftCell="A34" zoomScaleNormal="140" workbookViewId="0">
      <selection activeCell="D47" sqref="D47"/>
    </sheetView>
  </sheetViews>
  <sheetFormatPr defaultColWidth="9.33203125" defaultRowHeight="12.75" x14ac:dyDescent="0.2"/>
  <cols>
    <col min="1" max="1" width="11.6640625" style="17" customWidth="1"/>
    <col min="2" max="2" width="10" style="1" customWidth="1"/>
    <col min="3" max="3" width="44.1640625" style="1" customWidth="1"/>
    <col min="4" max="4" width="18.6640625" style="1" customWidth="1"/>
    <col min="5" max="16384" width="9.33203125" style="1"/>
  </cols>
  <sheetData>
    <row r="1" spans="1:4" s="270" customFormat="1" ht="21" customHeight="1" thickBot="1" x14ac:dyDescent="0.25">
      <c r="A1" s="273"/>
      <c r="B1" s="272"/>
      <c r="C1" s="272"/>
      <c r="D1" s="271" t="s">
        <v>288</v>
      </c>
    </row>
    <row r="2" spans="1:4" s="261" customFormat="1" ht="15.75" x14ac:dyDescent="0.2">
      <c r="A2" s="269" t="s">
        <v>279</v>
      </c>
      <c r="B2" s="268"/>
      <c r="C2" s="267" t="s">
        <v>363</v>
      </c>
      <c r="D2" s="266" t="s">
        <v>278</v>
      </c>
    </row>
    <row r="3" spans="1:4" s="261" customFormat="1" ht="16.5" thickBot="1" x14ac:dyDescent="0.25">
      <c r="A3" s="265" t="s">
        <v>277</v>
      </c>
      <c r="B3" s="264"/>
      <c r="C3" s="263" t="s">
        <v>276</v>
      </c>
      <c r="D3" s="262" t="s">
        <v>275</v>
      </c>
    </row>
    <row r="4" spans="1:4" s="258" customFormat="1" ht="21" customHeight="1" thickBot="1" x14ac:dyDescent="0.3">
      <c r="A4" s="260"/>
      <c r="B4" s="260"/>
      <c r="C4" s="260"/>
      <c r="D4" s="259" t="s">
        <v>395</v>
      </c>
    </row>
    <row r="5" spans="1:4" ht="38.25" x14ac:dyDescent="0.2">
      <c r="A5" s="257" t="s">
        <v>274</v>
      </c>
      <c r="B5" s="256" t="s">
        <v>273</v>
      </c>
      <c r="C5" s="569" t="s">
        <v>272</v>
      </c>
      <c r="D5" s="571" t="s">
        <v>271</v>
      </c>
    </row>
    <row r="6" spans="1:4" ht="13.5" thickBot="1" x14ac:dyDescent="0.25">
      <c r="A6" s="255" t="s">
        <v>270</v>
      </c>
      <c r="B6" s="254"/>
      <c r="C6" s="570"/>
      <c r="D6" s="572"/>
    </row>
    <row r="7" spans="1:4" s="18" customFormat="1" ht="16.5" thickBot="1" x14ac:dyDescent="0.25">
      <c r="A7" s="253">
        <v>1</v>
      </c>
      <c r="B7" s="252">
        <v>2</v>
      </c>
      <c r="C7" s="252">
        <v>3</v>
      </c>
      <c r="D7" s="251">
        <v>4</v>
      </c>
    </row>
    <row r="8" spans="1:4" s="18" customFormat="1" ht="15.95" customHeight="1" thickBot="1" x14ac:dyDescent="0.25">
      <c r="A8" s="250"/>
      <c r="B8" s="249"/>
      <c r="C8" s="248" t="s">
        <v>40</v>
      </c>
      <c r="D8" s="247"/>
    </row>
    <row r="9" spans="1:4" s="239" customFormat="1" ht="14.1" customHeight="1" thickBot="1" x14ac:dyDescent="0.25">
      <c r="A9" s="430">
        <v>1</v>
      </c>
      <c r="B9" s="431" t="s">
        <v>150</v>
      </c>
      <c r="C9" s="432" t="s">
        <v>269</v>
      </c>
      <c r="D9" s="433">
        <f>SUM(D10:D15)</f>
        <v>5408593</v>
      </c>
    </row>
    <row r="10" spans="1:4" s="230" customFormat="1" ht="14.1" customHeight="1" x14ac:dyDescent="0.2">
      <c r="A10" s="221"/>
      <c r="B10" s="220">
        <v>1</v>
      </c>
      <c r="C10" s="219" t="s">
        <v>268</v>
      </c>
      <c r="D10" s="218"/>
    </row>
    <row r="11" spans="1:4" s="230" customFormat="1" ht="14.1" customHeight="1" x14ac:dyDescent="0.2">
      <c r="A11" s="221"/>
      <c r="B11" s="220">
        <v>2</v>
      </c>
      <c r="C11" s="219" t="s">
        <v>267</v>
      </c>
      <c r="D11" s="218"/>
    </row>
    <row r="12" spans="1:4" s="230" customFormat="1" ht="14.1" customHeight="1" x14ac:dyDescent="0.2">
      <c r="A12" s="221"/>
      <c r="B12" s="220">
        <v>3</v>
      </c>
      <c r="C12" s="219" t="s">
        <v>266</v>
      </c>
      <c r="D12" s="218">
        <f>5408593-D15-D13</f>
        <v>4829056</v>
      </c>
    </row>
    <row r="13" spans="1:4" s="230" customFormat="1" ht="14.1" customHeight="1" x14ac:dyDescent="0.2">
      <c r="A13" s="221"/>
      <c r="B13" s="220">
        <v>4</v>
      </c>
      <c r="C13" s="219" t="s">
        <v>265</v>
      </c>
      <c r="D13" s="218">
        <v>450000</v>
      </c>
    </row>
    <row r="14" spans="1:4" s="230" customFormat="1" ht="14.1" customHeight="1" x14ac:dyDescent="0.2">
      <c r="A14" s="221"/>
      <c r="B14" s="220">
        <v>5</v>
      </c>
      <c r="C14" s="219" t="s">
        <v>264</v>
      </c>
      <c r="D14" s="218"/>
    </row>
    <row r="15" spans="1:4" s="230" customFormat="1" ht="14.1" customHeight="1" thickBot="1" x14ac:dyDescent="0.25">
      <c r="A15" s="221"/>
      <c r="B15" s="220">
        <v>6</v>
      </c>
      <c r="C15" s="219" t="s">
        <v>263</v>
      </c>
      <c r="D15" s="218">
        <v>129537</v>
      </c>
    </row>
    <row r="16" spans="1:4" s="239" customFormat="1" ht="14.1" customHeight="1" thickBot="1" x14ac:dyDescent="0.25">
      <c r="A16" s="430"/>
      <c r="B16" s="431" t="s">
        <v>151</v>
      </c>
      <c r="C16" s="432" t="s">
        <v>262</v>
      </c>
      <c r="D16" s="434">
        <f>SUM(D17:D20)</f>
        <v>11465000</v>
      </c>
    </row>
    <row r="17" spans="1:4" s="239" customFormat="1" ht="14.1" customHeight="1" x14ac:dyDescent="0.2">
      <c r="A17" s="246"/>
      <c r="B17" s="237">
        <v>1</v>
      </c>
      <c r="C17" s="245" t="s">
        <v>97</v>
      </c>
      <c r="D17" s="235"/>
    </row>
    <row r="18" spans="1:4" s="239" customFormat="1" ht="14.1" customHeight="1" x14ac:dyDescent="0.2">
      <c r="A18" s="244"/>
      <c r="B18" s="243">
        <v>2</v>
      </c>
      <c r="C18" s="242" t="s">
        <v>41</v>
      </c>
      <c r="D18" s="241">
        <v>10435000</v>
      </c>
    </row>
    <row r="19" spans="1:4" s="230" customFormat="1" ht="14.1" customHeight="1" x14ac:dyDescent="0.2">
      <c r="A19" s="221"/>
      <c r="B19" s="220">
        <v>3</v>
      </c>
      <c r="C19" s="219" t="s">
        <v>42</v>
      </c>
      <c r="D19" s="218">
        <v>1000000</v>
      </c>
    </row>
    <row r="20" spans="1:4" s="230" customFormat="1" ht="14.1" customHeight="1" thickBot="1" x14ac:dyDescent="0.25">
      <c r="A20" s="221"/>
      <c r="B20" s="220">
        <v>4</v>
      </c>
      <c r="C20" s="219" t="s">
        <v>261</v>
      </c>
      <c r="D20" s="218">
        <v>30000</v>
      </c>
    </row>
    <row r="21" spans="1:4" s="239" customFormat="1" ht="14.1" customHeight="1" thickBot="1" x14ac:dyDescent="0.25">
      <c r="A21" s="430">
        <v>2</v>
      </c>
      <c r="B21" s="435"/>
      <c r="C21" s="432" t="s">
        <v>260</v>
      </c>
      <c r="D21" s="434">
        <f>SUM(D22:D24)</f>
        <v>0</v>
      </c>
    </row>
    <row r="22" spans="1:4" s="230" customFormat="1" ht="14.1" customHeight="1" x14ac:dyDescent="0.2">
      <c r="A22" s="221"/>
      <c r="B22" s="220">
        <v>1</v>
      </c>
      <c r="C22" s="219" t="s">
        <v>259</v>
      </c>
      <c r="D22" s="218"/>
    </row>
    <row r="23" spans="1:4" s="230" customFormat="1" ht="14.1" customHeight="1" x14ac:dyDescent="0.2">
      <c r="A23" s="221"/>
      <c r="B23" s="220">
        <v>2</v>
      </c>
      <c r="C23" s="219" t="s">
        <v>95</v>
      </c>
      <c r="D23" s="218"/>
    </row>
    <row r="24" spans="1:4" s="230" customFormat="1" ht="14.1" customHeight="1" thickBot="1" x14ac:dyDescent="0.25">
      <c r="A24" s="221"/>
      <c r="B24" s="220">
        <v>3</v>
      </c>
      <c r="C24" s="219" t="s">
        <v>258</v>
      </c>
      <c r="D24" s="218"/>
    </row>
    <row r="25" spans="1:4" s="239" customFormat="1" ht="14.25" customHeight="1" thickBot="1" x14ac:dyDescent="0.25">
      <c r="A25" s="430">
        <v>3</v>
      </c>
      <c r="B25" s="435"/>
      <c r="C25" s="432" t="s">
        <v>105</v>
      </c>
      <c r="D25" s="434">
        <f>SUM(D26:D33)</f>
        <v>52441492</v>
      </c>
    </row>
    <row r="26" spans="1:4" s="230" customFormat="1" ht="14.1" customHeight="1" x14ac:dyDescent="0.2">
      <c r="A26" s="221"/>
      <c r="B26" s="220">
        <v>1</v>
      </c>
      <c r="C26" s="219" t="s">
        <v>298</v>
      </c>
      <c r="D26" s="218">
        <v>32752282</v>
      </c>
    </row>
    <row r="27" spans="1:4" s="230" customFormat="1" ht="14.1" customHeight="1" x14ac:dyDescent="0.2">
      <c r="A27" s="221"/>
      <c r="B27" s="220">
        <v>2</v>
      </c>
      <c r="C27" s="219" t="s">
        <v>299</v>
      </c>
      <c r="D27" s="218">
        <f>'2.sz.mell'!D18+'2.sz.mell'!D19</f>
        <v>12466623</v>
      </c>
    </row>
    <row r="28" spans="1:4" s="230" customFormat="1" ht="14.1" customHeight="1" x14ac:dyDescent="0.2">
      <c r="A28" s="221"/>
      <c r="B28" s="220">
        <v>3</v>
      </c>
      <c r="C28" s="219" t="s">
        <v>295</v>
      </c>
      <c r="D28" s="218">
        <f>'2.sz.mell'!D20</f>
        <v>1770167</v>
      </c>
    </row>
    <row r="29" spans="1:4" s="230" customFormat="1" ht="14.1" customHeight="1" x14ac:dyDescent="0.2">
      <c r="A29" s="221"/>
      <c r="B29" s="220">
        <v>4</v>
      </c>
      <c r="C29" s="219" t="s">
        <v>232</v>
      </c>
      <c r="D29" s="218">
        <f>'2.sz.mell'!D24+'2.sz.mell'!D25+'2.sz.mell'!D26</f>
        <v>4252420</v>
      </c>
    </row>
    <row r="30" spans="1:4" s="230" customFormat="1" ht="14.1" customHeight="1" x14ac:dyDescent="0.2">
      <c r="A30" s="221"/>
      <c r="B30" s="220">
        <v>5</v>
      </c>
      <c r="C30" s="219" t="s">
        <v>168</v>
      </c>
      <c r="D30" s="218"/>
    </row>
    <row r="31" spans="1:4" s="230" customFormat="1" ht="24" x14ac:dyDescent="0.2">
      <c r="A31" s="221"/>
      <c r="B31" s="220">
        <v>6</v>
      </c>
      <c r="C31" s="219" t="s">
        <v>364</v>
      </c>
      <c r="D31" s="218"/>
    </row>
    <row r="32" spans="1:4" s="230" customFormat="1" ht="14.1" customHeight="1" x14ac:dyDescent="0.2">
      <c r="A32" s="221"/>
      <c r="B32" s="220">
        <v>7</v>
      </c>
      <c r="C32" s="219" t="s">
        <v>300</v>
      </c>
      <c r="D32" s="218">
        <v>1200000</v>
      </c>
    </row>
    <row r="33" spans="1:4" s="230" customFormat="1" ht="14.1" customHeight="1" thickBot="1" x14ac:dyDescent="0.25">
      <c r="A33" s="221"/>
      <c r="B33" s="220">
        <v>8</v>
      </c>
      <c r="C33" s="219" t="s">
        <v>44</v>
      </c>
      <c r="D33" s="218"/>
    </row>
    <row r="34" spans="1:4" s="230" customFormat="1" ht="14.1" customHeight="1" thickBot="1" x14ac:dyDescent="0.25">
      <c r="A34" s="430">
        <v>4</v>
      </c>
      <c r="B34" s="435"/>
      <c r="C34" s="432" t="s">
        <v>342</v>
      </c>
      <c r="D34" s="434">
        <f>SUM(D35:D40)</f>
        <v>208795931</v>
      </c>
    </row>
    <row r="35" spans="1:4" s="230" customFormat="1" ht="14.1" customHeight="1" x14ac:dyDescent="0.2">
      <c r="A35" s="234"/>
      <c r="B35" s="233">
        <v>1</v>
      </c>
      <c r="C35" s="240" t="s">
        <v>345</v>
      </c>
      <c r="D35" s="231">
        <v>22209000</v>
      </c>
    </row>
    <row r="36" spans="1:4" s="230" customFormat="1" ht="14.1" customHeight="1" x14ac:dyDescent="0.2">
      <c r="A36" s="221"/>
      <c r="B36" s="220">
        <v>2</v>
      </c>
      <c r="C36" s="219" t="s">
        <v>340</v>
      </c>
      <c r="D36" s="218"/>
    </row>
    <row r="37" spans="1:4" s="230" customFormat="1" ht="14.1" customHeight="1" x14ac:dyDescent="0.2">
      <c r="A37" s="221"/>
      <c r="B37" s="220">
        <v>3</v>
      </c>
      <c r="C37" s="219" t="s">
        <v>341</v>
      </c>
      <c r="D37" s="218">
        <v>176509736</v>
      </c>
    </row>
    <row r="38" spans="1:4" s="230" customFormat="1" ht="14.1" customHeight="1" x14ac:dyDescent="0.2">
      <c r="A38" s="221"/>
      <c r="B38" s="220">
        <v>4</v>
      </c>
      <c r="C38" s="219" t="s">
        <v>343</v>
      </c>
      <c r="D38" s="218">
        <v>10077195</v>
      </c>
    </row>
    <row r="39" spans="1:4" s="230" customFormat="1" ht="14.1" customHeight="1" x14ac:dyDescent="0.2">
      <c r="A39" s="221"/>
      <c r="B39" s="220">
        <v>5</v>
      </c>
      <c r="C39" s="219" t="s">
        <v>344</v>
      </c>
      <c r="D39" s="218"/>
    </row>
    <row r="40" spans="1:4" s="230" customFormat="1" ht="14.1" customHeight="1" x14ac:dyDescent="0.2">
      <c r="A40" s="221"/>
      <c r="B40" s="220">
        <v>6</v>
      </c>
      <c r="C40" s="219" t="s">
        <v>256</v>
      </c>
      <c r="D40" s="218"/>
    </row>
    <row r="41" spans="1:4" s="230" customFormat="1" ht="14.1" customHeight="1" thickBot="1" x14ac:dyDescent="0.25">
      <c r="A41" s="436">
        <v>5</v>
      </c>
      <c r="B41" s="437"/>
      <c r="C41" s="438" t="s">
        <v>255</v>
      </c>
      <c r="D41" s="439"/>
    </row>
    <row r="42" spans="1:4" s="239" customFormat="1" ht="14.1" customHeight="1" thickBot="1" x14ac:dyDescent="0.25">
      <c r="A42" s="430">
        <v>6</v>
      </c>
      <c r="B42" s="435"/>
      <c r="C42" s="432" t="s">
        <v>96</v>
      </c>
      <c r="D42" s="434">
        <f>SUM(D43:D44)</f>
        <v>0</v>
      </c>
    </row>
    <row r="43" spans="1:4" s="230" customFormat="1" ht="14.1" customHeight="1" x14ac:dyDescent="0.2">
      <c r="A43" s="221"/>
      <c r="B43" s="220">
        <v>1</v>
      </c>
      <c r="C43" s="219" t="s">
        <v>92</v>
      </c>
      <c r="D43" s="218"/>
    </row>
    <row r="44" spans="1:4" s="230" customFormat="1" ht="14.1" customHeight="1" thickBot="1" x14ac:dyDescent="0.25">
      <c r="A44" s="221"/>
      <c r="B44" s="220">
        <v>2</v>
      </c>
      <c r="C44" s="219" t="s">
        <v>254</v>
      </c>
      <c r="D44" s="218"/>
    </row>
    <row r="45" spans="1:4" s="230" customFormat="1" ht="14.1" customHeight="1" thickBot="1" x14ac:dyDescent="0.25">
      <c r="A45" s="430">
        <v>7</v>
      </c>
      <c r="B45" s="435"/>
      <c r="C45" s="440" t="s">
        <v>253</v>
      </c>
      <c r="D45" s="433">
        <f>D46+D47</f>
        <v>84089984</v>
      </c>
    </row>
    <row r="46" spans="1:4" s="230" customFormat="1" ht="14.1" customHeight="1" x14ac:dyDescent="0.2">
      <c r="A46" s="238"/>
      <c r="B46" s="237">
        <v>1</v>
      </c>
      <c r="C46" s="236" t="s">
        <v>396</v>
      </c>
      <c r="D46" s="235">
        <f>84144340-54356</f>
        <v>84089984</v>
      </c>
    </row>
    <row r="47" spans="1:4" s="230" customFormat="1" ht="14.1" customHeight="1" thickBot="1" x14ac:dyDescent="0.25">
      <c r="A47" s="234"/>
      <c r="B47" s="233">
        <v>2</v>
      </c>
      <c r="C47" s="232" t="s">
        <v>100</v>
      </c>
      <c r="D47" s="231"/>
    </row>
    <row r="48" spans="1:4" s="230" customFormat="1" ht="15.75" thickBot="1" x14ac:dyDescent="0.25">
      <c r="A48" s="441"/>
      <c r="B48" s="442"/>
      <c r="C48" s="443" t="s">
        <v>251</v>
      </c>
      <c r="D48" s="444">
        <f>D9+D16+D21+D25+D34+D41+D42+D45</f>
        <v>362201000</v>
      </c>
    </row>
    <row r="49" spans="1:4" s="18" customFormat="1" ht="16.5" customHeight="1" thickBot="1" x14ac:dyDescent="0.25">
      <c r="A49" s="229"/>
      <c r="B49" s="228"/>
      <c r="C49" s="227" t="s">
        <v>46</v>
      </c>
      <c r="D49" s="226"/>
    </row>
    <row r="50" spans="1:4" s="213" customFormat="1" ht="15" customHeight="1" thickBot="1" x14ac:dyDescent="0.25">
      <c r="A50" s="430">
        <v>1</v>
      </c>
      <c r="B50" s="435"/>
      <c r="C50" s="432" t="s">
        <v>250</v>
      </c>
      <c r="D50" s="434">
        <f>SUM(D51:D56)</f>
        <v>105617756</v>
      </c>
    </row>
    <row r="51" spans="1:4" ht="15" customHeight="1" x14ac:dyDescent="0.2">
      <c r="A51" s="221"/>
      <c r="B51" s="220">
        <v>1</v>
      </c>
      <c r="C51" s="219" t="s">
        <v>249</v>
      </c>
      <c r="D51" s="218">
        <v>35731211</v>
      </c>
    </row>
    <row r="52" spans="1:4" ht="15" customHeight="1" x14ac:dyDescent="0.2">
      <c r="A52" s="221"/>
      <c r="B52" s="220">
        <v>2</v>
      </c>
      <c r="C52" s="219" t="s">
        <v>31</v>
      </c>
      <c r="D52" s="218">
        <v>8248345</v>
      </c>
    </row>
    <row r="53" spans="1:4" ht="15" customHeight="1" x14ac:dyDescent="0.2">
      <c r="A53" s="221"/>
      <c r="B53" s="220">
        <v>3</v>
      </c>
      <c r="C53" s="219" t="s">
        <v>47</v>
      </c>
      <c r="D53" s="218">
        <v>40910400</v>
      </c>
    </row>
    <row r="54" spans="1:4" ht="15" customHeight="1" x14ac:dyDescent="0.2">
      <c r="A54" s="221"/>
      <c r="B54" s="220">
        <v>4</v>
      </c>
      <c r="C54" s="219" t="s">
        <v>346</v>
      </c>
      <c r="D54" s="218">
        <f>5050000+100000</f>
        <v>5150000</v>
      </c>
    </row>
    <row r="55" spans="1:4" ht="15" customHeight="1" x14ac:dyDescent="0.2">
      <c r="A55" s="221"/>
      <c r="B55" s="220">
        <v>5</v>
      </c>
      <c r="C55" s="219" t="s">
        <v>248</v>
      </c>
      <c r="D55" s="218">
        <v>15577800</v>
      </c>
    </row>
    <row r="56" spans="1:4" ht="15" customHeight="1" thickBot="1" x14ac:dyDescent="0.25">
      <c r="A56" s="221"/>
      <c r="B56" s="220">
        <v>6</v>
      </c>
      <c r="C56" s="219" t="s">
        <v>33</v>
      </c>
      <c r="D56" s="218"/>
    </row>
    <row r="57" spans="1:4" s="213" customFormat="1" ht="15" customHeight="1" thickBot="1" x14ac:dyDescent="0.25">
      <c r="A57" s="430">
        <v>2</v>
      </c>
      <c r="B57" s="435"/>
      <c r="C57" s="432" t="s">
        <v>247</v>
      </c>
      <c r="D57" s="434">
        <f>SUM(D58:D60)</f>
        <v>135656300</v>
      </c>
    </row>
    <row r="58" spans="1:4" ht="15" customHeight="1" x14ac:dyDescent="0.2">
      <c r="A58" s="221"/>
      <c r="B58" s="220">
        <v>1</v>
      </c>
      <c r="C58" s="219" t="s">
        <v>246</v>
      </c>
      <c r="D58" s="218"/>
    </row>
    <row r="59" spans="1:4" ht="15" customHeight="1" x14ac:dyDescent="0.2">
      <c r="A59" s="221"/>
      <c r="B59" s="220">
        <v>2</v>
      </c>
      <c r="C59" s="219" t="s">
        <v>120</v>
      </c>
      <c r="D59" s="218">
        <v>134856300</v>
      </c>
    </row>
    <row r="60" spans="1:4" ht="15" customHeight="1" thickBot="1" x14ac:dyDescent="0.25">
      <c r="A60" s="221"/>
      <c r="B60" s="220">
        <v>3</v>
      </c>
      <c r="C60" s="219" t="s">
        <v>365</v>
      </c>
      <c r="D60" s="218">
        <v>800000</v>
      </c>
    </row>
    <row r="61" spans="1:4" s="213" customFormat="1" ht="15" customHeight="1" thickBot="1" x14ac:dyDescent="0.25">
      <c r="A61" s="430">
        <v>3</v>
      </c>
      <c r="B61" s="435"/>
      <c r="C61" s="432" t="s">
        <v>34</v>
      </c>
      <c r="D61" s="434">
        <f>SUM(D62:D63)</f>
        <v>36586901</v>
      </c>
    </row>
    <row r="62" spans="1:4" ht="15" customHeight="1" x14ac:dyDescent="0.2">
      <c r="A62" s="221"/>
      <c r="B62" s="220">
        <v>1</v>
      </c>
      <c r="C62" s="219" t="s">
        <v>48</v>
      </c>
      <c r="D62" s="218">
        <f>25710326+5268044</f>
        <v>30978370</v>
      </c>
    </row>
    <row r="63" spans="1:4" ht="15" customHeight="1" x14ac:dyDescent="0.2">
      <c r="A63" s="225"/>
      <c r="B63" s="224">
        <v>2</v>
      </c>
      <c r="C63" s="223" t="s">
        <v>280</v>
      </c>
      <c r="D63" s="222">
        <v>5608531</v>
      </c>
    </row>
    <row r="64" spans="1:4" ht="15" customHeight="1" x14ac:dyDescent="0.2">
      <c r="A64" s="225"/>
      <c r="B64" s="224"/>
      <c r="C64" s="223" t="s">
        <v>366</v>
      </c>
      <c r="D64" s="222"/>
    </row>
    <row r="65" spans="1:4" ht="15" customHeight="1" x14ac:dyDescent="0.2">
      <c r="A65" s="225"/>
      <c r="B65" s="224"/>
      <c r="C65" s="223" t="s">
        <v>301</v>
      </c>
      <c r="D65" s="222">
        <v>5608531</v>
      </c>
    </row>
    <row r="66" spans="1:4" ht="15" customHeight="1" thickBot="1" x14ac:dyDescent="0.25">
      <c r="A66" s="225"/>
      <c r="B66" s="224">
        <v>3</v>
      </c>
      <c r="C66" s="223" t="s">
        <v>163</v>
      </c>
      <c r="D66" s="222"/>
    </row>
    <row r="67" spans="1:4" ht="15" customHeight="1" thickBot="1" x14ac:dyDescent="0.25">
      <c r="A67" s="430">
        <v>4</v>
      </c>
      <c r="B67" s="435"/>
      <c r="C67" s="432" t="s">
        <v>117</v>
      </c>
      <c r="D67" s="445"/>
    </row>
    <row r="68" spans="1:4" ht="15" customHeight="1" thickBot="1" x14ac:dyDescent="0.25">
      <c r="A68" s="430">
        <v>5</v>
      </c>
      <c r="B68" s="435"/>
      <c r="C68" s="432" t="s">
        <v>49</v>
      </c>
      <c r="D68" s="445"/>
    </row>
    <row r="69" spans="1:4" ht="15" customHeight="1" thickBot="1" x14ac:dyDescent="0.25">
      <c r="A69" s="430">
        <v>6</v>
      </c>
      <c r="B69" s="435"/>
      <c r="C69" s="432" t="s">
        <v>302</v>
      </c>
      <c r="D69" s="445"/>
    </row>
    <row r="70" spans="1:4" s="213" customFormat="1" ht="15" customHeight="1" thickBot="1" x14ac:dyDescent="0.25">
      <c r="A70" s="430">
        <v>7</v>
      </c>
      <c r="B70" s="435"/>
      <c r="C70" s="432" t="s">
        <v>98</v>
      </c>
      <c r="D70" s="434">
        <f>SUM(D71:D72)</f>
        <v>0</v>
      </c>
    </row>
    <row r="71" spans="1:4" ht="15" customHeight="1" x14ac:dyDescent="0.2">
      <c r="A71" s="221"/>
      <c r="B71" s="220">
        <v>1</v>
      </c>
      <c r="C71" s="219" t="s">
        <v>99</v>
      </c>
      <c r="D71" s="218"/>
    </row>
    <row r="72" spans="1:4" ht="15" customHeight="1" x14ac:dyDescent="0.2">
      <c r="A72" s="221"/>
      <c r="B72" s="220">
        <v>2</v>
      </c>
      <c r="C72" s="219" t="s">
        <v>244</v>
      </c>
      <c r="D72" s="218"/>
    </row>
    <row r="73" spans="1:4" ht="24" x14ac:dyDescent="0.2">
      <c r="A73" s="446">
        <v>8</v>
      </c>
      <c r="B73" s="447"/>
      <c r="C73" s="448" t="s">
        <v>367</v>
      </c>
      <c r="D73" s="449">
        <f>SUM(D74:D75)</f>
        <v>84340043</v>
      </c>
    </row>
    <row r="74" spans="1:4" ht="15" customHeight="1" x14ac:dyDescent="0.2">
      <c r="A74" s="221"/>
      <c r="B74" s="220">
        <v>1</v>
      </c>
      <c r="C74" s="219" t="s">
        <v>368</v>
      </c>
      <c r="D74" s="218">
        <v>28911956</v>
      </c>
    </row>
    <row r="75" spans="1:4" s="213" customFormat="1" ht="13.5" thickBot="1" x14ac:dyDescent="0.25">
      <c r="A75" s="217"/>
      <c r="B75" s="216">
        <v>2</v>
      </c>
      <c r="C75" s="215" t="s">
        <v>369</v>
      </c>
      <c r="D75" s="214">
        <v>55428087</v>
      </c>
    </row>
    <row r="76" spans="1:4" ht="19.5" customHeight="1" thickBot="1" x14ac:dyDescent="0.25">
      <c r="A76" s="450"/>
      <c r="B76" s="451"/>
      <c r="C76" s="452" t="s">
        <v>243</v>
      </c>
      <c r="D76" s="453">
        <f>D50+D57+D61+D67+D68+D69+D70+D73</f>
        <v>362201000</v>
      </c>
    </row>
    <row r="77" spans="1:4" ht="13.5" thickBot="1" x14ac:dyDescent="0.25">
      <c r="A77" s="212"/>
      <c r="B77" s="211"/>
      <c r="C77" s="211"/>
      <c r="D77" s="211"/>
    </row>
    <row r="78" spans="1:4" ht="16.5" thickBot="1" x14ac:dyDescent="0.25">
      <c r="A78" s="210" t="s">
        <v>242</v>
      </c>
      <c r="B78" s="209"/>
      <c r="C78" s="208"/>
      <c r="D78" s="340">
        <v>5</v>
      </c>
    </row>
  </sheetData>
  <mergeCells count="2">
    <mergeCell ref="C5:C6"/>
    <mergeCell ref="D5:D6"/>
  </mergeCells>
  <phoneticPr fontId="32" type="noConversion"/>
  <printOptions horizontalCentered="1"/>
  <pageMargins left="0.7" right="0.7" top="0.75" bottom="0.75" header="0.3" footer="0.3"/>
  <pageSetup paperSize="9" orientation="portrait" r:id="rId1"/>
  <headerFooter alignWithMargins="0">
    <oddFooter>&amp;P. oldal, összesen: &amp;N</oddFooter>
  </headerFooter>
  <rowBreaks count="1" manualBreakCount="1">
    <brk id="4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view="pageLayout" zoomScaleNormal="100" workbookViewId="0">
      <selection activeCell="D9" sqref="D9"/>
    </sheetView>
  </sheetViews>
  <sheetFormatPr defaultColWidth="9.33203125" defaultRowHeight="12.75" x14ac:dyDescent="0.2"/>
  <cols>
    <col min="1" max="1" width="11.6640625" style="17" customWidth="1"/>
    <col min="2" max="2" width="10" style="1" customWidth="1"/>
    <col min="3" max="3" width="45.6640625" style="1" bestFit="1" customWidth="1"/>
    <col min="4" max="4" width="18.6640625" style="1" customWidth="1"/>
    <col min="5" max="16384" width="9.33203125" style="1"/>
  </cols>
  <sheetData>
    <row r="1" spans="1:4" s="270" customFormat="1" ht="21" customHeight="1" thickBot="1" x14ac:dyDescent="0.25">
      <c r="A1" s="273"/>
      <c r="B1" s="272"/>
      <c r="C1" s="272"/>
      <c r="D1" s="271" t="s">
        <v>289</v>
      </c>
    </row>
    <row r="2" spans="1:4" s="261" customFormat="1" ht="15.75" x14ac:dyDescent="0.2">
      <c r="A2" s="269" t="s">
        <v>279</v>
      </c>
      <c r="B2" s="268"/>
      <c r="C2" s="267" t="s">
        <v>368</v>
      </c>
      <c r="D2" s="266" t="s">
        <v>290</v>
      </c>
    </row>
    <row r="3" spans="1:4" s="261" customFormat="1" ht="16.5" thickBot="1" x14ac:dyDescent="0.25">
      <c r="A3" s="265" t="s">
        <v>277</v>
      </c>
      <c r="B3" s="264"/>
      <c r="C3" s="300" t="s">
        <v>286</v>
      </c>
      <c r="D3" s="299" t="s">
        <v>285</v>
      </c>
    </row>
    <row r="4" spans="1:4" s="258" customFormat="1" ht="21" customHeight="1" thickBot="1" x14ac:dyDescent="0.3">
      <c r="A4" s="260"/>
      <c r="B4" s="260"/>
      <c r="C4" s="260"/>
      <c r="D4" s="259" t="s">
        <v>395</v>
      </c>
    </row>
    <row r="5" spans="1:4" ht="38.25" x14ac:dyDescent="0.2">
      <c r="A5" s="257" t="s">
        <v>274</v>
      </c>
      <c r="B5" s="256" t="s">
        <v>273</v>
      </c>
      <c r="C5" s="569" t="s">
        <v>272</v>
      </c>
      <c r="D5" s="571" t="s">
        <v>271</v>
      </c>
    </row>
    <row r="6" spans="1:4" ht="13.5" thickBot="1" x14ac:dyDescent="0.25">
      <c r="A6" s="298" t="s">
        <v>270</v>
      </c>
      <c r="B6" s="297"/>
      <c r="C6" s="570"/>
      <c r="D6" s="572"/>
    </row>
    <row r="7" spans="1:4" s="18" customFormat="1" ht="16.5" thickBot="1" x14ac:dyDescent="0.25">
      <c r="A7" s="253">
        <v>1</v>
      </c>
      <c r="B7" s="252">
        <v>2</v>
      </c>
      <c r="C7" s="252">
        <v>3</v>
      </c>
      <c r="D7" s="251">
        <v>4</v>
      </c>
    </row>
    <row r="8" spans="1:4" s="280" customFormat="1" ht="15.95" customHeight="1" thickBot="1" x14ac:dyDescent="0.25">
      <c r="A8" s="284"/>
      <c r="B8" s="283"/>
      <c r="C8" s="282" t="s">
        <v>40</v>
      </c>
      <c r="D8" s="281"/>
    </row>
    <row r="9" spans="1:4" s="213" customFormat="1" ht="15" customHeight="1" thickBot="1" x14ac:dyDescent="0.25">
      <c r="A9" s="430">
        <v>1</v>
      </c>
      <c r="B9" s="435"/>
      <c r="C9" s="432" t="s">
        <v>269</v>
      </c>
      <c r="D9" s="433">
        <f>SUM(D10:D15)</f>
        <v>3556000</v>
      </c>
    </row>
    <row r="10" spans="1:4" ht="15" customHeight="1" x14ac:dyDescent="0.2">
      <c r="A10" s="221"/>
      <c r="B10" s="220">
        <v>1</v>
      </c>
      <c r="C10" s="219" t="s">
        <v>268</v>
      </c>
      <c r="D10" s="218">
        <v>2800000</v>
      </c>
    </row>
    <row r="11" spans="1:4" ht="15" customHeight="1" x14ac:dyDescent="0.2">
      <c r="A11" s="221"/>
      <c r="B11" s="220">
        <v>2</v>
      </c>
      <c r="C11" s="219" t="s">
        <v>267</v>
      </c>
      <c r="D11" s="218"/>
    </row>
    <row r="12" spans="1:4" ht="15" customHeight="1" x14ac:dyDescent="0.2">
      <c r="A12" s="221"/>
      <c r="B12" s="220">
        <v>3</v>
      </c>
      <c r="C12" s="219" t="s">
        <v>266</v>
      </c>
      <c r="D12" s="218"/>
    </row>
    <row r="13" spans="1:4" ht="15" customHeight="1" x14ac:dyDescent="0.2">
      <c r="A13" s="221"/>
      <c r="B13" s="220">
        <v>4</v>
      </c>
      <c r="C13" s="219" t="s">
        <v>265</v>
      </c>
      <c r="D13" s="218">
        <v>756000</v>
      </c>
    </row>
    <row r="14" spans="1:4" ht="15" customHeight="1" x14ac:dyDescent="0.2">
      <c r="A14" s="221"/>
      <c r="B14" s="220">
        <v>5</v>
      </c>
      <c r="C14" s="219" t="s">
        <v>264</v>
      </c>
      <c r="D14" s="218"/>
    </row>
    <row r="15" spans="1:4" ht="15" customHeight="1" thickBot="1" x14ac:dyDescent="0.25">
      <c r="A15" s="225"/>
      <c r="B15" s="224">
        <v>6</v>
      </c>
      <c r="C15" s="223" t="s">
        <v>263</v>
      </c>
      <c r="D15" s="222"/>
    </row>
    <row r="16" spans="1:4" ht="15" customHeight="1" thickBot="1" x14ac:dyDescent="0.25">
      <c r="A16" s="291">
        <v>3</v>
      </c>
      <c r="B16" s="296">
        <v>1</v>
      </c>
      <c r="C16" s="290" t="s">
        <v>260</v>
      </c>
      <c r="D16" s="289"/>
    </row>
    <row r="17" spans="1:4" s="213" customFormat="1" ht="15" customHeight="1" thickBot="1" x14ac:dyDescent="0.25">
      <c r="A17" s="430">
        <v>5</v>
      </c>
      <c r="B17" s="435"/>
      <c r="C17" s="432" t="s">
        <v>284</v>
      </c>
      <c r="D17" s="434">
        <f>SUM(D18:D19)</f>
        <v>0</v>
      </c>
    </row>
    <row r="18" spans="1:4" ht="15" customHeight="1" x14ac:dyDescent="0.2">
      <c r="A18" s="221"/>
      <c r="B18" s="220">
        <v>1</v>
      </c>
      <c r="C18" s="219" t="s">
        <v>283</v>
      </c>
      <c r="D18" s="218"/>
    </row>
    <row r="19" spans="1:4" ht="15" customHeight="1" thickBot="1" x14ac:dyDescent="0.25">
      <c r="A19" s="225"/>
      <c r="B19" s="224">
        <v>2</v>
      </c>
      <c r="C19" s="223" t="s">
        <v>282</v>
      </c>
      <c r="D19" s="222"/>
    </row>
    <row r="20" spans="1:4" ht="15" customHeight="1" thickBot="1" x14ac:dyDescent="0.25">
      <c r="A20" s="430">
        <v>7</v>
      </c>
      <c r="B20" s="560"/>
      <c r="C20" s="432" t="s">
        <v>253</v>
      </c>
      <c r="D20" s="433">
        <f>D21+D22</f>
        <v>1712044</v>
      </c>
    </row>
    <row r="21" spans="1:4" ht="15" customHeight="1" thickBot="1" x14ac:dyDescent="0.25">
      <c r="A21" s="295"/>
      <c r="B21" s="294">
        <v>1</v>
      </c>
      <c r="C21" s="293" t="s">
        <v>396</v>
      </c>
      <c r="D21" s="292">
        <v>1712044</v>
      </c>
    </row>
    <row r="22" spans="1:4" ht="15" customHeight="1" thickBot="1" x14ac:dyDescent="0.25">
      <c r="A22" s="295"/>
      <c r="B22" s="294">
        <v>2</v>
      </c>
      <c r="C22" s="293" t="s">
        <v>100</v>
      </c>
      <c r="D22" s="292"/>
    </row>
    <row r="23" spans="1:4" s="213" customFormat="1" ht="15" customHeight="1" thickBot="1" x14ac:dyDescent="0.25">
      <c r="A23" s="430">
        <v>8</v>
      </c>
      <c r="B23" s="435">
        <v>1</v>
      </c>
      <c r="C23" s="432" t="s">
        <v>291</v>
      </c>
      <c r="D23" s="445">
        <v>28911956</v>
      </c>
    </row>
    <row r="24" spans="1:4" s="213" customFormat="1" ht="15" customHeight="1" thickBot="1" x14ac:dyDescent="0.25">
      <c r="A24" s="430"/>
      <c r="B24" s="435">
        <v>2</v>
      </c>
      <c r="C24" s="432" t="s">
        <v>375</v>
      </c>
      <c r="D24" s="445"/>
    </row>
    <row r="25" spans="1:4" s="230" customFormat="1" ht="15" customHeight="1" thickBot="1" x14ac:dyDescent="0.25">
      <c r="A25" s="441"/>
      <c r="B25" s="442"/>
      <c r="C25" s="443" t="s">
        <v>251</v>
      </c>
      <c r="D25" s="444">
        <f>D9+D16+D17+D20+D23</f>
        <v>34180000</v>
      </c>
    </row>
    <row r="26" spans="1:4" s="230" customFormat="1" ht="9.9499999999999993" customHeight="1" thickBot="1" x14ac:dyDescent="0.25">
      <c r="A26" s="288"/>
      <c r="B26" s="287"/>
      <c r="C26" s="286"/>
      <c r="D26" s="285"/>
    </row>
    <row r="27" spans="1:4" s="280" customFormat="1" ht="15" customHeight="1" thickBot="1" x14ac:dyDescent="0.25">
      <c r="A27" s="284"/>
      <c r="B27" s="283"/>
      <c r="C27" s="282" t="s">
        <v>46</v>
      </c>
      <c r="D27" s="281"/>
    </row>
    <row r="28" spans="1:4" s="213" customFormat="1" ht="15" customHeight="1" thickBot="1" x14ac:dyDescent="0.25">
      <c r="A28" s="430">
        <v>9</v>
      </c>
      <c r="B28" s="435"/>
      <c r="C28" s="432" t="s">
        <v>250</v>
      </c>
      <c r="D28" s="434">
        <f>SUM(D29:D35)</f>
        <v>34180000</v>
      </c>
    </row>
    <row r="29" spans="1:4" ht="15" customHeight="1" x14ac:dyDescent="0.2">
      <c r="A29" s="221"/>
      <c r="B29" s="220">
        <v>1</v>
      </c>
      <c r="C29" s="245" t="s">
        <v>52</v>
      </c>
      <c r="D29" s="218">
        <v>19200837</v>
      </c>
    </row>
    <row r="30" spans="1:4" ht="15" customHeight="1" x14ac:dyDescent="0.2">
      <c r="A30" s="221"/>
      <c r="B30" s="220">
        <v>2</v>
      </c>
      <c r="C30" s="219" t="s">
        <v>31</v>
      </c>
      <c r="D30" s="218">
        <v>4263429</v>
      </c>
    </row>
    <row r="31" spans="1:4" ht="15" customHeight="1" x14ac:dyDescent="0.2">
      <c r="A31" s="225"/>
      <c r="B31" s="224">
        <v>3</v>
      </c>
      <c r="C31" s="223" t="s">
        <v>32</v>
      </c>
      <c r="D31" s="222">
        <v>10715734</v>
      </c>
    </row>
    <row r="32" spans="1:4" s="213" customFormat="1" ht="15" customHeight="1" x14ac:dyDescent="0.2">
      <c r="A32" s="221"/>
      <c r="B32" s="220">
        <v>4</v>
      </c>
      <c r="C32" s="219" t="s">
        <v>111</v>
      </c>
      <c r="D32" s="218"/>
    </row>
    <row r="33" spans="1:4" s="213" customFormat="1" ht="15" customHeight="1" x14ac:dyDescent="0.2">
      <c r="A33" s="234"/>
      <c r="B33" s="233">
        <v>5</v>
      </c>
      <c r="C33" s="219" t="s">
        <v>281</v>
      </c>
      <c r="D33" s="231"/>
    </row>
    <row r="34" spans="1:4" ht="15" customHeight="1" x14ac:dyDescent="0.2">
      <c r="A34" s="234"/>
      <c r="B34" s="233">
        <v>6</v>
      </c>
      <c r="C34" s="240" t="s">
        <v>248</v>
      </c>
      <c r="D34" s="231"/>
    </row>
    <row r="35" spans="1:4" ht="15" customHeight="1" thickBot="1" x14ac:dyDescent="0.25">
      <c r="A35" s="221"/>
      <c r="B35" s="220">
        <v>7</v>
      </c>
      <c r="C35" s="219" t="s">
        <v>33</v>
      </c>
      <c r="D35" s="218"/>
    </row>
    <row r="36" spans="1:4" s="213" customFormat="1" ht="15" customHeight="1" thickBot="1" x14ac:dyDescent="0.25">
      <c r="A36" s="430">
        <v>10</v>
      </c>
      <c r="B36" s="435"/>
      <c r="C36" s="432" t="s">
        <v>247</v>
      </c>
      <c r="D36" s="434">
        <v>0</v>
      </c>
    </row>
    <row r="37" spans="1:4" ht="15" customHeight="1" x14ac:dyDescent="0.2">
      <c r="A37" s="221"/>
      <c r="B37" s="220">
        <v>1</v>
      </c>
      <c r="C37" s="219" t="s">
        <v>102</v>
      </c>
      <c r="D37" s="218"/>
    </row>
    <row r="38" spans="1:4" ht="15" customHeight="1" x14ac:dyDescent="0.2">
      <c r="A38" s="221"/>
      <c r="B38" s="220">
        <v>2</v>
      </c>
      <c r="C38" s="219" t="s">
        <v>120</v>
      </c>
      <c r="D38" s="218"/>
    </row>
    <row r="39" spans="1:4" ht="15" customHeight="1" x14ac:dyDescent="0.2">
      <c r="A39" s="221"/>
      <c r="B39" s="220">
        <v>3</v>
      </c>
      <c r="C39" s="219" t="s">
        <v>245</v>
      </c>
      <c r="D39" s="218"/>
    </row>
    <row r="40" spans="1:4" ht="15" customHeight="1" thickBot="1" x14ac:dyDescent="0.25">
      <c r="A40" s="561">
        <v>11</v>
      </c>
      <c r="B40" s="447"/>
      <c r="C40" s="448" t="s">
        <v>34</v>
      </c>
      <c r="D40" s="562">
        <v>0</v>
      </c>
    </row>
    <row r="41" spans="1:4" ht="15" customHeight="1" x14ac:dyDescent="0.2">
      <c r="A41" s="238"/>
      <c r="B41" s="237">
        <v>1</v>
      </c>
      <c r="C41" s="279" t="s">
        <v>48</v>
      </c>
      <c r="D41" s="235"/>
    </row>
    <row r="42" spans="1:4" ht="15" customHeight="1" thickBot="1" x14ac:dyDescent="0.25">
      <c r="A42" s="278"/>
      <c r="B42" s="277">
        <v>2</v>
      </c>
      <c r="C42" s="215" t="s">
        <v>280</v>
      </c>
      <c r="D42" s="214"/>
    </row>
    <row r="43" spans="1:4" ht="15" customHeight="1" thickBot="1" x14ac:dyDescent="0.25">
      <c r="A43" s="441"/>
      <c r="B43" s="442"/>
      <c r="C43" s="443" t="s">
        <v>243</v>
      </c>
      <c r="D43" s="444">
        <f>D28+D36+D40</f>
        <v>34180000</v>
      </c>
    </row>
    <row r="44" spans="1:4" ht="9.9499999999999993" customHeight="1" thickBot="1" x14ac:dyDescent="0.25"/>
    <row r="45" spans="1:4" ht="13.5" thickBot="1" x14ac:dyDescent="0.25">
      <c r="A45" s="276" t="s">
        <v>242</v>
      </c>
      <c r="B45" s="275"/>
      <c r="C45" s="274"/>
      <c r="D45" s="341">
        <v>6</v>
      </c>
    </row>
  </sheetData>
  <mergeCells count="2">
    <mergeCell ref="C5:C6"/>
    <mergeCell ref="D5:D6"/>
  </mergeCells>
  <phoneticPr fontId="32" type="noConversion"/>
  <printOptions horizontalCentered="1"/>
  <pageMargins left="0.7" right="0.7" top="0.75" bottom="0.75" header="0.3" footer="0.3"/>
  <pageSetup paperSize="9" scale="102" orientation="portrait" r:id="rId1"/>
  <headerFooter alignWithMargins="0">
    <oddFooter>&amp;P. oldal, összesen: &amp;N</oddFooter>
  </headerFooter>
  <rowBreaks count="1" manualBreakCount="1">
    <brk id="202" max="6553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view="pageLayout" zoomScaleNormal="100" workbookViewId="0">
      <selection activeCell="C30" sqref="C30"/>
    </sheetView>
  </sheetViews>
  <sheetFormatPr defaultColWidth="9.33203125" defaultRowHeight="12.75" x14ac:dyDescent="0.2"/>
  <cols>
    <col min="1" max="1" width="11.6640625" style="17" customWidth="1"/>
    <col min="2" max="2" width="10" style="1" customWidth="1"/>
    <col min="3" max="3" width="45.6640625" style="1" bestFit="1" customWidth="1"/>
    <col min="4" max="4" width="18.6640625" style="1" customWidth="1"/>
    <col min="5" max="5" width="9.33203125" style="1"/>
    <col min="6" max="6" width="22.33203125" style="1" bestFit="1" customWidth="1"/>
    <col min="7" max="16384" width="9.33203125" style="1"/>
  </cols>
  <sheetData>
    <row r="1" spans="1:6" s="270" customFormat="1" ht="21" customHeight="1" thickBot="1" x14ac:dyDescent="0.25">
      <c r="A1" s="273"/>
      <c r="B1" s="272"/>
      <c r="C1" s="272"/>
      <c r="D1" s="271" t="s">
        <v>370</v>
      </c>
      <c r="F1" s="339"/>
    </row>
    <row r="2" spans="1:6" s="261" customFormat="1" ht="15.75" x14ac:dyDescent="0.2">
      <c r="A2" s="269" t="s">
        <v>279</v>
      </c>
      <c r="B2" s="268"/>
      <c r="C2" s="267" t="s">
        <v>369</v>
      </c>
      <c r="D2" s="266" t="s">
        <v>287</v>
      </c>
    </row>
    <row r="3" spans="1:6" s="261" customFormat="1" ht="16.5" thickBot="1" x14ac:dyDescent="0.25">
      <c r="A3" s="265" t="s">
        <v>277</v>
      </c>
      <c r="B3" s="264"/>
      <c r="C3" s="300" t="s">
        <v>286</v>
      </c>
      <c r="D3" s="299" t="s">
        <v>285</v>
      </c>
    </row>
    <row r="4" spans="1:6" s="258" customFormat="1" ht="21" customHeight="1" thickBot="1" x14ac:dyDescent="0.3">
      <c r="A4" s="260"/>
      <c r="B4" s="260"/>
      <c r="C4" s="260"/>
      <c r="D4" s="259" t="s">
        <v>395</v>
      </c>
    </row>
    <row r="5" spans="1:6" ht="38.25" x14ac:dyDescent="0.2">
      <c r="A5" s="257" t="s">
        <v>274</v>
      </c>
      <c r="B5" s="256" t="s">
        <v>273</v>
      </c>
      <c r="C5" s="569" t="s">
        <v>272</v>
      </c>
      <c r="D5" s="571" t="s">
        <v>271</v>
      </c>
    </row>
    <row r="6" spans="1:6" ht="13.5" thickBot="1" x14ac:dyDescent="0.25">
      <c r="A6" s="298" t="s">
        <v>270</v>
      </c>
      <c r="B6" s="297"/>
      <c r="C6" s="570"/>
      <c r="D6" s="572"/>
    </row>
    <row r="7" spans="1:6" s="18" customFormat="1" ht="16.5" thickBot="1" x14ac:dyDescent="0.25">
      <c r="A7" s="253">
        <v>1</v>
      </c>
      <c r="B7" s="252">
        <v>2</v>
      </c>
      <c r="C7" s="252">
        <v>3</v>
      </c>
      <c r="D7" s="251">
        <v>4</v>
      </c>
    </row>
    <row r="8" spans="1:6" s="280" customFormat="1" ht="15.95" customHeight="1" thickBot="1" x14ac:dyDescent="0.25">
      <c r="A8" s="284"/>
      <c r="B8" s="283"/>
      <c r="C8" s="282" t="s">
        <v>40</v>
      </c>
      <c r="D8" s="281"/>
    </row>
    <row r="9" spans="1:6" s="213" customFormat="1" ht="15" customHeight="1" thickBot="1" x14ac:dyDescent="0.25">
      <c r="A9" s="430">
        <v>1</v>
      </c>
      <c r="B9" s="435"/>
      <c r="C9" s="432" t="s">
        <v>269</v>
      </c>
      <c r="D9" s="433">
        <f>SUM(D10:D15)</f>
        <v>0</v>
      </c>
    </row>
    <row r="10" spans="1:6" ht="15" customHeight="1" x14ac:dyDescent="0.2">
      <c r="A10" s="221"/>
      <c r="B10" s="220">
        <v>1</v>
      </c>
      <c r="C10" s="219" t="s">
        <v>268</v>
      </c>
      <c r="D10" s="218"/>
    </row>
    <row r="11" spans="1:6" ht="15" customHeight="1" x14ac:dyDescent="0.2">
      <c r="A11" s="221"/>
      <c r="B11" s="220">
        <v>2</v>
      </c>
      <c r="C11" s="219" t="s">
        <v>267</v>
      </c>
      <c r="D11" s="218"/>
    </row>
    <row r="12" spans="1:6" ht="15" customHeight="1" x14ac:dyDescent="0.2">
      <c r="A12" s="221"/>
      <c r="B12" s="220">
        <v>3</v>
      </c>
      <c r="C12" s="219" t="s">
        <v>266</v>
      </c>
      <c r="D12" s="218"/>
    </row>
    <row r="13" spans="1:6" ht="15" customHeight="1" x14ac:dyDescent="0.2">
      <c r="A13" s="221"/>
      <c r="B13" s="220">
        <v>4</v>
      </c>
      <c r="C13" s="219" t="s">
        <v>265</v>
      </c>
      <c r="D13" s="218"/>
    </row>
    <row r="14" spans="1:6" ht="15" customHeight="1" x14ac:dyDescent="0.2">
      <c r="A14" s="221"/>
      <c r="B14" s="220">
        <v>5</v>
      </c>
      <c r="C14" s="219" t="s">
        <v>264</v>
      </c>
      <c r="D14" s="218"/>
    </row>
    <row r="15" spans="1:6" ht="15" customHeight="1" thickBot="1" x14ac:dyDescent="0.25">
      <c r="A15" s="225"/>
      <c r="B15" s="224">
        <v>6</v>
      </c>
      <c r="C15" s="223" t="s">
        <v>263</v>
      </c>
      <c r="D15" s="222"/>
    </row>
    <row r="16" spans="1:6" ht="15" customHeight="1" thickBot="1" x14ac:dyDescent="0.25">
      <c r="A16" s="430">
        <v>3</v>
      </c>
      <c r="B16" s="563">
        <v>1</v>
      </c>
      <c r="C16" s="432" t="s">
        <v>260</v>
      </c>
      <c r="D16" s="445"/>
    </row>
    <row r="17" spans="1:4" s="213" customFormat="1" ht="15" customHeight="1" thickBot="1" x14ac:dyDescent="0.25">
      <c r="A17" s="430">
        <v>5</v>
      </c>
      <c r="B17" s="435"/>
      <c r="C17" s="432" t="s">
        <v>284</v>
      </c>
      <c r="D17" s="434">
        <f>SUM(D18:D19)</f>
        <v>0</v>
      </c>
    </row>
    <row r="18" spans="1:4" ht="15" customHeight="1" x14ac:dyDescent="0.2">
      <c r="A18" s="221"/>
      <c r="B18" s="220">
        <v>1</v>
      </c>
      <c r="C18" s="219" t="s">
        <v>283</v>
      </c>
      <c r="D18" s="218"/>
    </row>
    <row r="19" spans="1:4" ht="15" customHeight="1" thickBot="1" x14ac:dyDescent="0.25">
      <c r="A19" s="225"/>
      <c r="B19" s="224">
        <v>2</v>
      </c>
      <c r="C19" s="223" t="s">
        <v>282</v>
      </c>
      <c r="D19" s="222"/>
    </row>
    <row r="20" spans="1:4" ht="15" customHeight="1" thickBot="1" x14ac:dyDescent="0.25">
      <c r="A20" s="430">
        <v>7</v>
      </c>
      <c r="B20" s="560"/>
      <c r="C20" s="432" t="s">
        <v>253</v>
      </c>
      <c r="D20" s="433">
        <f>D21+D22</f>
        <v>0</v>
      </c>
    </row>
    <row r="21" spans="1:4" ht="15" customHeight="1" thickBot="1" x14ac:dyDescent="0.25">
      <c r="A21" s="295"/>
      <c r="B21" s="294">
        <v>1</v>
      </c>
      <c r="C21" s="293" t="s">
        <v>252</v>
      </c>
      <c r="D21" s="292"/>
    </row>
    <row r="22" spans="1:4" ht="15" customHeight="1" thickBot="1" x14ac:dyDescent="0.25">
      <c r="A22" s="295"/>
      <c r="B22" s="294">
        <v>2</v>
      </c>
      <c r="C22" s="293" t="s">
        <v>100</v>
      </c>
      <c r="D22" s="292"/>
    </row>
    <row r="23" spans="1:4" s="213" customFormat="1" ht="15" customHeight="1" thickBot="1" x14ac:dyDescent="0.25">
      <c r="A23" s="430">
        <v>8</v>
      </c>
      <c r="B23" s="435">
        <v>1</v>
      </c>
      <c r="C23" s="432" t="s">
        <v>291</v>
      </c>
      <c r="D23" s="445">
        <v>55428087</v>
      </c>
    </row>
    <row r="24" spans="1:4" s="213" customFormat="1" ht="15" customHeight="1" thickBot="1" x14ac:dyDescent="0.25">
      <c r="A24" s="430"/>
      <c r="B24" s="435">
        <v>2</v>
      </c>
      <c r="C24" s="432" t="s">
        <v>375</v>
      </c>
      <c r="D24" s="445"/>
    </row>
    <row r="25" spans="1:4" s="230" customFormat="1" ht="15" customHeight="1" thickBot="1" x14ac:dyDescent="0.25">
      <c r="A25" s="441"/>
      <c r="B25" s="442"/>
      <c r="C25" s="443" t="s">
        <v>251</v>
      </c>
      <c r="D25" s="444">
        <f>D9+D16+D17+D20+D23</f>
        <v>55428087</v>
      </c>
    </row>
    <row r="26" spans="1:4" s="230" customFormat="1" ht="9.9499999999999993" customHeight="1" thickBot="1" x14ac:dyDescent="0.25">
      <c r="A26" s="288"/>
      <c r="B26" s="287"/>
      <c r="C26" s="286"/>
      <c r="D26" s="285"/>
    </row>
    <row r="27" spans="1:4" s="280" customFormat="1" ht="15" customHeight="1" thickBot="1" x14ac:dyDescent="0.25">
      <c r="A27" s="284"/>
      <c r="B27" s="283"/>
      <c r="C27" s="282" t="s">
        <v>46</v>
      </c>
      <c r="D27" s="281"/>
    </row>
    <row r="28" spans="1:4" s="213" customFormat="1" ht="15" customHeight="1" thickBot="1" x14ac:dyDescent="0.25">
      <c r="A28" s="430">
        <v>9</v>
      </c>
      <c r="B28" s="435"/>
      <c r="C28" s="432" t="s">
        <v>250</v>
      </c>
      <c r="D28" s="434">
        <f>SUM(D29:D35)</f>
        <v>55428087</v>
      </c>
    </row>
    <row r="29" spans="1:4" ht="15" customHeight="1" x14ac:dyDescent="0.2">
      <c r="A29" s="221"/>
      <c r="B29" s="220">
        <v>1</v>
      </c>
      <c r="C29" s="245" t="s">
        <v>52</v>
      </c>
      <c r="D29" s="218">
        <v>42062054</v>
      </c>
    </row>
    <row r="30" spans="1:4" ht="15" customHeight="1" x14ac:dyDescent="0.2">
      <c r="A30" s="221"/>
      <c r="B30" s="220">
        <v>2</v>
      </c>
      <c r="C30" s="219" t="s">
        <v>31</v>
      </c>
      <c r="D30" s="218">
        <v>9482033</v>
      </c>
    </row>
    <row r="31" spans="1:4" ht="15" customHeight="1" x14ac:dyDescent="0.2">
      <c r="A31" s="225"/>
      <c r="B31" s="224">
        <v>3</v>
      </c>
      <c r="C31" s="223" t="s">
        <v>32</v>
      </c>
      <c r="D31" s="222">
        <v>3884000</v>
      </c>
    </row>
    <row r="32" spans="1:4" s="213" customFormat="1" ht="15" customHeight="1" x14ac:dyDescent="0.2">
      <c r="A32" s="221"/>
      <c r="B32" s="220">
        <v>4</v>
      </c>
      <c r="C32" s="219" t="s">
        <v>111</v>
      </c>
      <c r="D32" s="218"/>
    </row>
    <row r="33" spans="1:4" s="213" customFormat="1" ht="15" customHeight="1" x14ac:dyDescent="0.2">
      <c r="A33" s="234"/>
      <c r="B33" s="233">
        <v>5</v>
      </c>
      <c r="C33" s="219" t="s">
        <v>281</v>
      </c>
      <c r="D33" s="231"/>
    </row>
    <row r="34" spans="1:4" ht="15" customHeight="1" x14ac:dyDescent="0.2">
      <c r="A34" s="234"/>
      <c r="B34" s="233">
        <v>6</v>
      </c>
      <c r="C34" s="240" t="s">
        <v>248</v>
      </c>
      <c r="D34" s="231"/>
    </row>
    <row r="35" spans="1:4" ht="15" customHeight="1" thickBot="1" x14ac:dyDescent="0.25">
      <c r="A35" s="221"/>
      <c r="B35" s="220">
        <v>7</v>
      </c>
      <c r="C35" s="219" t="s">
        <v>33</v>
      </c>
      <c r="D35" s="218"/>
    </row>
    <row r="36" spans="1:4" s="213" customFormat="1" ht="15" customHeight="1" thickBot="1" x14ac:dyDescent="0.25">
      <c r="A36" s="430">
        <v>10</v>
      </c>
      <c r="B36" s="435"/>
      <c r="C36" s="432" t="s">
        <v>247</v>
      </c>
      <c r="D36" s="434">
        <v>0</v>
      </c>
    </row>
    <row r="37" spans="1:4" ht="15" customHeight="1" x14ac:dyDescent="0.2">
      <c r="A37" s="221"/>
      <c r="B37" s="220">
        <v>1</v>
      </c>
      <c r="C37" s="219" t="s">
        <v>102</v>
      </c>
      <c r="D37" s="218"/>
    </row>
    <row r="38" spans="1:4" ht="15" customHeight="1" x14ac:dyDescent="0.2">
      <c r="A38" s="221"/>
      <c r="B38" s="220">
        <v>2</v>
      </c>
      <c r="C38" s="219" t="s">
        <v>120</v>
      </c>
      <c r="D38" s="218"/>
    </row>
    <row r="39" spans="1:4" ht="15" customHeight="1" x14ac:dyDescent="0.2">
      <c r="A39" s="221"/>
      <c r="B39" s="220">
        <v>3</v>
      </c>
      <c r="C39" s="219" t="s">
        <v>245</v>
      </c>
      <c r="D39" s="218"/>
    </row>
    <row r="40" spans="1:4" ht="15" customHeight="1" thickBot="1" x14ac:dyDescent="0.25">
      <c r="A40" s="561">
        <v>11</v>
      </c>
      <c r="B40" s="564"/>
      <c r="C40" s="448" t="s">
        <v>34</v>
      </c>
      <c r="D40" s="562">
        <v>0</v>
      </c>
    </row>
    <row r="41" spans="1:4" ht="15" customHeight="1" x14ac:dyDescent="0.2">
      <c r="A41" s="238"/>
      <c r="B41" s="237">
        <v>1</v>
      </c>
      <c r="C41" s="279" t="s">
        <v>48</v>
      </c>
      <c r="D41" s="235"/>
    </row>
    <row r="42" spans="1:4" ht="15" customHeight="1" thickBot="1" x14ac:dyDescent="0.25">
      <c r="A42" s="278"/>
      <c r="B42" s="277">
        <v>2</v>
      </c>
      <c r="C42" s="215" t="s">
        <v>280</v>
      </c>
      <c r="D42" s="214"/>
    </row>
    <row r="43" spans="1:4" ht="15" customHeight="1" thickBot="1" x14ac:dyDescent="0.25">
      <c r="A43" s="441"/>
      <c r="B43" s="442"/>
      <c r="C43" s="443" t="s">
        <v>243</v>
      </c>
      <c r="D43" s="444">
        <f>D28+D36+D40</f>
        <v>55428087</v>
      </c>
    </row>
    <row r="44" spans="1:4" ht="9.9499999999999993" customHeight="1" thickBot="1" x14ac:dyDescent="0.25"/>
    <row r="45" spans="1:4" ht="13.5" thickBot="1" x14ac:dyDescent="0.25">
      <c r="A45" s="276" t="s">
        <v>242</v>
      </c>
      <c r="B45" s="275"/>
      <c r="C45" s="274"/>
      <c r="D45" s="341">
        <v>11</v>
      </c>
    </row>
  </sheetData>
  <mergeCells count="2">
    <mergeCell ref="C5:C6"/>
    <mergeCell ref="D5:D6"/>
  </mergeCells>
  <pageMargins left="0.7" right="0.7" top="0.75" bottom="0.75" header="0.3" footer="0.3"/>
  <pageSetup paperSize="9" orientation="portrait" r:id="rId1"/>
  <headerFooter>
    <oddFooter>&amp;P. oldal, összesen: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view="pageLayout" zoomScaleNormal="100" workbookViewId="0">
      <selection activeCell="B13" sqref="B13"/>
    </sheetView>
  </sheetViews>
  <sheetFormatPr defaultColWidth="9.33203125" defaultRowHeight="12.75" x14ac:dyDescent="0.2"/>
  <cols>
    <col min="1" max="1" width="49.1640625" style="10" customWidth="1"/>
    <col min="2" max="2" width="22.83203125" style="5" customWidth="1"/>
    <col min="3" max="3" width="42.1640625" style="5" customWidth="1"/>
    <col min="4" max="4" width="22.1640625" style="5" customWidth="1"/>
    <col min="5" max="16384" width="9.33203125" style="5"/>
  </cols>
  <sheetData>
    <row r="1" spans="1:4" ht="39.75" customHeight="1" x14ac:dyDescent="0.2">
      <c r="A1" s="22"/>
      <c r="B1" s="21"/>
      <c r="C1" s="21"/>
      <c r="D1" s="21"/>
    </row>
    <row r="2" spans="1:4" ht="14.25" thickBot="1" x14ac:dyDescent="0.25">
      <c r="D2" s="66" t="s">
        <v>395</v>
      </c>
    </row>
    <row r="3" spans="1:4" ht="24" customHeight="1" thickBot="1" x14ac:dyDescent="0.25">
      <c r="A3" s="68" t="s">
        <v>40</v>
      </c>
      <c r="B3" s="69"/>
      <c r="C3" s="68" t="s">
        <v>46</v>
      </c>
      <c r="D3" s="70"/>
    </row>
    <row r="4" spans="1:4" s="15" customFormat="1" ht="35.25" customHeight="1" thickBot="1" x14ac:dyDescent="0.25">
      <c r="A4" s="23" t="s">
        <v>50</v>
      </c>
      <c r="B4" s="14" t="s">
        <v>419</v>
      </c>
      <c r="C4" s="23" t="s">
        <v>50</v>
      </c>
      <c r="D4" s="167" t="s">
        <v>419</v>
      </c>
    </row>
    <row r="5" spans="1:4" ht="18" customHeight="1" x14ac:dyDescent="0.2">
      <c r="A5" s="134" t="s">
        <v>400</v>
      </c>
      <c r="B5" s="72">
        <f>'3.1. sz. mell'!D9</f>
        <v>5408593</v>
      </c>
      <c r="C5" s="85" t="s">
        <v>52</v>
      </c>
      <c r="D5" s="73">
        <f>'3.1. sz. mell'!D51</f>
        <v>35731211</v>
      </c>
    </row>
    <row r="6" spans="1:4" ht="27.95" customHeight="1" x14ac:dyDescent="0.2">
      <c r="A6" s="135" t="s">
        <v>126</v>
      </c>
      <c r="B6" s="75">
        <f>'3.1. sz. mell'!D16</f>
        <v>11465000</v>
      </c>
      <c r="C6" s="82" t="s">
        <v>53</v>
      </c>
      <c r="D6" s="76">
        <f>'3.1. sz. mell'!D52</f>
        <v>8248345</v>
      </c>
    </row>
    <row r="7" spans="1:4" ht="18" customHeight="1" x14ac:dyDescent="0.2">
      <c r="A7" s="135" t="s">
        <v>105</v>
      </c>
      <c r="B7" s="75">
        <f>'3.1. sz. mell'!D25</f>
        <v>52441492</v>
      </c>
      <c r="C7" s="82" t="s">
        <v>54</v>
      </c>
      <c r="D7" s="76">
        <f>'3.1. sz. mell'!D53</f>
        <v>40910400</v>
      </c>
    </row>
    <row r="8" spans="1:4" ht="18" customHeight="1" x14ac:dyDescent="0.2">
      <c r="A8" s="135" t="s">
        <v>342</v>
      </c>
      <c r="B8" s="75">
        <f>70000000+9881436+10077195</f>
        <v>89958631</v>
      </c>
      <c r="C8" s="83" t="s">
        <v>111</v>
      </c>
      <c r="D8" s="76"/>
    </row>
    <row r="9" spans="1:4" ht="22.5" customHeight="1" x14ac:dyDescent="0.2">
      <c r="A9" s="135" t="s">
        <v>45</v>
      </c>
      <c r="B9" s="75"/>
      <c r="C9" s="82" t="s">
        <v>357</v>
      </c>
      <c r="D9" s="76">
        <f>'3.1. sz. mell'!D54</f>
        <v>5150000</v>
      </c>
    </row>
    <row r="10" spans="1:4" ht="18" customHeight="1" x14ac:dyDescent="0.2">
      <c r="A10" s="135" t="s">
        <v>401</v>
      </c>
      <c r="B10" s="75"/>
      <c r="C10" s="82" t="s">
        <v>358</v>
      </c>
      <c r="D10" s="76">
        <f>'3.1. sz. mell'!D55</f>
        <v>15577800</v>
      </c>
    </row>
    <row r="11" spans="1:4" ht="26.25" customHeight="1" x14ac:dyDescent="0.2">
      <c r="A11" s="135" t="s">
        <v>96</v>
      </c>
      <c r="B11" s="75"/>
      <c r="C11" s="82" t="s">
        <v>221</v>
      </c>
      <c r="D11" s="76"/>
    </row>
    <row r="12" spans="1:4" ht="18" customHeight="1" x14ac:dyDescent="0.2">
      <c r="A12" s="135" t="s">
        <v>115</v>
      </c>
      <c r="B12" s="75">
        <f>'3.1. sz. mell'!D45-22427531</f>
        <v>61662453</v>
      </c>
      <c r="C12" s="82" t="s">
        <v>55</v>
      </c>
      <c r="D12" s="76">
        <f>'3.1. sz. mell'!D62</f>
        <v>30978370</v>
      </c>
    </row>
    <row r="13" spans="1:4" ht="18" customHeight="1" x14ac:dyDescent="0.2">
      <c r="A13" s="84" t="s">
        <v>402</v>
      </c>
      <c r="B13" s="75"/>
      <c r="C13" s="82" t="s">
        <v>98</v>
      </c>
      <c r="D13" s="76"/>
    </row>
    <row r="14" spans="1:4" ht="24" x14ac:dyDescent="0.2">
      <c r="A14" s="84"/>
      <c r="B14" s="75"/>
      <c r="C14" s="84" t="s">
        <v>367</v>
      </c>
      <c r="D14" s="76">
        <f>'3.1. sz. mell'!D73</f>
        <v>84340043</v>
      </c>
    </row>
    <row r="15" spans="1:4" ht="18" customHeight="1" x14ac:dyDescent="0.2">
      <c r="A15" s="84"/>
      <c r="B15" s="75"/>
      <c r="C15" s="84"/>
      <c r="D15" s="76"/>
    </row>
    <row r="16" spans="1:4" ht="18" customHeight="1" x14ac:dyDescent="0.2">
      <c r="A16" s="84"/>
      <c r="B16" s="75"/>
      <c r="C16" s="84"/>
      <c r="D16" s="76"/>
    </row>
    <row r="17" spans="1:4" ht="18" customHeight="1" x14ac:dyDescent="0.2">
      <c r="A17" s="84"/>
      <c r="B17" s="75"/>
      <c r="C17" s="84"/>
      <c r="D17" s="76"/>
    </row>
    <row r="18" spans="1:4" ht="18" customHeight="1" x14ac:dyDescent="0.2">
      <c r="A18" s="84"/>
      <c r="B18" s="75"/>
      <c r="C18" s="84"/>
      <c r="D18" s="76"/>
    </row>
    <row r="19" spans="1:4" ht="18" customHeight="1" thickBot="1" x14ac:dyDescent="0.25">
      <c r="A19" s="78"/>
      <c r="B19" s="80"/>
      <c r="C19" s="86"/>
      <c r="D19" s="81"/>
    </row>
    <row r="20" spans="1:4" ht="18" customHeight="1" thickBot="1" x14ac:dyDescent="0.25">
      <c r="A20" s="454" t="s">
        <v>56</v>
      </c>
      <c r="B20" s="455">
        <f>SUM(B5:B19)</f>
        <v>220936169</v>
      </c>
      <c r="C20" s="454" t="s">
        <v>56</v>
      </c>
      <c r="D20" s="444">
        <f>SUM(D5:D19)</f>
        <v>220936169</v>
      </c>
    </row>
    <row r="21" spans="1:4" ht="18" customHeight="1" thickBot="1" x14ac:dyDescent="0.25">
      <c r="A21" s="456" t="s">
        <v>57</v>
      </c>
      <c r="B21" s="457" t="str">
        <f>IF(((D20-B20)&gt;0),D20-B20,"----")</f>
        <v>----</v>
      </c>
      <c r="C21" s="456" t="s">
        <v>58</v>
      </c>
      <c r="D21" s="458" t="str">
        <f>IF(((B20-D20)&gt;0),B20-D20,"----")</f>
        <v>----</v>
      </c>
    </row>
  </sheetData>
  <phoneticPr fontId="0" type="noConversion"/>
  <printOptions horizontalCentered="1"/>
  <pageMargins left="0.7" right="0.7" top="0.75" bottom="0.75" header="0.3" footer="0.3"/>
  <pageSetup paperSize="9" scale="105" orientation="landscape" r:id="rId1"/>
  <headerFooter alignWithMargins="0">
    <oddHeader>&amp;C&amp;"Times New Roman CE,Félkövér"&amp;12I. Működési célú (folyó) bevételek, működési célú (folyó) kiadások mérlege
(Önkormányzati szinten)&amp;R&amp;"Times New Roman CE,Félkövér dőlt"&amp;12 4. számú melléklet</oddHeader>
    <oddFooter>&amp;P. oldal, összesen: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1"/>
  <sheetViews>
    <sheetView view="pageLayout" zoomScaleNormal="100" workbookViewId="0">
      <selection activeCell="B11" sqref="B11"/>
    </sheetView>
  </sheetViews>
  <sheetFormatPr defaultColWidth="9.33203125" defaultRowHeight="12.75" x14ac:dyDescent="0.2"/>
  <cols>
    <col min="1" max="1" width="49.1640625" style="10" customWidth="1"/>
    <col min="2" max="2" width="22.83203125" style="5" customWidth="1"/>
    <col min="3" max="3" width="42.1640625" style="5" customWidth="1"/>
    <col min="4" max="4" width="22.1640625" style="5" customWidth="1"/>
    <col min="5" max="16384" width="9.33203125" style="5"/>
  </cols>
  <sheetData>
    <row r="1" spans="1:4" ht="39.75" customHeight="1" x14ac:dyDescent="0.2">
      <c r="A1" s="22"/>
      <c r="B1" s="21"/>
      <c r="C1" s="21"/>
      <c r="D1" s="21"/>
    </row>
    <row r="2" spans="1:4" ht="14.25" thickBot="1" x14ac:dyDescent="0.25">
      <c r="D2" s="66" t="s">
        <v>403</v>
      </c>
    </row>
    <row r="3" spans="1:4" ht="24" customHeight="1" thickBot="1" x14ac:dyDescent="0.25">
      <c r="A3" s="68" t="s">
        <v>40</v>
      </c>
      <c r="B3" s="69"/>
      <c r="C3" s="68" t="s">
        <v>46</v>
      </c>
      <c r="D3" s="70"/>
    </row>
    <row r="4" spans="1:4" s="15" customFormat="1" ht="35.25" customHeight="1" thickBot="1" x14ac:dyDescent="0.25">
      <c r="A4" s="23" t="s">
        <v>50</v>
      </c>
      <c r="B4" s="14" t="s">
        <v>419</v>
      </c>
      <c r="C4" s="23" t="s">
        <v>50</v>
      </c>
      <c r="D4" s="167" t="s">
        <v>419</v>
      </c>
    </row>
    <row r="5" spans="1:4" ht="18" customHeight="1" x14ac:dyDescent="0.2">
      <c r="A5" s="134" t="s">
        <v>51</v>
      </c>
      <c r="B5" s="72">
        <f>'1.sz.mell. '!D6</f>
        <v>8964593</v>
      </c>
      <c r="C5" s="85" t="s">
        <v>52</v>
      </c>
      <c r="D5" s="73">
        <f>'1.sz.mell. '!D66</f>
        <v>96994102</v>
      </c>
    </row>
    <row r="6" spans="1:4" ht="27.95" customHeight="1" x14ac:dyDescent="0.2">
      <c r="A6" s="135" t="s">
        <v>126</v>
      </c>
      <c r="B6" s="75">
        <f>'1.sz.mell. '!D7</f>
        <v>11465000</v>
      </c>
      <c r="C6" s="82" t="s">
        <v>53</v>
      </c>
      <c r="D6" s="565">
        <f>'1.sz.mell. '!D67</f>
        <v>21993807</v>
      </c>
    </row>
    <row r="7" spans="1:4" ht="18" customHeight="1" x14ac:dyDescent="0.2">
      <c r="A7" s="135" t="s">
        <v>105</v>
      </c>
      <c r="B7" s="75">
        <f>'1.sz.mell. '!D16</f>
        <v>52441492</v>
      </c>
      <c r="C7" s="82" t="s">
        <v>54</v>
      </c>
      <c r="D7" s="76">
        <f>'1.sz.mell. '!D68</f>
        <v>55510134</v>
      </c>
    </row>
    <row r="8" spans="1:4" ht="18" customHeight="1" x14ac:dyDescent="0.2">
      <c r="A8" s="135" t="s">
        <v>342</v>
      </c>
      <c r="B8" s="75">
        <f>'1.sz.mell. '!D31</f>
        <v>89958631</v>
      </c>
      <c r="C8" s="83" t="s">
        <v>111</v>
      </c>
      <c r="D8" s="76"/>
    </row>
    <row r="9" spans="1:4" ht="22.5" customHeight="1" x14ac:dyDescent="0.2">
      <c r="A9" s="135" t="s">
        <v>45</v>
      </c>
      <c r="B9" s="75"/>
      <c r="C9" s="82" t="s">
        <v>357</v>
      </c>
      <c r="D9" s="76">
        <f>'1.sz.mell. '!D69</f>
        <v>5150000</v>
      </c>
    </row>
    <row r="10" spans="1:4" ht="18" customHeight="1" x14ac:dyDescent="0.2">
      <c r="A10" s="135" t="s">
        <v>220</v>
      </c>
      <c r="B10" s="75"/>
      <c r="C10" s="82" t="s">
        <v>358</v>
      </c>
      <c r="D10" s="76">
        <f>'1.sz.mell. '!D70</f>
        <v>15577800</v>
      </c>
    </row>
    <row r="11" spans="1:4" ht="26.25" customHeight="1" x14ac:dyDescent="0.2">
      <c r="A11" s="135" t="s">
        <v>96</v>
      </c>
      <c r="B11" s="75"/>
      <c r="C11" s="82" t="s">
        <v>221</v>
      </c>
      <c r="D11" s="76"/>
    </row>
    <row r="12" spans="1:4" ht="18" customHeight="1" x14ac:dyDescent="0.2">
      <c r="A12" s="135" t="s">
        <v>115</v>
      </c>
      <c r="B12" s="75">
        <f>'4.sz.mell'!B12+'3.2.a. sz. mell.'!D21</f>
        <v>63374497</v>
      </c>
      <c r="C12" s="82" t="s">
        <v>55</v>
      </c>
      <c r="D12" s="76">
        <f>'1.sz.mell. '!D79</f>
        <v>30978370</v>
      </c>
    </row>
    <row r="13" spans="1:4" ht="18" customHeight="1" x14ac:dyDescent="0.2">
      <c r="A13" s="84" t="s">
        <v>229</v>
      </c>
      <c r="B13" s="75"/>
      <c r="C13" s="82" t="s">
        <v>98</v>
      </c>
      <c r="D13" s="76"/>
    </row>
    <row r="14" spans="1:4" ht="24" x14ac:dyDescent="0.2">
      <c r="A14" s="84"/>
      <c r="B14" s="75"/>
      <c r="C14" s="84" t="s">
        <v>367</v>
      </c>
      <c r="D14" s="76"/>
    </row>
    <row r="15" spans="1:4" ht="18" customHeight="1" x14ac:dyDescent="0.2">
      <c r="A15" s="84"/>
      <c r="B15" s="75"/>
      <c r="C15" s="84"/>
      <c r="D15" s="76"/>
    </row>
    <row r="16" spans="1:4" ht="18" customHeight="1" x14ac:dyDescent="0.2">
      <c r="A16" s="84"/>
      <c r="B16" s="75"/>
      <c r="C16" s="84"/>
      <c r="D16" s="76"/>
    </row>
    <row r="17" spans="1:4" ht="18" customHeight="1" x14ac:dyDescent="0.2">
      <c r="A17" s="84"/>
      <c r="B17" s="75"/>
      <c r="C17" s="84"/>
      <c r="D17" s="76"/>
    </row>
    <row r="18" spans="1:4" ht="18" customHeight="1" x14ac:dyDescent="0.2">
      <c r="A18" s="84"/>
      <c r="B18" s="75"/>
      <c r="C18" s="84"/>
      <c r="D18" s="76"/>
    </row>
    <row r="19" spans="1:4" ht="18" customHeight="1" thickBot="1" x14ac:dyDescent="0.25">
      <c r="A19" s="78"/>
      <c r="B19" s="80"/>
      <c r="C19" s="86"/>
      <c r="D19" s="81"/>
    </row>
    <row r="20" spans="1:4" ht="18" customHeight="1" thickBot="1" x14ac:dyDescent="0.25">
      <c r="A20" s="454" t="s">
        <v>56</v>
      </c>
      <c r="B20" s="455">
        <f>SUM(B5:B19)</f>
        <v>226204213</v>
      </c>
      <c r="C20" s="454" t="s">
        <v>56</v>
      </c>
      <c r="D20" s="444">
        <f>SUM(D5:D19)</f>
        <v>226204213</v>
      </c>
    </row>
    <row r="21" spans="1:4" ht="18" customHeight="1" thickBot="1" x14ac:dyDescent="0.25">
      <c r="A21" s="456" t="s">
        <v>57</v>
      </c>
      <c r="B21" s="457" t="str">
        <f>IF(((D20-B20)&gt;0),D20-B20,"----")</f>
        <v>----</v>
      </c>
      <c r="C21" s="456" t="s">
        <v>58</v>
      </c>
      <c r="D21" s="458" t="str">
        <f>IF(((B20-D20)&gt;0),B20-D20,"----")</f>
        <v>----</v>
      </c>
    </row>
  </sheetData>
  <pageMargins left="0.7" right="0.7" top="0.75" bottom="0.75" header="0.3" footer="0.3"/>
  <pageSetup paperSize="9" orientation="landscape" r:id="rId1"/>
  <headerFooter>
    <oddHeader>&amp;C&amp;"Times New Roman CE,Félkövér"&amp;12I. Működési célú (folyó) bevételek, működési célú (folyó) kiadások mérlege
(összevont)</oddHeader>
    <oddFooter>&amp;P. oldal, összesen: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view="pageLayout" topLeftCell="A4" zoomScaleNormal="100" workbookViewId="0">
      <selection activeCell="D5" sqref="D5"/>
    </sheetView>
  </sheetViews>
  <sheetFormatPr defaultColWidth="9.33203125" defaultRowHeight="12.75" x14ac:dyDescent="0.2"/>
  <cols>
    <col min="1" max="1" width="46.33203125" style="10" customWidth="1"/>
    <col min="2" max="2" width="20.5" style="5" customWidth="1"/>
    <col min="3" max="3" width="46.1640625" style="5" customWidth="1"/>
    <col min="4" max="4" width="21" style="5" customWidth="1"/>
    <col min="5" max="16384" width="9.33203125" style="5"/>
  </cols>
  <sheetData>
    <row r="1" spans="1:4" ht="47.25" customHeight="1" x14ac:dyDescent="0.2">
      <c r="A1" s="22"/>
      <c r="B1" s="21"/>
      <c r="C1" s="21"/>
      <c r="D1" s="21"/>
    </row>
    <row r="2" spans="1:4" ht="14.25" thickBot="1" x14ac:dyDescent="0.25">
      <c r="D2" s="66" t="s">
        <v>403</v>
      </c>
    </row>
    <row r="3" spans="1:4" ht="24" customHeight="1" thickBot="1" x14ac:dyDescent="0.25">
      <c r="A3" s="68" t="s">
        <v>40</v>
      </c>
      <c r="B3" s="69"/>
      <c r="C3" s="68" t="s">
        <v>46</v>
      </c>
      <c r="D3" s="70"/>
    </row>
    <row r="4" spans="1:4" s="15" customFormat="1" ht="35.25" customHeight="1" thickBot="1" x14ac:dyDescent="0.25">
      <c r="A4" s="23" t="s">
        <v>50</v>
      </c>
      <c r="B4" s="14" t="s">
        <v>419</v>
      </c>
      <c r="C4" s="23" t="s">
        <v>50</v>
      </c>
      <c r="D4" s="14" t="s">
        <v>419</v>
      </c>
    </row>
    <row r="5" spans="1:4" ht="27.95" customHeight="1" x14ac:dyDescent="0.2">
      <c r="A5" s="136" t="s">
        <v>94</v>
      </c>
      <c r="B5" s="71"/>
      <c r="C5" s="134" t="s">
        <v>102</v>
      </c>
      <c r="D5" s="73"/>
    </row>
    <row r="6" spans="1:4" ht="27.95" customHeight="1" x14ac:dyDescent="0.2">
      <c r="A6" s="135" t="s">
        <v>93</v>
      </c>
      <c r="B6" s="74"/>
      <c r="C6" s="135" t="s">
        <v>128</v>
      </c>
      <c r="D6" s="76">
        <f>'3.1. sz. mell'!D59</f>
        <v>134856300</v>
      </c>
    </row>
    <row r="7" spans="1:4" ht="27.95" customHeight="1" x14ac:dyDescent="0.2">
      <c r="A7" s="135" t="s">
        <v>95</v>
      </c>
      <c r="B7" s="74"/>
      <c r="C7" s="135" t="s">
        <v>356</v>
      </c>
      <c r="D7" s="76">
        <f>'3.1. sz. mell'!D60</f>
        <v>800000</v>
      </c>
    </row>
    <row r="8" spans="1:4" ht="21" customHeight="1" x14ac:dyDescent="0.2">
      <c r="A8" s="135" t="s">
        <v>342</v>
      </c>
      <c r="B8" s="74">
        <v>96628300</v>
      </c>
      <c r="C8" s="135" t="s">
        <v>103</v>
      </c>
      <c r="D8" s="76"/>
    </row>
    <row r="9" spans="1:4" ht="21" customHeight="1" x14ac:dyDescent="0.2">
      <c r="A9" s="135" t="s">
        <v>44</v>
      </c>
      <c r="B9" s="74">
        <v>22209000</v>
      </c>
      <c r="C9" s="135" t="s">
        <v>59</v>
      </c>
      <c r="D9" s="76">
        <f>'3.1. sz. mell'!D63</f>
        <v>5608531</v>
      </c>
    </row>
    <row r="10" spans="1:4" ht="25.5" customHeight="1" x14ac:dyDescent="0.2">
      <c r="A10" s="135" t="s">
        <v>303</v>
      </c>
      <c r="B10" s="75"/>
      <c r="C10" s="135" t="s">
        <v>304</v>
      </c>
      <c r="D10" s="76"/>
    </row>
    <row r="11" spans="1:4" ht="24.75" customHeight="1" x14ac:dyDescent="0.2">
      <c r="A11" s="135" t="s">
        <v>127</v>
      </c>
      <c r="B11" s="74"/>
      <c r="C11" s="135" t="s">
        <v>130</v>
      </c>
      <c r="D11" s="76"/>
    </row>
    <row r="12" spans="1:4" ht="27.95" customHeight="1" x14ac:dyDescent="0.2">
      <c r="A12" s="135" t="s">
        <v>45</v>
      </c>
      <c r="B12" s="74"/>
      <c r="C12" s="84" t="s">
        <v>176</v>
      </c>
      <c r="D12" s="76"/>
    </row>
    <row r="13" spans="1:4" ht="21" customHeight="1" x14ac:dyDescent="0.2">
      <c r="A13" s="135" t="s">
        <v>230</v>
      </c>
      <c r="B13" s="74"/>
      <c r="C13" s="84" t="s">
        <v>177</v>
      </c>
      <c r="D13" s="76"/>
    </row>
    <row r="14" spans="1:4" ht="21" customHeight="1" x14ac:dyDescent="0.2">
      <c r="A14" s="135" t="s">
        <v>115</v>
      </c>
      <c r="B14" s="74">
        <v>22427531</v>
      </c>
      <c r="C14" s="84"/>
      <c r="D14" s="76"/>
    </row>
    <row r="15" spans="1:4" ht="21" customHeight="1" thickBot="1" x14ac:dyDescent="0.25">
      <c r="A15" s="135"/>
      <c r="B15" s="74"/>
      <c r="C15" s="84"/>
      <c r="D15" s="76"/>
    </row>
    <row r="16" spans="1:4" ht="24" customHeight="1" thickBot="1" x14ac:dyDescent="0.25">
      <c r="A16" s="454" t="s">
        <v>56</v>
      </c>
      <c r="B16" s="455">
        <f>SUM(B5:B15)</f>
        <v>141264831</v>
      </c>
      <c r="C16" s="454" t="s">
        <v>56</v>
      </c>
      <c r="D16" s="444">
        <f>SUM(D5:D15)</f>
        <v>141264831</v>
      </c>
    </row>
    <row r="17" spans="1:4" ht="23.25" customHeight="1" thickBot="1" x14ac:dyDescent="0.25">
      <c r="A17" s="456" t="s">
        <v>57</v>
      </c>
      <c r="B17" s="457" t="str">
        <f>IF(((D16-B16)&gt;0),D16-B16,"----")</f>
        <v>----</v>
      </c>
      <c r="C17" s="456" t="s">
        <v>58</v>
      </c>
      <c r="D17" s="458" t="str">
        <f>IF(((B16-D16)&gt;0),B16-D16,"----")</f>
        <v>----</v>
      </c>
    </row>
  </sheetData>
  <phoneticPr fontId="0" type="noConversion"/>
  <printOptions horizontalCentered="1"/>
  <pageMargins left="0.7" right="0.7" top="0.75" bottom="0.75" header="0.3" footer="0.3"/>
  <pageSetup paperSize="9" scale="105" orientation="landscape" r:id="rId1"/>
  <headerFooter alignWithMargins="0">
    <oddHeader>&amp;C&amp;"Times New Roman CE,Félkövér"&amp;14II. Tőkejellegű bevételek és kiadások mérlege
(Önkormányzati szinten)&amp;R&amp;"Times New Roman CE,Félkövér dőlt"&amp;12 5. számú melléklet</oddHeader>
    <oddFooter>&amp;P. oldal, összesen: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view="pageLayout" topLeftCell="A4" zoomScaleNormal="100" workbookViewId="0">
      <selection activeCell="C12" sqref="C12"/>
    </sheetView>
  </sheetViews>
  <sheetFormatPr defaultColWidth="9.33203125" defaultRowHeight="12.75" x14ac:dyDescent="0.2"/>
  <cols>
    <col min="1" max="1" width="46.33203125" style="10" customWidth="1"/>
    <col min="2" max="2" width="20.5" style="5" customWidth="1"/>
    <col min="3" max="3" width="46.1640625" style="5" customWidth="1"/>
    <col min="4" max="4" width="21" style="5" customWidth="1"/>
    <col min="5" max="16384" width="9.33203125" style="5"/>
  </cols>
  <sheetData>
    <row r="1" spans="1:4" ht="47.25" customHeight="1" x14ac:dyDescent="0.2">
      <c r="A1" s="22"/>
      <c r="B1" s="21"/>
      <c r="C1" s="21"/>
      <c r="D1" s="21"/>
    </row>
    <row r="2" spans="1:4" ht="14.25" thickBot="1" x14ac:dyDescent="0.25">
      <c r="D2" s="66" t="s">
        <v>395</v>
      </c>
    </row>
    <row r="3" spans="1:4" ht="24" customHeight="1" thickBot="1" x14ac:dyDescent="0.25">
      <c r="A3" s="68" t="s">
        <v>40</v>
      </c>
      <c r="B3" s="69"/>
      <c r="C3" s="68" t="s">
        <v>46</v>
      </c>
      <c r="D3" s="70"/>
    </row>
    <row r="4" spans="1:4" s="15" customFormat="1" ht="35.25" customHeight="1" thickBot="1" x14ac:dyDescent="0.25">
      <c r="A4" s="23" t="s">
        <v>50</v>
      </c>
      <c r="B4" s="14" t="s">
        <v>419</v>
      </c>
      <c r="C4" s="23" t="s">
        <v>50</v>
      </c>
      <c r="D4" s="14" t="s">
        <v>419</v>
      </c>
    </row>
    <row r="5" spans="1:4" ht="27.95" customHeight="1" x14ac:dyDescent="0.2">
      <c r="A5" s="136" t="s">
        <v>94</v>
      </c>
      <c r="B5" s="71"/>
      <c r="C5" s="134" t="s">
        <v>102</v>
      </c>
      <c r="D5" s="73"/>
    </row>
    <row r="6" spans="1:4" ht="27.95" customHeight="1" x14ac:dyDescent="0.2">
      <c r="A6" s="135" t="s">
        <v>93</v>
      </c>
      <c r="B6" s="74"/>
      <c r="C6" s="135" t="s">
        <v>128</v>
      </c>
      <c r="D6" s="76">
        <f>'5.sz.mell '!D6</f>
        <v>134856300</v>
      </c>
    </row>
    <row r="7" spans="1:4" ht="27.95" customHeight="1" x14ac:dyDescent="0.2">
      <c r="A7" s="135" t="s">
        <v>95</v>
      </c>
      <c r="B7" s="74"/>
      <c r="C7" s="135" t="s">
        <v>356</v>
      </c>
      <c r="D7" s="76">
        <f>'5.sz.mell '!D7</f>
        <v>800000</v>
      </c>
    </row>
    <row r="8" spans="1:4" ht="21" customHeight="1" x14ac:dyDescent="0.2">
      <c r="A8" s="135" t="s">
        <v>342</v>
      </c>
      <c r="B8" s="74">
        <v>96628300</v>
      </c>
      <c r="C8" s="135" t="s">
        <v>103</v>
      </c>
      <c r="D8" s="76"/>
    </row>
    <row r="9" spans="1:4" ht="21" customHeight="1" x14ac:dyDescent="0.2">
      <c r="A9" s="135" t="s">
        <v>44</v>
      </c>
      <c r="B9" s="74">
        <v>22209000</v>
      </c>
      <c r="C9" s="135" t="s">
        <v>59</v>
      </c>
      <c r="D9" s="76">
        <f>'5.sz.mell '!D9</f>
        <v>5608531</v>
      </c>
    </row>
    <row r="10" spans="1:4" ht="25.5" customHeight="1" x14ac:dyDescent="0.2">
      <c r="A10" s="135" t="s">
        <v>303</v>
      </c>
      <c r="B10" s="75"/>
      <c r="C10" s="135" t="s">
        <v>304</v>
      </c>
      <c r="D10" s="76"/>
    </row>
    <row r="11" spans="1:4" ht="24.75" customHeight="1" x14ac:dyDescent="0.2">
      <c r="A11" s="135" t="s">
        <v>127</v>
      </c>
      <c r="B11" s="74"/>
      <c r="C11" s="135" t="s">
        <v>130</v>
      </c>
      <c r="D11" s="76"/>
    </row>
    <row r="12" spans="1:4" ht="27.95" customHeight="1" x14ac:dyDescent="0.2">
      <c r="A12" s="135" t="s">
        <v>45</v>
      </c>
      <c r="B12" s="74"/>
      <c r="C12" s="84" t="s">
        <v>176</v>
      </c>
      <c r="D12" s="76"/>
    </row>
    <row r="13" spans="1:4" ht="21" customHeight="1" x14ac:dyDescent="0.2">
      <c r="A13" s="135" t="s">
        <v>230</v>
      </c>
      <c r="B13" s="74"/>
      <c r="C13" s="84" t="s">
        <v>177</v>
      </c>
      <c r="D13" s="76"/>
    </row>
    <row r="14" spans="1:4" ht="21" customHeight="1" x14ac:dyDescent="0.2">
      <c r="A14" s="135" t="s">
        <v>115</v>
      </c>
      <c r="B14" s="74">
        <f>'5.sz.mell '!B14:B16</f>
        <v>22427531</v>
      </c>
      <c r="C14" s="84"/>
      <c r="D14" s="76"/>
    </row>
    <row r="15" spans="1:4" ht="21" customHeight="1" thickBot="1" x14ac:dyDescent="0.25">
      <c r="A15" s="135"/>
      <c r="B15" s="74"/>
      <c r="C15" s="84"/>
      <c r="D15" s="76"/>
    </row>
    <row r="16" spans="1:4" ht="24" customHeight="1" thickBot="1" x14ac:dyDescent="0.25">
      <c r="A16" s="454" t="s">
        <v>56</v>
      </c>
      <c r="B16" s="455">
        <f>SUM(B5:B15)</f>
        <v>141264831</v>
      </c>
      <c r="C16" s="454" t="s">
        <v>56</v>
      </c>
      <c r="D16" s="444">
        <f>SUM(D5:D15)</f>
        <v>141264831</v>
      </c>
    </row>
    <row r="17" spans="1:4" ht="23.25" customHeight="1" thickBot="1" x14ac:dyDescent="0.25">
      <c r="A17" s="456" t="s">
        <v>57</v>
      </c>
      <c r="B17" s="457" t="str">
        <f>IF(((D16-B16)&gt;0),D16-B16,"----")</f>
        <v>----</v>
      </c>
      <c r="C17" s="456" t="s">
        <v>58</v>
      </c>
      <c r="D17" s="458" t="str">
        <f>IF(((B16-D16)&gt;0),B16-D16,"----")</f>
        <v>----</v>
      </c>
    </row>
  </sheetData>
  <pageMargins left="0.7" right="0.7" top="0.75" bottom="0.75" header="0.3" footer="0.3"/>
  <pageSetup paperSize="9" orientation="landscape" r:id="rId1"/>
  <headerFooter>
    <oddHeader>&amp;C&amp;"Times New Roman CE,Félkövér"&amp;14II. Tőkejellegű bevételek és kiadások mérlege
(összevont)</oddHeader>
    <oddFooter>&amp;P. oldal, összesen: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23</vt:i4>
      </vt:variant>
      <vt:variant>
        <vt:lpstr>Névvel ellátott tartományok</vt:lpstr>
      </vt:variant>
      <vt:variant>
        <vt:i4>1</vt:i4>
      </vt:variant>
    </vt:vector>
  </HeadingPairs>
  <TitlesOfParts>
    <vt:vector size="24" baseType="lpstr">
      <vt:lpstr>1.sz.mell. </vt:lpstr>
      <vt:lpstr>2.sz.mell</vt:lpstr>
      <vt:lpstr>3.1. sz. mell</vt:lpstr>
      <vt:lpstr>3.2.a. sz. mell.</vt:lpstr>
      <vt:lpstr>3.2.b. sz. mell.</vt:lpstr>
      <vt:lpstr>4.sz.mell</vt:lpstr>
      <vt:lpstr>4. sz. melléklet</vt:lpstr>
      <vt:lpstr>5.sz.mell </vt:lpstr>
      <vt:lpstr>5. sz. mell.</vt:lpstr>
      <vt:lpstr>6.sz.mell</vt:lpstr>
      <vt:lpstr>7.sz.mell</vt:lpstr>
      <vt:lpstr>8.sz.mell.</vt:lpstr>
      <vt:lpstr>9.sz.mell</vt:lpstr>
      <vt:lpstr>10. sz. mell </vt:lpstr>
      <vt:lpstr>11.sz.mell</vt:lpstr>
      <vt:lpstr>12. sz. mell</vt:lpstr>
      <vt:lpstr> 13. sz. mell</vt:lpstr>
      <vt:lpstr>14. sz.mell</vt:lpstr>
      <vt:lpstr>15. sz.mell</vt:lpstr>
      <vt:lpstr>16.sz.mell</vt:lpstr>
      <vt:lpstr>17. sz. mell</vt:lpstr>
      <vt:lpstr>Munka1</vt:lpstr>
      <vt:lpstr>Munka2</vt:lpstr>
      <vt:lpstr>'3.1. sz. mell'!Nyomtatási_cím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Bakó Józsefné</cp:lastModifiedBy>
  <cp:lastPrinted>2017-03-09T11:47:23Z</cp:lastPrinted>
  <dcterms:created xsi:type="dcterms:W3CDTF">1999-10-30T10:30:45Z</dcterms:created>
  <dcterms:modified xsi:type="dcterms:W3CDTF">2017-03-14T09:01:10Z</dcterms:modified>
</cp:coreProperties>
</file>