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csik.andrasne\Desktop\"/>
    </mc:Choice>
  </mc:AlternateContent>
  <xr:revisionPtr revIDLastSave="0" documentId="8_{A035381F-9113-4B5B-9140-B12801B9F655}" xr6:coauthVersionLast="45" xr6:coauthVersionMax="45" xr10:uidLastSave="{00000000-0000-0000-0000-000000000000}"/>
  <bookViews>
    <workbookView xWindow="-108" yWindow="-108" windowWidth="23256" windowHeight="12576" firstSheet="14" activeTab="18" xr2:uid="{00000000-000D-0000-FFFF-FFFF00000000}"/>
  </bookViews>
  <sheets>
    <sheet name="Mellékletek" sheetId="36" r:id="rId1"/>
    <sheet name="1.sz. .m.kiemelt ei" sheetId="38" r:id="rId2"/>
    <sheet name="2.kiadások működés felhalmozás" sheetId="39" r:id="rId3"/>
    <sheet name="3.bevételek működés felhalmozás" sheetId="40" r:id="rId4"/>
    <sheet name="4.sz.m.létszám" sheetId="37" r:id="rId5"/>
    <sheet name="5.sz.m.szociális kiadások" sheetId="29" r:id="rId6"/>
    <sheet name="6.sz.m.átadott" sheetId="30" r:id="rId7"/>
    <sheet name="7.sz.m.átvett" sheetId="31" r:id="rId8"/>
    <sheet name="8.sz.m.helyi adók" sheetId="32" r:id="rId9"/>
    <sheet name="9.sz.m.beruházások felújítások" sheetId="11" r:id="rId10"/>
    <sheet name="10.s.z.m.Maradvány" sheetId="12" r:id="rId11"/>
    <sheet name="11.sz.m. vagyonkimutatás" sheetId="46" r:id="rId12"/>
    <sheet name="12.sz.m.Mérleg" sheetId="13" r:id="rId13"/>
    <sheet name="13.sz.m.Eredménykimutatás" sheetId="14" r:id="rId14"/>
    <sheet name="14.sz.m.Tárgyi eszk állomány " sheetId="18" r:id="rId15"/>
    <sheet name="15.sz.m.Többéves kihatás" sheetId="42" r:id="rId16"/>
    <sheet name="16.sz.m.közvetett támogatások" sheetId="43" r:id="rId17"/>
    <sheet name="17.m. ktgvet.mérleg" sheetId="47" r:id="rId18"/>
    <sheet name="18.m. pénzeszköz változás" sheetId="48" r:id="rId19"/>
    <sheet name="19.sz.m. EU projektek " sheetId="50" state="hidden" r:id="rId20"/>
  </sheets>
  <externalReferences>
    <externalReference r:id="rId21"/>
    <externalReference r:id="rId22"/>
    <externalReference r:id="rId23"/>
  </externalReferences>
  <definedNames>
    <definedName name="_pr232" localSheetId="15">'15.sz.m.Többéves kihatás'!$A$18</definedName>
    <definedName name="_pr232" localSheetId="16">'16.sz.m.közvetett támogatások'!$A$12</definedName>
    <definedName name="_pr233" localSheetId="15">'15.sz.m.Többéves kihatás'!$A$19</definedName>
    <definedName name="_pr233" localSheetId="16">'16.sz.m.közvetett támogatások'!$A$17</definedName>
    <definedName name="_pr234" localSheetId="15">'15.sz.m.Többéves kihatás'!$A$20</definedName>
    <definedName name="_pr234" localSheetId="16">'16.sz.m.közvetett támogatások'!$A$25</definedName>
    <definedName name="_pr235" localSheetId="15">'15.sz.m.Többéves kihatás'!$A$21</definedName>
    <definedName name="_pr235" localSheetId="16">'16.sz.m.közvetett támogatások'!$A$30</definedName>
    <definedName name="_pr236" localSheetId="15">'15.sz.m.Többéves kihatás'!$A$22</definedName>
    <definedName name="_pr236" localSheetId="16">'16.sz.m.közvetett támogatások'!$A$35</definedName>
    <definedName name="_pr312" localSheetId="15">'15.sz.m.Többéves kihatás'!$A$9</definedName>
    <definedName name="_pr312" localSheetId="16">'16.sz.m.közvetett támogatások'!#REF!</definedName>
    <definedName name="_pr313" localSheetId="15">'15.sz.m.Többéves kihatás'!$A$4</definedName>
    <definedName name="_pr313" localSheetId="16">'16.sz.m.közvetett támogatások'!#REF!</definedName>
    <definedName name="_pr314" localSheetId="15">'15.sz.m.Többéves kihatás'!$A$11</definedName>
    <definedName name="_pr314" localSheetId="16">'16.sz.m.közvetett támogatások'!$A$4</definedName>
    <definedName name="_pr315" localSheetId="15">'15.sz.m.Többéves kihatás'!$A$12</definedName>
    <definedName name="_pr315" localSheetId="16">'16.sz.m.közvetett támogatások'!#REF!</definedName>
    <definedName name="foot_4_place" localSheetId="13">'13.sz.m.Eredménykimutatás'!$A$21</definedName>
    <definedName name="foot_5_place" localSheetId="13">'13.sz.m.Eredménykimutatás'!#REF!</definedName>
    <definedName name="foot_53_place" localSheetId="13">'13.sz.m.Eredménykimutatás'!#REF!</definedName>
    <definedName name="_xlnm.Print_Titles" localSheetId="11">'11.sz.m. vagyonkimutatás'!$1:$7</definedName>
    <definedName name="_xlnm.Print_Titles" localSheetId="17">'17.m. ktgvet.mérleg'!$3:$11</definedName>
    <definedName name="_xlnm.Print_Area" localSheetId="1">'1.sz. .m.kiemelt ei'!$A$1:$M$29</definedName>
    <definedName name="_xlnm.Print_Area" localSheetId="10">'10.s.z.m.Maradvány'!$A$1:$F$28</definedName>
    <definedName name="_xlnm.Print_Area" localSheetId="11">'11.sz.m. vagyonkimutatás'!$A$1:$J$128</definedName>
    <definedName name="_xlnm.Print_Area" localSheetId="12">'12.sz.m.Mérleg'!$A$1:$N$123</definedName>
    <definedName name="_xlnm.Print_Area" localSheetId="13">'13.sz.m.Eredménykimutatás'!$A$1:$N$49</definedName>
    <definedName name="_xlnm.Print_Area" localSheetId="14">'14.sz.m.Tárgyi eszk állomány '!$A$1:$Z$33</definedName>
    <definedName name="_xlnm.Print_Area" localSheetId="15">'15.sz.m.Többéves kihatás'!$A$1:$I$33</definedName>
    <definedName name="_xlnm.Print_Area" localSheetId="16">'16.sz.m.közvetett támogatások'!$A$1:$E$36</definedName>
    <definedName name="_xlnm.Print_Area" localSheetId="18">'18.m. pénzeszköz változás'!$A$1:$E$20</definedName>
    <definedName name="_xlnm.Print_Area" localSheetId="19">'19.sz.m. EU projektek '!$A$1:$D$45</definedName>
    <definedName name="_xlnm.Print_Area" localSheetId="2">'2.kiadások működés felhalmozás'!$A$1:$N$125</definedName>
    <definedName name="_xlnm.Print_Area" localSheetId="3">'3.bevételek működés felhalmozás'!$A$1:$N$100</definedName>
    <definedName name="_xlnm.Print_Area" localSheetId="4">'4.sz.m.létszám'!$A$1:$E$33</definedName>
    <definedName name="_xlnm.Print_Area" localSheetId="5">'5.sz.m.szociális kiadások'!$A$1:$E$42</definedName>
    <definedName name="_xlnm.Print_Area" localSheetId="6">'6.sz.m.átadott'!$A$1:$E$121</definedName>
    <definedName name="_xlnm.Print_Area" localSheetId="7">'7.sz.m.átvett'!$A$1:$E$119</definedName>
    <definedName name="_xlnm.Print_Area" localSheetId="9">'9.sz.m.beruházások felújítások'!$A$1:$N$51</definedName>
    <definedName name="_xlnm.Print_Area" localSheetId="0">Mellékletek!$A$1:$B$30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1" l="1"/>
  <c r="I21" i="39"/>
  <c r="J21" i="39"/>
  <c r="K21" i="39"/>
  <c r="I25" i="39"/>
  <c r="J25" i="39"/>
  <c r="K25" i="39"/>
  <c r="K26" i="39" s="1"/>
  <c r="I31" i="39"/>
  <c r="J31" i="39"/>
  <c r="K31" i="39"/>
  <c r="I34" i="39"/>
  <c r="J34" i="39"/>
  <c r="K34" i="39"/>
  <c r="I42" i="39"/>
  <c r="J42" i="39"/>
  <c r="I45" i="39"/>
  <c r="J45" i="39"/>
  <c r="K45" i="39"/>
  <c r="I51" i="39"/>
  <c r="J51" i="39"/>
  <c r="K51" i="39"/>
  <c r="F31" i="39"/>
  <c r="G31" i="39"/>
  <c r="H31" i="39"/>
  <c r="F34" i="39"/>
  <c r="G34" i="39"/>
  <c r="H34" i="39"/>
  <c r="F42" i="39"/>
  <c r="G42" i="39"/>
  <c r="H42" i="39"/>
  <c r="F45" i="39"/>
  <c r="G45" i="39"/>
  <c r="H45" i="39"/>
  <c r="F51" i="39"/>
  <c r="G51" i="39"/>
  <c r="H51" i="39"/>
  <c r="F25" i="39"/>
  <c r="F61" i="39"/>
  <c r="F75" i="39"/>
  <c r="F84" i="39"/>
  <c r="F89" i="39"/>
  <c r="F98" i="39"/>
  <c r="F104" i="39"/>
  <c r="F109" i="39"/>
  <c r="F121" i="39"/>
  <c r="F8" i="39"/>
  <c r="F21" i="39" s="1"/>
  <c r="G21" i="39"/>
  <c r="H21" i="39"/>
  <c r="G25" i="39"/>
  <c r="G26" i="39" s="1"/>
  <c r="H25" i="39"/>
  <c r="H26" i="39" s="1"/>
  <c r="G61" i="39"/>
  <c r="H61" i="39"/>
  <c r="G75" i="39"/>
  <c r="H75" i="39"/>
  <c r="G84" i="39"/>
  <c r="H84" i="39"/>
  <c r="G89" i="39"/>
  <c r="H89" i="39"/>
  <c r="G98" i="39"/>
  <c r="H98" i="39"/>
  <c r="G104" i="39"/>
  <c r="H104" i="39"/>
  <c r="G109" i="39"/>
  <c r="H109" i="39"/>
  <c r="G116" i="39"/>
  <c r="H116" i="39"/>
  <c r="H123" i="39" s="1"/>
  <c r="G121" i="39"/>
  <c r="H121" i="39"/>
  <c r="F14" i="40"/>
  <c r="F20" i="40" s="1"/>
  <c r="G14" i="40"/>
  <c r="G20" i="40" s="1"/>
  <c r="H14" i="40"/>
  <c r="H20" i="40"/>
  <c r="F23" i="40"/>
  <c r="F34" i="40" s="1"/>
  <c r="G23" i="40"/>
  <c r="G34" i="40" s="1"/>
  <c r="H23" i="40"/>
  <c r="F32" i="40"/>
  <c r="G32" i="40"/>
  <c r="H32" i="40"/>
  <c r="H34" i="40"/>
  <c r="F46" i="40"/>
  <c r="G46" i="40"/>
  <c r="H46" i="40"/>
  <c r="F50" i="40"/>
  <c r="G50" i="40"/>
  <c r="H50" i="40"/>
  <c r="F57" i="40"/>
  <c r="G57" i="40"/>
  <c r="H57" i="40"/>
  <c r="H68" i="40" s="1"/>
  <c r="F63" i="40"/>
  <c r="G63" i="40"/>
  <c r="H63" i="40"/>
  <c r="F67" i="40"/>
  <c r="F68" i="40" s="1"/>
  <c r="G67" i="40"/>
  <c r="H67" i="40"/>
  <c r="G68" i="40"/>
  <c r="F75" i="40"/>
  <c r="G75" i="40"/>
  <c r="H75" i="40"/>
  <c r="F80" i="40"/>
  <c r="G80" i="40"/>
  <c r="H80" i="40"/>
  <c r="F85" i="40"/>
  <c r="G85" i="40"/>
  <c r="H85" i="40"/>
  <c r="F96" i="40"/>
  <c r="G96" i="40"/>
  <c r="H96" i="40"/>
  <c r="E41" i="31"/>
  <c r="E12" i="32"/>
  <c r="E23" i="32" s="1"/>
  <c r="D34" i="32"/>
  <c r="D15" i="32"/>
  <c r="D12" i="32"/>
  <c r="D11" i="32"/>
  <c r="C34" i="32"/>
  <c r="C15" i="32"/>
  <c r="C12" i="32"/>
  <c r="C11" i="32"/>
  <c r="F91" i="40" l="1"/>
  <c r="F98" i="40" s="1"/>
  <c r="H69" i="40"/>
  <c r="H99" i="39"/>
  <c r="H71" i="40" s="1"/>
  <c r="F99" i="39"/>
  <c r="F71" i="40" s="1"/>
  <c r="C23" i="32"/>
  <c r="D23" i="32"/>
  <c r="G123" i="39"/>
  <c r="G99" i="39"/>
  <c r="F116" i="39"/>
  <c r="F123" i="39" s="1"/>
  <c r="J52" i="39"/>
  <c r="K52" i="39"/>
  <c r="I52" i="39"/>
  <c r="J26" i="39"/>
  <c r="I26" i="39"/>
  <c r="F52" i="39"/>
  <c r="F124" i="39" s="1"/>
  <c r="H52" i="39"/>
  <c r="H76" i="39" s="1"/>
  <c r="G52" i="39"/>
  <c r="G76" i="39" s="1"/>
  <c r="F26" i="39"/>
  <c r="G71" i="40"/>
  <c r="H91" i="40"/>
  <c r="H98" i="40" s="1"/>
  <c r="G91" i="40"/>
  <c r="G98" i="40" s="1"/>
  <c r="H51" i="40"/>
  <c r="F51" i="40"/>
  <c r="F69" i="40"/>
  <c r="G51" i="40"/>
  <c r="G69" i="40"/>
  <c r="D35" i="32"/>
  <c r="C35" i="32"/>
  <c r="F76" i="39" l="1"/>
  <c r="H100" i="39"/>
  <c r="H124" i="39"/>
  <c r="G70" i="40"/>
  <c r="G124" i="39"/>
  <c r="G100" i="39"/>
  <c r="F100" i="39"/>
  <c r="H70" i="40"/>
  <c r="F70" i="40"/>
  <c r="E15" i="12" l="1"/>
  <c r="E12" i="12"/>
  <c r="E16" i="12" s="1"/>
  <c r="D15" i="12"/>
  <c r="D12" i="12"/>
  <c r="D16" i="12" s="1"/>
  <c r="D24" i="12" s="1"/>
  <c r="F104" i="46"/>
  <c r="E104" i="46"/>
  <c r="E100" i="46"/>
  <c r="E113" i="46" s="1"/>
  <c r="F97" i="46"/>
  <c r="F113" i="46" s="1"/>
  <c r="H104" i="46"/>
  <c r="G104" i="46"/>
  <c r="G100" i="46"/>
  <c r="H97" i="46"/>
  <c r="H113" i="46" s="1"/>
  <c r="G97" i="46"/>
  <c r="E91" i="46"/>
  <c r="E82" i="46"/>
  <c r="E92" i="46" s="1"/>
  <c r="G91" i="46"/>
  <c r="G82" i="46"/>
  <c r="F30" i="46"/>
  <c r="F29" i="46" s="1"/>
  <c r="F15" i="46" s="1"/>
  <c r="F61" i="46" s="1"/>
  <c r="F72" i="46" s="1"/>
  <c r="E30" i="46"/>
  <c r="E29" i="46" s="1"/>
  <c r="E15" i="46" s="1"/>
  <c r="E61" i="46" s="1"/>
  <c r="E72" i="46" s="1"/>
  <c r="H72" i="46"/>
  <c r="G61" i="46"/>
  <c r="G72" i="46" s="1"/>
  <c r="I115" i="13"/>
  <c r="I97" i="13"/>
  <c r="I116" i="13" s="1"/>
  <c r="I87" i="13"/>
  <c r="I123" i="13" s="1"/>
  <c r="I73" i="13"/>
  <c r="I60" i="13"/>
  <c r="I51" i="13"/>
  <c r="I74" i="13" s="1"/>
  <c r="I42" i="13"/>
  <c r="I35" i="13"/>
  <c r="I32" i="13"/>
  <c r="I36" i="13" s="1"/>
  <c r="I25" i="13"/>
  <c r="I22" i="13"/>
  <c r="I18" i="13"/>
  <c r="I12" i="13"/>
  <c r="F122" i="13"/>
  <c r="F107" i="13"/>
  <c r="F97" i="13"/>
  <c r="F87" i="13"/>
  <c r="F79" i="13"/>
  <c r="F73" i="13"/>
  <c r="F60" i="13"/>
  <c r="F51" i="13"/>
  <c r="F42" i="13"/>
  <c r="F35" i="13"/>
  <c r="F32" i="13"/>
  <c r="F25" i="13"/>
  <c r="F22" i="13"/>
  <c r="F18" i="13"/>
  <c r="F12" i="13"/>
  <c r="C122" i="13"/>
  <c r="C115" i="13"/>
  <c r="C116" i="13" s="1"/>
  <c r="C107" i="13"/>
  <c r="C97" i="13"/>
  <c r="C87" i="13"/>
  <c r="C73" i="13"/>
  <c r="C60" i="13"/>
  <c r="C51" i="13"/>
  <c r="C42" i="13"/>
  <c r="C35" i="13"/>
  <c r="C32" i="13"/>
  <c r="C25" i="13"/>
  <c r="C22" i="13"/>
  <c r="C18" i="13"/>
  <c r="C12" i="13"/>
  <c r="H12" i="13"/>
  <c r="H18" i="13"/>
  <c r="H26" i="13" s="1"/>
  <c r="H22" i="13"/>
  <c r="H25" i="13"/>
  <c r="H32" i="13"/>
  <c r="H35" i="13"/>
  <c r="H36" i="13" s="1"/>
  <c r="H42" i="13"/>
  <c r="H51" i="13"/>
  <c r="H60" i="13"/>
  <c r="H73" i="13"/>
  <c r="H74" i="13" s="1"/>
  <c r="H79" i="13"/>
  <c r="H87" i="13"/>
  <c r="H97" i="13"/>
  <c r="H107" i="13"/>
  <c r="H122" i="13"/>
  <c r="I46" i="14"/>
  <c r="I41" i="14"/>
  <c r="I36" i="14"/>
  <c r="I42" i="14" s="1"/>
  <c r="I28" i="14"/>
  <c r="I24" i="14"/>
  <c r="I19" i="14"/>
  <c r="I31" i="14" s="1"/>
  <c r="F46" i="14"/>
  <c r="F48" i="14" s="1"/>
  <c r="F41" i="14"/>
  <c r="F28" i="14"/>
  <c r="F24" i="14"/>
  <c r="F19" i="14"/>
  <c r="F14" i="14"/>
  <c r="F11" i="14"/>
  <c r="C19" i="14"/>
  <c r="H11" i="14"/>
  <c r="H14" i="14"/>
  <c r="H19" i="14"/>
  <c r="H24" i="14"/>
  <c r="H28" i="14"/>
  <c r="H41" i="14"/>
  <c r="Q15" i="18"/>
  <c r="D29" i="47"/>
  <c r="D30" i="47" s="1"/>
  <c r="E74" i="47"/>
  <c r="D74" i="47"/>
  <c r="E66" i="47"/>
  <c r="D66" i="47"/>
  <c r="E60" i="47"/>
  <c r="D60" i="47"/>
  <c r="E53" i="47"/>
  <c r="D47" i="47"/>
  <c r="D44" i="47"/>
  <c r="D41" i="47"/>
  <c r="E37" i="47"/>
  <c r="D37" i="47"/>
  <c r="E30" i="47"/>
  <c r="E18" i="47"/>
  <c r="E24" i="47" s="1"/>
  <c r="D17" i="47"/>
  <c r="D18" i="47" s="1"/>
  <c r="D24" i="47" s="1"/>
  <c r="P73" i="47"/>
  <c r="O73" i="47"/>
  <c r="P61" i="47"/>
  <c r="O61" i="47"/>
  <c r="P56" i="47"/>
  <c r="O48" i="47"/>
  <c r="O56" i="47" s="1"/>
  <c r="P35" i="47"/>
  <c r="P47" i="47" s="1"/>
  <c r="O35" i="47"/>
  <c r="O47" i="47" s="1"/>
  <c r="P30" i="47"/>
  <c r="O30" i="47"/>
  <c r="P21" i="47"/>
  <c r="O21" i="47"/>
  <c r="P14" i="47"/>
  <c r="O14" i="47"/>
  <c r="N73" i="47"/>
  <c r="M73" i="47"/>
  <c r="N61" i="47"/>
  <c r="M61" i="47"/>
  <c r="N56" i="47"/>
  <c r="M48" i="47"/>
  <c r="M56" i="47" s="1"/>
  <c r="N35" i="47"/>
  <c r="N47" i="47" s="1"/>
  <c r="M35" i="47"/>
  <c r="M47" i="47" s="1"/>
  <c r="N30" i="47"/>
  <c r="M30" i="47"/>
  <c r="N21" i="47"/>
  <c r="M21" i="47"/>
  <c r="N14" i="47"/>
  <c r="N75" i="47" s="1"/>
  <c r="M14" i="47"/>
  <c r="D44" i="50"/>
  <c r="D36" i="50"/>
  <c r="O75" i="47" l="1"/>
  <c r="E75" i="47"/>
  <c r="D53" i="47"/>
  <c r="D75" i="47" s="1"/>
  <c r="F31" i="14"/>
  <c r="F43" i="14" s="1"/>
  <c r="F49" i="14" s="1"/>
  <c r="C74" i="13"/>
  <c r="F74" i="13"/>
  <c r="F123" i="13"/>
  <c r="I26" i="13"/>
  <c r="I80" i="13" s="1"/>
  <c r="I43" i="14"/>
  <c r="I49" i="14" s="1"/>
  <c r="C123" i="13"/>
  <c r="P75" i="47"/>
  <c r="H123" i="13"/>
  <c r="C26" i="13"/>
  <c r="C36" i="13"/>
  <c r="F26" i="13"/>
  <c r="F80" i="13" s="1"/>
  <c r="F36" i="13"/>
  <c r="G92" i="46"/>
  <c r="G113" i="46"/>
  <c r="H80" i="13"/>
  <c r="H31" i="14"/>
  <c r="M75" i="47"/>
  <c r="N9" i="14"/>
  <c r="N10" i="14"/>
  <c r="N12" i="14"/>
  <c r="N13" i="14"/>
  <c r="N15" i="14"/>
  <c r="N16" i="14"/>
  <c r="N17" i="14"/>
  <c r="N18" i="14"/>
  <c r="N20" i="14"/>
  <c r="N21" i="14"/>
  <c r="N22" i="14"/>
  <c r="N23" i="14"/>
  <c r="N25" i="14"/>
  <c r="N26" i="14"/>
  <c r="N27" i="14"/>
  <c r="N29" i="14"/>
  <c r="N30" i="14"/>
  <c r="N32" i="14"/>
  <c r="N33" i="14"/>
  <c r="N34" i="14"/>
  <c r="N35" i="14"/>
  <c r="N37" i="14"/>
  <c r="N38" i="14"/>
  <c r="N39" i="14"/>
  <c r="N40" i="14"/>
  <c r="N44" i="14"/>
  <c r="N45" i="14"/>
  <c r="N47" i="14"/>
  <c r="N8" i="14"/>
  <c r="L9" i="14"/>
  <c r="L10" i="14"/>
  <c r="L12" i="14"/>
  <c r="L13" i="14"/>
  <c r="L14" i="14"/>
  <c r="L15" i="14"/>
  <c r="L16" i="14"/>
  <c r="L17" i="14"/>
  <c r="L18" i="14"/>
  <c r="L20" i="14"/>
  <c r="L21" i="14"/>
  <c r="L22" i="14"/>
  <c r="L23" i="14"/>
  <c r="L25" i="14"/>
  <c r="L26" i="14"/>
  <c r="L27" i="14"/>
  <c r="L29" i="14"/>
  <c r="L30" i="14"/>
  <c r="L32" i="14"/>
  <c r="L33" i="14"/>
  <c r="L34" i="14"/>
  <c r="L35" i="14"/>
  <c r="L37" i="14"/>
  <c r="L38" i="14"/>
  <c r="L39" i="14"/>
  <c r="L40" i="14"/>
  <c r="L42" i="14"/>
  <c r="L44" i="14"/>
  <c r="L45" i="14"/>
  <c r="L46" i="14"/>
  <c r="L47" i="14"/>
  <c r="L48" i="14"/>
  <c r="L8" i="14"/>
  <c r="L18" i="38"/>
  <c r="M18" i="38"/>
  <c r="K18" i="38"/>
  <c r="C80" i="13" l="1"/>
  <c r="C117" i="30"/>
  <c r="C106" i="30"/>
  <c r="C95" i="30"/>
  <c r="C84" i="30"/>
  <c r="C18" i="30"/>
  <c r="C117" i="31"/>
  <c r="C106" i="31"/>
  <c r="C95" i="31"/>
  <c r="C62" i="31"/>
  <c r="C51" i="31"/>
  <c r="C40" i="31"/>
  <c r="C29" i="31"/>
  <c r="C18" i="31"/>
  <c r="D64" i="46" l="1"/>
  <c r="D69" i="46"/>
  <c r="D44" i="46"/>
  <c r="D47" i="46"/>
  <c r="D46" i="46" s="1"/>
  <c r="I41" i="46"/>
  <c r="J36" i="46"/>
  <c r="I36" i="46"/>
  <c r="I28" i="46"/>
  <c r="I27" i="46"/>
  <c r="I20" i="46"/>
  <c r="I13" i="46"/>
  <c r="I9" i="46"/>
  <c r="J8" i="46"/>
  <c r="I8" i="46"/>
  <c r="C92" i="46"/>
  <c r="C86" i="46"/>
  <c r="D40" i="46"/>
  <c r="C40" i="46"/>
  <c r="D19" i="46"/>
  <c r="D18" i="46" s="1"/>
  <c r="D17" i="46" s="1"/>
  <c r="D16" i="46" s="1"/>
  <c r="C19" i="46"/>
  <c r="I19" i="46" s="1"/>
  <c r="C18" i="46" l="1"/>
  <c r="I40" i="46"/>
  <c r="I18" i="46" l="1"/>
  <c r="C17" i="46"/>
  <c r="C24" i="50"/>
  <c r="B24" i="50"/>
  <c r="D16" i="50"/>
  <c r="C16" i="50"/>
  <c r="B16" i="50"/>
  <c r="I17" i="46" l="1"/>
  <c r="C16" i="46"/>
  <c r="Q20" i="47"/>
  <c r="Q18" i="47"/>
  <c r="Q12" i="47"/>
  <c r="R20" i="47"/>
  <c r="R19" i="47"/>
  <c r="R16" i="47"/>
  <c r="R15" i="47"/>
  <c r="R13" i="47"/>
  <c r="R17" i="47"/>
  <c r="R18" i="47"/>
  <c r="R22" i="47"/>
  <c r="R23" i="47"/>
  <c r="R24" i="47"/>
  <c r="R25" i="47"/>
  <c r="R26" i="47"/>
  <c r="R27" i="47"/>
  <c r="R28" i="47"/>
  <c r="R29" i="47"/>
  <c r="R31" i="47"/>
  <c r="R32" i="47"/>
  <c r="R33" i="47"/>
  <c r="R34" i="47"/>
  <c r="R36" i="47"/>
  <c r="R37" i="47"/>
  <c r="R38" i="47"/>
  <c r="R39" i="47"/>
  <c r="R40" i="47"/>
  <c r="R41" i="47"/>
  <c r="R42" i="47"/>
  <c r="R43" i="47"/>
  <c r="R44" i="47"/>
  <c r="R45" i="47"/>
  <c r="R46" i="47"/>
  <c r="R48" i="47"/>
  <c r="R49" i="47"/>
  <c r="R50" i="47"/>
  <c r="R51" i="47"/>
  <c r="R52" i="47"/>
  <c r="R53" i="47"/>
  <c r="R54" i="47"/>
  <c r="R57" i="47"/>
  <c r="R58" i="47"/>
  <c r="R59" i="47"/>
  <c r="R60" i="47"/>
  <c r="R62" i="47"/>
  <c r="R63" i="47"/>
  <c r="R64" i="47"/>
  <c r="R65" i="47"/>
  <c r="R66" i="47"/>
  <c r="R67" i="47"/>
  <c r="R68" i="47"/>
  <c r="R70" i="47"/>
  <c r="R72" i="47"/>
  <c r="R74" i="47"/>
  <c r="Q13" i="47"/>
  <c r="Q15" i="47"/>
  <c r="Q17" i="47"/>
  <c r="Q19" i="47"/>
  <c r="Q22" i="47"/>
  <c r="Q23" i="47"/>
  <c r="Q24" i="47"/>
  <c r="Q25" i="47"/>
  <c r="Q26" i="47"/>
  <c r="Q27" i="47"/>
  <c r="Q28" i="47"/>
  <c r="Q29" i="47"/>
  <c r="Q31" i="47"/>
  <c r="Q32" i="47"/>
  <c r="Q33" i="47"/>
  <c r="Q34" i="47"/>
  <c r="Q36" i="47"/>
  <c r="Q37" i="47"/>
  <c r="Q38" i="47"/>
  <c r="Q39" i="47"/>
  <c r="Q40" i="47"/>
  <c r="Q41" i="47"/>
  <c r="Q42" i="47"/>
  <c r="Q43" i="47"/>
  <c r="Q44" i="47"/>
  <c r="Q45" i="47"/>
  <c r="Q46" i="47"/>
  <c r="Q49" i="47"/>
  <c r="Q50" i="47"/>
  <c r="Q51" i="47"/>
  <c r="Q52" i="47"/>
  <c r="Q53" i="47"/>
  <c r="Q54" i="47"/>
  <c r="Q57" i="47"/>
  <c r="Q58" i="47"/>
  <c r="Q59" i="47"/>
  <c r="Q60" i="47"/>
  <c r="Q62" i="47"/>
  <c r="Q63" i="47"/>
  <c r="Q64" i="47"/>
  <c r="Q65" i="47"/>
  <c r="Q66" i="47"/>
  <c r="Q67" i="47"/>
  <c r="Q68" i="47"/>
  <c r="Q70" i="47"/>
  <c r="Q72" i="47"/>
  <c r="Q74" i="47"/>
  <c r="R12" i="47"/>
  <c r="I13" i="47"/>
  <c r="I14" i="47"/>
  <c r="I15" i="47"/>
  <c r="I16" i="47"/>
  <c r="I17" i="47"/>
  <c r="I19" i="47"/>
  <c r="I20" i="47"/>
  <c r="I21" i="47"/>
  <c r="I22" i="47"/>
  <c r="I23" i="47"/>
  <c r="I25" i="47"/>
  <c r="I26" i="47"/>
  <c r="I27" i="47"/>
  <c r="I28" i="47"/>
  <c r="I29" i="47"/>
  <c r="I31" i="47"/>
  <c r="I32" i="47"/>
  <c r="I33" i="47"/>
  <c r="I34" i="47"/>
  <c r="I35" i="47"/>
  <c r="I36" i="47"/>
  <c r="I38" i="47"/>
  <c r="I39" i="47"/>
  <c r="I40" i="47"/>
  <c r="I41" i="47"/>
  <c r="I42" i="47"/>
  <c r="I43" i="47"/>
  <c r="I44" i="47"/>
  <c r="I45" i="47"/>
  <c r="I46" i="47"/>
  <c r="I47" i="47"/>
  <c r="I48" i="47"/>
  <c r="I49" i="47"/>
  <c r="I50" i="47"/>
  <c r="I51" i="47"/>
  <c r="I52" i="47"/>
  <c r="I54" i="47"/>
  <c r="I56" i="47"/>
  <c r="I57" i="47"/>
  <c r="I58" i="47"/>
  <c r="I59" i="47"/>
  <c r="I61" i="47"/>
  <c r="I62" i="47"/>
  <c r="I63" i="47"/>
  <c r="I64" i="47"/>
  <c r="I65" i="47"/>
  <c r="I67" i="47"/>
  <c r="I68" i="47"/>
  <c r="I70" i="47"/>
  <c r="I72" i="47"/>
  <c r="I73" i="47"/>
  <c r="I12" i="47"/>
  <c r="H13" i="47"/>
  <c r="H14" i="47"/>
  <c r="H15" i="47"/>
  <c r="H16" i="47"/>
  <c r="H19" i="47"/>
  <c r="H20" i="47"/>
  <c r="H21" i="47"/>
  <c r="H22" i="47"/>
  <c r="H23" i="47"/>
  <c r="H25" i="47"/>
  <c r="H26" i="47"/>
  <c r="H27" i="47"/>
  <c r="H28" i="47"/>
  <c r="H31" i="47"/>
  <c r="H32" i="47"/>
  <c r="H33" i="47"/>
  <c r="H34" i="47"/>
  <c r="H35" i="47"/>
  <c r="H36" i="47"/>
  <c r="H38" i="47"/>
  <c r="H39" i="47"/>
  <c r="H40" i="47"/>
  <c r="H42" i="47"/>
  <c r="H43" i="47"/>
  <c r="H45" i="47"/>
  <c r="H46" i="47"/>
  <c r="H48" i="47"/>
  <c r="H49" i="47"/>
  <c r="H50" i="47"/>
  <c r="H51" i="47"/>
  <c r="H52" i="47"/>
  <c r="H54" i="47"/>
  <c r="H56" i="47"/>
  <c r="H57" i="47"/>
  <c r="H58" i="47"/>
  <c r="H59" i="47"/>
  <c r="H61" i="47"/>
  <c r="H62" i="47"/>
  <c r="H63" i="47"/>
  <c r="H64" i="47"/>
  <c r="H65" i="47"/>
  <c r="H67" i="47"/>
  <c r="H68" i="47"/>
  <c r="H70" i="47"/>
  <c r="H72" i="47"/>
  <c r="H73" i="47"/>
  <c r="H12" i="47"/>
  <c r="G74" i="47"/>
  <c r="F74" i="47"/>
  <c r="G66" i="47"/>
  <c r="F66" i="47"/>
  <c r="G60" i="47"/>
  <c r="F60" i="47"/>
  <c r="G53" i="47"/>
  <c r="F47" i="47"/>
  <c r="F44" i="47"/>
  <c r="F41" i="47"/>
  <c r="G37" i="47"/>
  <c r="F37" i="47"/>
  <c r="G30" i="47"/>
  <c r="F29" i="47"/>
  <c r="F30" i="47" s="1"/>
  <c r="G18" i="47"/>
  <c r="G24" i="47" s="1"/>
  <c r="F17" i="47"/>
  <c r="F18" i="47" s="1"/>
  <c r="F24" i="47" s="1"/>
  <c r="L73" i="47"/>
  <c r="R73" i="47" s="1"/>
  <c r="L61" i="47"/>
  <c r="L56" i="47"/>
  <c r="R56" i="47" s="1"/>
  <c r="L35" i="47"/>
  <c r="L47" i="47" s="1"/>
  <c r="L30" i="47"/>
  <c r="R30" i="47" s="1"/>
  <c r="L21" i="47"/>
  <c r="L14" i="47"/>
  <c r="D20" i="48"/>
  <c r="D19" i="48"/>
  <c r="D18" i="48"/>
  <c r="D17" i="48"/>
  <c r="D16" i="48"/>
  <c r="D15" i="48"/>
  <c r="D14" i="48"/>
  <c r="D13" i="48"/>
  <c r="D12" i="48"/>
  <c r="D11" i="48"/>
  <c r="C74" i="47"/>
  <c r="B74" i="47"/>
  <c r="K73" i="47"/>
  <c r="Q73" i="47" s="1"/>
  <c r="C66" i="47"/>
  <c r="I66" i="47" s="1"/>
  <c r="B66" i="47"/>
  <c r="K61" i="47"/>
  <c r="C60" i="47"/>
  <c r="B60" i="47"/>
  <c r="C53" i="47"/>
  <c r="K48" i="47"/>
  <c r="K56" i="47" s="1"/>
  <c r="B47" i="47"/>
  <c r="B44" i="47"/>
  <c r="H41" i="47"/>
  <c r="C37" i="47"/>
  <c r="I37" i="47" s="1"/>
  <c r="B37" i="47"/>
  <c r="K35" i="47"/>
  <c r="K47" i="47" s="1"/>
  <c r="K30" i="47"/>
  <c r="Q30" i="47" s="1"/>
  <c r="C30" i="47"/>
  <c r="B30" i="47"/>
  <c r="K21" i="47"/>
  <c r="C18" i="47"/>
  <c r="C24" i="47" s="1"/>
  <c r="B18" i="47"/>
  <c r="B24" i="47" s="1"/>
  <c r="K14" i="47"/>
  <c r="J122" i="46"/>
  <c r="I122" i="46"/>
  <c r="J104" i="46"/>
  <c r="I104" i="46"/>
  <c r="I100" i="46" s="1"/>
  <c r="I113" i="46" s="1"/>
  <c r="J97" i="46"/>
  <c r="J113" i="46" s="1"/>
  <c r="I92" i="46"/>
  <c r="I82" i="46"/>
  <c r="J30" i="46"/>
  <c r="J29" i="46" s="1"/>
  <c r="J15" i="46" s="1"/>
  <c r="J61" i="46" s="1"/>
  <c r="J72" i="46" s="1"/>
  <c r="H122" i="46"/>
  <c r="G122" i="46"/>
  <c r="F122" i="46"/>
  <c r="E122" i="46"/>
  <c r="E93" i="46"/>
  <c r="D122" i="46"/>
  <c r="C122" i="46"/>
  <c r="D104" i="46"/>
  <c r="D100" i="46" s="1"/>
  <c r="C104" i="46"/>
  <c r="C100" i="46" s="1"/>
  <c r="C113" i="46" s="1"/>
  <c r="D97" i="46"/>
  <c r="C82" i="46"/>
  <c r="D30" i="46"/>
  <c r="D29" i="46" s="1"/>
  <c r="C30" i="46"/>
  <c r="I34" i="11"/>
  <c r="H66" i="47" l="1"/>
  <c r="I74" i="47"/>
  <c r="H74" i="47"/>
  <c r="H60" i="47"/>
  <c r="D113" i="46"/>
  <c r="H37" i="47"/>
  <c r="I60" i="47"/>
  <c r="I16" i="46"/>
  <c r="C29" i="46"/>
  <c r="I29" i="46" s="1"/>
  <c r="I30" i="46"/>
  <c r="H24" i="47"/>
  <c r="I30" i="47"/>
  <c r="G75" i="47"/>
  <c r="H44" i="47"/>
  <c r="Q48" i="47"/>
  <c r="C93" i="46"/>
  <c r="D15" i="46"/>
  <c r="D61" i="46" s="1"/>
  <c r="D72" i="46" s="1"/>
  <c r="I53" i="47"/>
  <c r="C75" i="47"/>
  <c r="H30" i="47"/>
  <c r="I18" i="47"/>
  <c r="R61" i="47"/>
  <c r="Q61" i="47"/>
  <c r="R47" i="47"/>
  <c r="Q47" i="47"/>
  <c r="Q35" i="47"/>
  <c r="Q21" i="47"/>
  <c r="R21" i="47"/>
  <c r="H47" i="47"/>
  <c r="H18" i="47"/>
  <c r="H29" i="47"/>
  <c r="H17" i="47"/>
  <c r="Q56" i="47"/>
  <c r="I24" i="47"/>
  <c r="Q16" i="47"/>
  <c r="Q14" i="47"/>
  <c r="R14" i="47"/>
  <c r="R35" i="47"/>
  <c r="F53" i="47"/>
  <c r="F75" i="47" s="1"/>
  <c r="B53" i="47"/>
  <c r="L75" i="47"/>
  <c r="K75" i="47"/>
  <c r="I93" i="46"/>
  <c r="G93" i="46"/>
  <c r="E41" i="29"/>
  <c r="E85" i="31"/>
  <c r="H53" i="47" l="1"/>
  <c r="C15" i="46"/>
  <c r="I75" i="47"/>
  <c r="R75" i="47"/>
  <c r="Q75" i="47"/>
  <c r="B75" i="47"/>
  <c r="H75" i="47" s="1"/>
  <c r="C61" i="46" l="1"/>
  <c r="C72" i="46" s="1"/>
  <c r="I15" i="46"/>
  <c r="I61" i="46" s="1"/>
  <c r="I72" i="46" s="1"/>
  <c r="N50" i="11"/>
  <c r="N22" i="11"/>
  <c r="E34" i="11"/>
  <c r="M34" i="11"/>
  <c r="M51" i="11"/>
  <c r="I51" i="11"/>
  <c r="J39" i="11"/>
  <c r="K87" i="13"/>
  <c r="E122" i="13"/>
  <c r="K19" i="14"/>
  <c r="L41" i="14"/>
  <c r="E19" i="14"/>
  <c r="E36" i="14"/>
  <c r="C36" i="14"/>
  <c r="L36" i="14" s="1"/>
  <c r="E28" i="14"/>
  <c r="C28" i="14"/>
  <c r="M33" i="18"/>
  <c r="L21" i="18"/>
  <c r="M20" i="18"/>
  <c r="M14" i="18"/>
  <c r="K26" i="18"/>
  <c r="L26" i="18"/>
  <c r="L31" i="18" s="1"/>
  <c r="K15" i="18"/>
  <c r="L15" i="18"/>
  <c r="M11" i="18"/>
  <c r="J26" i="18"/>
  <c r="E51" i="11"/>
  <c r="N33" i="11"/>
  <c r="N26" i="11"/>
  <c r="D17" i="11"/>
  <c r="A3" i="11"/>
  <c r="A3" i="32"/>
  <c r="A3" i="31"/>
  <c r="A3" i="30"/>
  <c r="A3" i="29"/>
  <c r="D33" i="37"/>
  <c r="C33" i="37"/>
  <c r="B33" i="37"/>
  <c r="E32" i="37"/>
  <c r="E31" i="37"/>
  <c r="E30" i="37"/>
  <c r="E29" i="37"/>
  <c r="D27" i="37"/>
  <c r="C27" i="37"/>
  <c r="B27" i="37"/>
  <c r="E26" i="37"/>
  <c r="E25" i="37"/>
  <c r="E24" i="37"/>
  <c r="D23" i="37"/>
  <c r="C23" i="37"/>
  <c r="B23" i="37"/>
  <c r="E22" i="37"/>
  <c r="E21" i="37"/>
  <c r="E20" i="37"/>
  <c r="C19" i="37"/>
  <c r="E18" i="37"/>
  <c r="E17" i="37"/>
  <c r="E16" i="37"/>
  <c r="E15" i="37"/>
  <c r="E14" i="37"/>
  <c r="E13" i="37"/>
  <c r="E12" i="37"/>
  <c r="D11" i="37"/>
  <c r="C11" i="37"/>
  <c r="B11" i="37"/>
  <c r="E10" i="37"/>
  <c r="E9" i="37"/>
  <c r="E8" i="37"/>
  <c r="E7" i="37"/>
  <c r="A3" i="37"/>
  <c r="A3" i="40"/>
  <c r="A4" i="38"/>
  <c r="B28" i="37" l="1"/>
  <c r="L28" i="14"/>
  <c r="N19" i="14"/>
  <c r="L19" i="14"/>
  <c r="L22" i="18"/>
  <c r="L32" i="18" s="1"/>
  <c r="E33" i="37"/>
  <c r="C28" i="37"/>
  <c r="E23" i="37"/>
  <c r="D28" i="37"/>
  <c r="E19" i="37"/>
  <c r="E27" i="37"/>
  <c r="E11" i="37"/>
  <c r="E28" i="37" l="1"/>
  <c r="A2" i="43"/>
  <c r="H17" i="42"/>
  <c r="H32" i="42" s="1"/>
  <c r="G17" i="42"/>
  <c r="G32" i="42" s="1"/>
  <c r="F17" i="42"/>
  <c r="F32" i="42" s="1"/>
  <c r="E17" i="42"/>
  <c r="E32" i="42" s="1"/>
  <c r="D17" i="42"/>
  <c r="D32" i="42" s="1"/>
  <c r="C17" i="42"/>
  <c r="C32" i="42" s="1"/>
  <c r="I13" i="42"/>
  <c r="I17" i="42" s="1"/>
  <c r="I32" i="42" s="1"/>
  <c r="A2" i="42"/>
  <c r="C24" i="14" l="1"/>
  <c r="L24" i="14" s="1"/>
  <c r="C11" i="14"/>
  <c r="L11" i="14" s="1"/>
  <c r="N11" i="13"/>
  <c r="N13" i="13"/>
  <c r="N14" i="13"/>
  <c r="N15" i="13"/>
  <c r="N16" i="13"/>
  <c r="N17" i="13"/>
  <c r="N19" i="13"/>
  <c r="N20" i="13"/>
  <c r="N21" i="13"/>
  <c r="N23" i="13"/>
  <c r="N24" i="13"/>
  <c r="N27" i="13"/>
  <c r="N28" i="13"/>
  <c r="N29" i="13"/>
  <c r="N30" i="13"/>
  <c r="N31" i="13"/>
  <c r="N33" i="13"/>
  <c r="N34" i="13"/>
  <c r="N37" i="13"/>
  <c r="N38" i="13"/>
  <c r="N39" i="13"/>
  <c r="N40" i="13"/>
  <c r="N41" i="13"/>
  <c r="N43" i="13"/>
  <c r="N44" i="13"/>
  <c r="N45" i="13"/>
  <c r="N46" i="13"/>
  <c r="N47" i="13"/>
  <c r="N48" i="13"/>
  <c r="N49" i="13"/>
  <c r="N50" i="13"/>
  <c r="N52" i="13"/>
  <c r="N53" i="13"/>
  <c r="N54" i="13"/>
  <c r="N55" i="13"/>
  <c r="N56" i="13"/>
  <c r="N57" i="13"/>
  <c r="N58" i="13"/>
  <c r="N59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5" i="13"/>
  <c r="N76" i="13"/>
  <c r="N77" i="13"/>
  <c r="N78" i="13"/>
  <c r="N81" i="13"/>
  <c r="N82" i="13"/>
  <c r="N83" i="13"/>
  <c r="N84" i="13"/>
  <c r="N85" i="13"/>
  <c r="N86" i="13"/>
  <c r="N88" i="13"/>
  <c r="N89" i="13"/>
  <c r="N90" i="13"/>
  <c r="N91" i="13"/>
  <c r="N92" i="13"/>
  <c r="N93" i="13"/>
  <c r="N94" i="13"/>
  <c r="N95" i="13"/>
  <c r="N96" i="13"/>
  <c r="N98" i="13"/>
  <c r="N99" i="13"/>
  <c r="N100" i="13"/>
  <c r="N101" i="13"/>
  <c r="N102" i="13"/>
  <c r="N103" i="13"/>
  <c r="N104" i="13"/>
  <c r="N105" i="13"/>
  <c r="N106" i="13"/>
  <c r="N108" i="13"/>
  <c r="N109" i="13"/>
  <c r="N110" i="13"/>
  <c r="N111" i="13"/>
  <c r="N112" i="13"/>
  <c r="N113" i="13"/>
  <c r="N114" i="13"/>
  <c r="N117" i="13"/>
  <c r="N118" i="13"/>
  <c r="N119" i="13"/>
  <c r="N120" i="13"/>
  <c r="N121" i="13"/>
  <c r="N10" i="13"/>
  <c r="N9" i="13"/>
  <c r="M9" i="13"/>
  <c r="M10" i="13"/>
  <c r="M11" i="13"/>
  <c r="M13" i="13"/>
  <c r="M14" i="13"/>
  <c r="M15" i="13"/>
  <c r="M16" i="13"/>
  <c r="M17" i="13"/>
  <c r="M19" i="13"/>
  <c r="M20" i="13"/>
  <c r="M21" i="13"/>
  <c r="M23" i="13"/>
  <c r="M24" i="13"/>
  <c r="M27" i="13"/>
  <c r="M28" i="13"/>
  <c r="M29" i="13"/>
  <c r="M30" i="13"/>
  <c r="M31" i="13"/>
  <c r="M33" i="13"/>
  <c r="M34" i="13"/>
  <c r="M37" i="13"/>
  <c r="M38" i="13"/>
  <c r="M39" i="13"/>
  <c r="M40" i="13"/>
  <c r="M41" i="13"/>
  <c r="M43" i="13"/>
  <c r="M44" i="13"/>
  <c r="M45" i="13"/>
  <c r="M46" i="13"/>
  <c r="M47" i="13"/>
  <c r="M48" i="13"/>
  <c r="M49" i="13"/>
  <c r="M50" i="13"/>
  <c r="M52" i="13"/>
  <c r="M53" i="13"/>
  <c r="M54" i="13"/>
  <c r="M55" i="13"/>
  <c r="M56" i="13"/>
  <c r="M57" i="13"/>
  <c r="M58" i="13"/>
  <c r="M59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5" i="13"/>
  <c r="M76" i="13"/>
  <c r="M77" i="13"/>
  <c r="M78" i="13"/>
  <c r="M81" i="13"/>
  <c r="M82" i="13"/>
  <c r="M83" i="13"/>
  <c r="M84" i="13"/>
  <c r="M85" i="13"/>
  <c r="M86" i="13"/>
  <c r="M88" i="13"/>
  <c r="M89" i="13"/>
  <c r="M90" i="13"/>
  <c r="M91" i="13"/>
  <c r="M92" i="13"/>
  <c r="M93" i="13"/>
  <c r="M94" i="13"/>
  <c r="M95" i="13"/>
  <c r="M96" i="13"/>
  <c r="M98" i="13"/>
  <c r="M99" i="13"/>
  <c r="M100" i="13"/>
  <c r="M101" i="13"/>
  <c r="M102" i="13"/>
  <c r="M103" i="13"/>
  <c r="M104" i="13"/>
  <c r="M105" i="13"/>
  <c r="M106" i="13"/>
  <c r="M108" i="13"/>
  <c r="M109" i="13"/>
  <c r="M110" i="13"/>
  <c r="M111" i="13"/>
  <c r="M112" i="13"/>
  <c r="M113" i="13"/>
  <c r="M114" i="13"/>
  <c r="M117" i="13"/>
  <c r="M118" i="13"/>
  <c r="M119" i="13"/>
  <c r="M120" i="13"/>
  <c r="M121" i="13"/>
  <c r="L118" i="13"/>
  <c r="L119" i="13"/>
  <c r="L120" i="13"/>
  <c r="L121" i="13"/>
  <c r="L117" i="13"/>
  <c r="L109" i="13"/>
  <c r="L110" i="13"/>
  <c r="L111" i="13"/>
  <c r="L112" i="13"/>
  <c r="L113" i="13"/>
  <c r="L114" i="13"/>
  <c r="L108" i="13"/>
  <c r="L99" i="13"/>
  <c r="L100" i="13"/>
  <c r="L101" i="13"/>
  <c r="L102" i="13"/>
  <c r="L103" i="13"/>
  <c r="L104" i="13"/>
  <c r="L105" i="13"/>
  <c r="L106" i="13"/>
  <c r="L98" i="13"/>
  <c r="L82" i="13"/>
  <c r="L83" i="13"/>
  <c r="L84" i="13"/>
  <c r="L85" i="13"/>
  <c r="L86" i="13"/>
  <c r="L88" i="13"/>
  <c r="L89" i="13"/>
  <c r="L90" i="13"/>
  <c r="L91" i="13"/>
  <c r="L92" i="13"/>
  <c r="L93" i="13"/>
  <c r="L94" i="13"/>
  <c r="L95" i="13"/>
  <c r="L96" i="13"/>
  <c r="L81" i="13"/>
  <c r="L10" i="13"/>
  <c r="L11" i="13"/>
  <c r="L13" i="13"/>
  <c r="L14" i="13"/>
  <c r="L15" i="13"/>
  <c r="L16" i="13"/>
  <c r="L17" i="13"/>
  <c r="L19" i="13"/>
  <c r="L20" i="13"/>
  <c r="L21" i="13"/>
  <c r="L23" i="13"/>
  <c r="L24" i="13"/>
  <c r="L27" i="13"/>
  <c r="L28" i="13"/>
  <c r="L29" i="13"/>
  <c r="L30" i="13"/>
  <c r="L31" i="13"/>
  <c r="L33" i="13"/>
  <c r="L34" i="13"/>
  <c r="L37" i="13"/>
  <c r="L38" i="13"/>
  <c r="L39" i="13"/>
  <c r="L40" i="13"/>
  <c r="L41" i="13"/>
  <c r="L43" i="13"/>
  <c r="L44" i="13"/>
  <c r="L45" i="13"/>
  <c r="L46" i="13"/>
  <c r="L47" i="13"/>
  <c r="L48" i="13"/>
  <c r="L49" i="13"/>
  <c r="L50" i="13"/>
  <c r="L52" i="13"/>
  <c r="L53" i="13"/>
  <c r="L54" i="13"/>
  <c r="L55" i="13"/>
  <c r="L56" i="13"/>
  <c r="L57" i="13"/>
  <c r="L58" i="13"/>
  <c r="L59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5" i="13"/>
  <c r="L76" i="13"/>
  <c r="L77" i="13"/>
  <c r="L78" i="13"/>
  <c r="L9" i="13"/>
  <c r="J33" i="11"/>
  <c r="E84" i="39"/>
  <c r="Y9" i="18"/>
  <c r="Y10" i="18"/>
  <c r="Y11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Y30" i="18"/>
  <c r="Y31" i="18"/>
  <c r="Y32" i="18"/>
  <c r="Y33" i="18"/>
  <c r="Y8" i="18"/>
  <c r="X8" i="18"/>
  <c r="M24" i="18"/>
  <c r="M25" i="18"/>
  <c r="M23" i="18"/>
  <c r="M8" i="18"/>
  <c r="F11" i="12"/>
  <c r="F13" i="12"/>
  <c r="F14" i="12"/>
  <c r="F17" i="12"/>
  <c r="F18" i="12"/>
  <c r="F20" i="12"/>
  <c r="F21" i="12"/>
  <c r="F25" i="12"/>
  <c r="F10" i="12"/>
  <c r="I27" i="38"/>
  <c r="J27" i="38"/>
  <c r="I25" i="38"/>
  <c r="J25" i="38"/>
  <c r="H25" i="38"/>
  <c r="H27" i="38"/>
  <c r="N9" i="39"/>
  <c r="N10" i="39"/>
  <c r="N11" i="39"/>
  <c r="N12" i="39"/>
  <c r="N13" i="39"/>
  <c r="N14" i="39"/>
  <c r="N15" i="39"/>
  <c r="N16" i="39"/>
  <c r="N17" i="39"/>
  <c r="N18" i="39"/>
  <c r="N19" i="39"/>
  <c r="N20" i="39"/>
  <c r="N22" i="39"/>
  <c r="N23" i="39"/>
  <c r="N24" i="39"/>
  <c r="N27" i="39"/>
  <c r="N28" i="39"/>
  <c r="N29" i="39"/>
  <c r="N30" i="39"/>
  <c r="N32" i="39"/>
  <c r="N33" i="39"/>
  <c r="N35" i="39"/>
  <c r="N36" i="39"/>
  <c r="N37" i="39"/>
  <c r="N38" i="39"/>
  <c r="N39" i="39"/>
  <c r="N40" i="39"/>
  <c r="N41" i="39"/>
  <c r="N43" i="39"/>
  <c r="N44" i="39"/>
  <c r="N46" i="39"/>
  <c r="N47" i="39"/>
  <c r="N48" i="39"/>
  <c r="N49" i="39"/>
  <c r="N50" i="39"/>
  <c r="N53" i="39"/>
  <c r="N54" i="39"/>
  <c r="N55" i="39"/>
  <c r="N56" i="39"/>
  <c r="N57" i="39"/>
  <c r="N58" i="39"/>
  <c r="N59" i="39"/>
  <c r="N60" i="39"/>
  <c r="N62" i="39"/>
  <c r="N63" i="39"/>
  <c r="N64" i="39"/>
  <c r="N65" i="39"/>
  <c r="N66" i="39"/>
  <c r="N67" i="39"/>
  <c r="N68" i="39"/>
  <c r="N69" i="39"/>
  <c r="N70" i="39"/>
  <c r="N71" i="39"/>
  <c r="N72" i="39"/>
  <c r="N73" i="39"/>
  <c r="N74" i="39"/>
  <c r="N77" i="39"/>
  <c r="N78" i="39"/>
  <c r="N79" i="39"/>
  <c r="N80" i="39"/>
  <c r="N81" i="39"/>
  <c r="N82" i="39"/>
  <c r="N83" i="39"/>
  <c r="N85" i="39"/>
  <c r="N86" i="39"/>
  <c r="N87" i="39"/>
  <c r="N88" i="39"/>
  <c r="N90" i="39"/>
  <c r="N91" i="39"/>
  <c r="N92" i="39"/>
  <c r="N93" i="39"/>
  <c r="N94" i="39"/>
  <c r="N95" i="39"/>
  <c r="N96" i="39"/>
  <c r="N97" i="39"/>
  <c r="N101" i="39"/>
  <c r="N102" i="39"/>
  <c r="N103" i="39"/>
  <c r="N105" i="39"/>
  <c r="N106" i="39"/>
  <c r="N107" i="39"/>
  <c r="N108" i="39"/>
  <c r="N110" i="39"/>
  <c r="N111" i="39"/>
  <c r="N112" i="39"/>
  <c r="N113" i="39"/>
  <c r="N114" i="39"/>
  <c r="N115" i="39"/>
  <c r="N117" i="39"/>
  <c r="N118" i="39"/>
  <c r="N119" i="39"/>
  <c r="N120" i="39"/>
  <c r="N122" i="39"/>
  <c r="N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2" i="39"/>
  <c r="M23" i="39"/>
  <c r="M24" i="39"/>
  <c r="M27" i="39"/>
  <c r="L10" i="38" s="1"/>
  <c r="M28" i="39"/>
  <c r="M29" i="39"/>
  <c r="M30" i="39"/>
  <c r="M32" i="39"/>
  <c r="M33" i="39"/>
  <c r="M35" i="39"/>
  <c r="M36" i="39"/>
  <c r="M37" i="39"/>
  <c r="M38" i="39"/>
  <c r="M39" i="39"/>
  <c r="M40" i="39"/>
  <c r="M41" i="39"/>
  <c r="M43" i="39"/>
  <c r="M44" i="39"/>
  <c r="M46" i="39"/>
  <c r="M47" i="39"/>
  <c r="M48" i="39"/>
  <c r="M49" i="39"/>
  <c r="M50" i="39"/>
  <c r="M53" i="39"/>
  <c r="M54" i="39"/>
  <c r="M55" i="39"/>
  <c r="M56" i="39"/>
  <c r="M57" i="39"/>
  <c r="M58" i="39"/>
  <c r="M59" i="39"/>
  <c r="M60" i="39"/>
  <c r="M62" i="39"/>
  <c r="M63" i="39"/>
  <c r="M64" i="39"/>
  <c r="M65" i="39"/>
  <c r="M66" i="39"/>
  <c r="M67" i="39"/>
  <c r="M68" i="39"/>
  <c r="M69" i="39"/>
  <c r="M70" i="39"/>
  <c r="M71" i="39"/>
  <c r="M72" i="39"/>
  <c r="M73" i="39"/>
  <c r="M74" i="39"/>
  <c r="M77" i="39"/>
  <c r="M78" i="39"/>
  <c r="M79" i="39"/>
  <c r="M80" i="39"/>
  <c r="M81" i="39"/>
  <c r="M82" i="39"/>
  <c r="M83" i="39"/>
  <c r="M85" i="39"/>
  <c r="M86" i="39"/>
  <c r="M87" i="39"/>
  <c r="M88" i="39"/>
  <c r="M90" i="39"/>
  <c r="M91" i="39"/>
  <c r="M92" i="39"/>
  <c r="M93" i="39"/>
  <c r="M94" i="39"/>
  <c r="M95" i="39"/>
  <c r="M96" i="39"/>
  <c r="M97" i="39"/>
  <c r="M101" i="39"/>
  <c r="M102" i="39"/>
  <c r="M103" i="39"/>
  <c r="M105" i="39"/>
  <c r="M106" i="39"/>
  <c r="M107" i="39"/>
  <c r="M108" i="39"/>
  <c r="M110" i="39"/>
  <c r="M111" i="39"/>
  <c r="M112" i="39"/>
  <c r="M113" i="39"/>
  <c r="M114" i="39"/>
  <c r="M115" i="39"/>
  <c r="M117" i="39"/>
  <c r="M118" i="39"/>
  <c r="M119" i="39"/>
  <c r="M120" i="39"/>
  <c r="M122" i="39"/>
  <c r="M8" i="39"/>
  <c r="L22" i="39"/>
  <c r="L23" i="39"/>
  <c r="L24" i="39"/>
  <c r="L27" i="39"/>
  <c r="L28" i="39"/>
  <c r="L29" i="39"/>
  <c r="L30" i="39"/>
  <c r="L32" i="39"/>
  <c r="L33" i="39"/>
  <c r="L35" i="39"/>
  <c r="L36" i="39"/>
  <c r="L37" i="39"/>
  <c r="L38" i="39"/>
  <c r="L39" i="39"/>
  <c r="L40" i="39"/>
  <c r="L41" i="39"/>
  <c r="L43" i="39"/>
  <c r="L44" i="39"/>
  <c r="L46" i="39"/>
  <c r="L47" i="39"/>
  <c r="L48" i="39"/>
  <c r="L49" i="39"/>
  <c r="L50" i="39"/>
  <c r="L53" i="39"/>
  <c r="L54" i="39"/>
  <c r="L55" i="39"/>
  <c r="L56" i="39"/>
  <c r="L57" i="39"/>
  <c r="L58" i="39"/>
  <c r="L59" i="39"/>
  <c r="L60" i="39"/>
  <c r="L62" i="39"/>
  <c r="L63" i="39"/>
  <c r="L64" i="39"/>
  <c r="L65" i="39"/>
  <c r="L66" i="39"/>
  <c r="L67" i="39"/>
  <c r="L68" i="39"/>
  <c r="L69" i="39"/>
  <c r="L70" i="39"/>
  <c r="L71" i="39"/>
  <c r="L72" i="39"/>
  <c r="L73" i="39"/>
  <c r="L74" i="39"/>
  <c r="L77" i="39"/>
  <c r="L78" i="39"/>
  <c r="L79" i="39"/>
  <c r="L80" i="39"/>
  <c r="L81" i="39"/>
  <c r="L82" i="39"/>
  <c r="L83" i="39"/>
  <c r="L85" i="39"/>
  <c r="L86" i="39"/>
  <c r="L87" i="39"/>
  <c r="L88" i="39"/>
  <c r="L90" i="39"/>
  <c r="L91" i="39"/>
  <c r="L92" i="39"/>
  <c r="L93" i="39"/>
  <c r="L94" i="39"/>
  <c r="L95" i="39"/>
  <c r="L96" i="39"/>
  <c r="L97" i="39"/>
  <c r="L101" i="39"/>
  <c r="L102" i="39"/>
  <c r="L103" i="39"/>
  <c r="L105" i="39"/>
  <c r="L106" i="39"/>
  <c r="L107" i="39"/>
  <c r="L108" i="39"/>
  <c r="L110" i="39"/>
  <c r="L111" i="39"/>
  <c r="L112" i="39"/>
  <c r="L113" i="39"/>
  <c r="L114" i="39"/>
  <c r="L115" i="39"/>
  <c r="L117" i="39"/>
  <c r="L118" i="39"/>
  <c r="L119" i="39"/>
  <c r="L120" i="39"/>
  <c r="L122" i="39"/>
  <c r="L15" i="39"/>
  <c r="L16" i="39"/>
  <c r="L17" i="39"/>
  <c r="L18" i="39"/>
  <c r="L19" i="39"/>
  <c r="L20" i="39"/>
  <c r="L9" i="39"/>
  <c r="L10" i="39"/>
  <c r="L11" i="39"/>
  <c r="L12" i="39"/>
  <c r="L13" i="39"/>
  <c r="L14" i="39"/>
  <c r="L8" i="39"/>
  <c r="N9" i="40"/>
  <c r="N10" i="40"/>
  <c r="N11" i="40"/>
  <c r="N12" i="40"/>
  <c r="N13" i="40"/>
  <c r="N15" i="40"/>
  <c r="N16" i="40"/>
  <c r="N17" i="40"/>
  <c r="N18" i="40"/>
  <c r="N19" i="40"/>
  <c r="N21" i="40"/>
  <c r="N22" i="40"/>
  <c r="N24" i="40"/>
  <c r="N25" i="40"/>
  <c r="N26" i="40"/>
  <c r="N27" i="40"/>
  <c r="N28" i="40"/>
  <c r="N29" i="40"/>
  <c r="N30" i="40"/>
  <c r="N31" i="40"/>
  <c r="N33" i="40"/>
  <c r="N35" i="40"/>
  <c r="N36" i="40"/>
  <c r="N37" i="40"/>
  <c r="N38" i="40"/>
  <c r="N39" i="40"/>
  <c r="N40" i="40"/>
  <c r="N41" i="40"/>
  <c r="N42" i="40"/>
  <c r="N43" i="40"/>
  <c r="N45" i="40"/>
  <c r="N47" i="40"/>
  <c r="N48" i="40"/>
  <c r="N49" i="40"/>
  <c r="N52" i="40"/>
  <c r="N53" i="40"/>
  <c r="N54" i="40"/>
  <c r="N55" i="40"/>
  <c r="N56" i="40"/>
  <c r="N58" i="40"/>
  <c r="N59" i="40"/>
  <c r="N60" i="40"/>
  <c r="N61" i="40"/>
  <c r="N62" i="40"/>
  <c r="N64" i="40"/>
  <c r="N65" i="40"/>
  <c r="N66" i="40"/>
  <c r="N72" i="40"/>
  <c r="N73" i="40"/>
  <c r="N74" i="40"/>
  <c r="N76" i="40"/>
  <c r="N77" i="40"/>
  <c r="N78" i="40"/>
  <c r="N79" i="40"/>
  <c r="N81" i="40"/>
  <c r="N82" i="40"/>
  <c r="N83" i="40"/>
  <c r="N84" i="40"/>
  <c r="N86" i="40"/>
  <c r="N87" i="40"/>
  <c r="N89" i="40"/>
  <c r="N90" i="40"/>
  <c r="N92" i="40"/>
  <c r="N93" i="40"/>
  <c r="N94" i="40"/>
  <c r="N95" i="40"/>
  <c r="N97" i="40"/>
  <c r="N8" i="40"/>
  <c r="M9" i="40"/>
  <c r="M10" i="40"/>
  <c r="M11" i="40"/>
  <c r="M12" i="40"/>
  <c r="M13" i="40"/>
  <c r="M15" i="40"/>
  <c r="M16" i="40"/>
  <c r="M17" i="40"/>
  <c r="M18" i="40"/>
  <c r="M19" i="40"/>
  <c r="M21" i="40"/>
  <c r="M22" i="40"/>
  <c r="M24" i="40"/>
  <c r="M25" i="40"/>
  <c r="M26" i="40"/>
  <c r="M27" i="40"/>
  <c r="M28" i="40"/>
  <c r="M29" i="40"/>
  <c r="M30" i="40"/>
  <c r="M31" i="40"/>
  <c r="M33" i="40"/>
  <c r="M35" i="40"/>
  <c r="M36" i="40"/>
  <c r="M37" i="40"/>
  <c r="M38" i="40"/>
  <c r="M39" i="40"/>
  <c r="M40" i="40"/>
  <c r="M41" i="40"/>
  <c r="M42" i="40"/>
  <c r="M43" i="40"/>
  <c r="M45" i="40"/>
  <c r="M47" i="40"/>
  <c r="M48" i="40"/>
  <c r="M49" i="40"/>
  <c r="M52" i="40"/>
  <c r="M53" i="40"/>
  <c r="M54" i="40"/>
  <c r="M55" i="40"/>
  <c r="M56" i="40"/>
  <c r="M58" i="40"/>
  <c r="M59" i="40"/>
  <c r="M60" i="40"/>
  <c r="M61" i="40"/>
  <c r="M62" i="40"/>
  <c r="M64" i="40"/>
  <c r="M65" i="40"/>
  <c r="M66" i="40"/>
  <c r="M72" i="40"/>
  <c r="M73" i="40"/>
  <c r="M74" i="40"/>
  <c r="M76" i="40"/>
  <c r="M77" i="40"/>
  <c r="M78" i="40"/>
  <c r="M79" i="40"/>
  <c r="M81" i="40"/>
  <c r="M82" i="40"/>
  <c r="M83" i="40"/>
  <c r="M84" i="40"/>
  <c r="M86" i="40"/>
  <c r="M87" i="40"/>
  <c r="M89" i="40"/>
  <c r="M90" i="40"/>
  <c r="M92" i="40"/>
  <c r="M93" i="40"/>
  <c r="M94" i="40"/>
  <c r="M95" i="40"/>
  <c r="M97" i="40"/>
  <c r="M8" i="40"/>
  <c r="L16" i="40"/>
  <c r="L17" i="40"/>
  <c r="L18" i="40"/>
  <c r="L19" i="40"/>
  <c r="L21" i="40"/>
  <c r="L22" i="40"/>
  <c r="L24" i="40"/>
  <c r="L25" i="40"/>
  <c r="L26" i="40"/>
  <c r="L27" i="40"/>
  <c r="L28" i="40"/>
  <c r="L29" i="40"/>
  <c r="L30" i="40"/>
  <c r="L31" i="40"/>
  <c r="L33" i="40"/>
  <c r="L35" i="40"/>
  <c r="L36" i="40"/>
  <c r="L37" i="40"/>
  <c r="L38" i="40"/>
  <c r="L39" i="40"/>
  <c r="L40" i="40"/>
  <c r="L41" i="40"/>
  <c r="L42" i="40"/>
  <c r="L43" i="40"/>
  <c r="L45" i="40"/>
  <c r="L47" i="40"/>
  <c r="L48" i="40"/>
  <c r="L49" i="40"/>
  <c r="L52" i="40"/>
  <c r="L53" i="40"/>
  <c r="L54" i="40"/>
  <c r="L55" i="40"/>
  <c r="L56" i="40"/>
  <c r="L58" i="40"/>
  <c r="L59" i="40"/>
  <c r="L60" i="40"/>
  <c r="L61" i="40"/>
  <c r="L62" i="40"/>
  <c r="L64" i="40"/>
  <c r="L65" i="40"/>
  <c r="L66" i="40"/>
  <c r="L72" i="40"/>
  <c r="L73" i="40"/>
  <c r="L74" i="40"/>
  <c r="L76" i="40"/>
  <c r="L77" i="40"/>
  <c r="L78" i="40"/>
  <c r="L79" i="40"/>
  <c r="L81" i="40"/>
  <c r="L82" i="40"/>
  <c r="L83" i="40"/>
  <c r="L84" i="40"/>
  <c r="L86" i="40"/>
  <c r="L87" i="40"/>
  <c r="L89" i="40"/>
  <c r="L90" i="40"/>
  <c r="L92" i="40"/>
  <c r="L93" i="40"/>
  <c r="L94" i="40"/>
  <c r="L95" i="40"/>
  <c r="L97" i="40"/>
  <c r="L9" i="40"/>
  <c r="L10" i="40"/>
  <c r="L11" i="40"/>
  <c r="L12" i="40"/>
  <c r="L13" i="40"/>
  <c r="L8" i="40"/>
  <c r="K46" i="14"/>
  <c r="K41" i="14"/>
  <c r="K36" i="14"/>
  <c r="N36" i="14" s="1"/>
  <c r="K28" i="14"/>
  <c r="K24" i="14"/>
  <c r="K115" i="13"/>
  <c r="K97" i="13"/>
  <c r="K73" i="13"/>
  <c r="K60" i="13"/>
  <c r="K51" i="13"/>
  <c r="K42" i="13"/>
  <c r="K35" i="13"/>
  <c r="K32" i="13"/>
  <c r="K25" i="13"/>
  <c r="K22" i="13"/>
  <c r="K18" i="13"/>
  <c r="K12" i="13"/>
  <c r="K96" i="40"/>
  <c r="J96" i="40"/>
  <c r="I96" i="40"/>
  <c r="K85" i="40"/>
  <c r="J85" i="40"/>
  <c r="I85" i="40"/>
  <c r="K80" i="40"/>
  <c r="J80" i="40"/>
  <c r="I80" i="40"/>
  <c r="K75" i="40"/>
  <c r="J75" i="40"/>
  <c r="I75" i="40"/>
  <c r="K67" i="40"/>
  <c r="J67" i="40"/>
  <c r="I67" i="40"/>
  <c r="H26" i="38" s="1"/>
  <c r="K63" i="40"/>
  <c r="J24" i="38" s="1"/>
  <c r="J63" i="40"/>
  <c r="I24" i="38" s="1"/>
  <c r="I63" i="40"/>
  <c r="H24" i="38" s="1"/>
  <c r="K57" i="40"/>
  <c r="J57" i="40"/>
  <c r="I21" i="38" s="1"/>
  <c r="I57" i="40"/>
  <c r="K50" i="40"/>
  <c r="J50" i="40"/>
  <c r="I50" i="40"/>
  <c r="K46" i="40"/>
  <c r="J23" i="38" s="1"/>
  <c r="J46" i="40"/>
  <c r="I23" i="38" s="1"/>
  <c r="I46" i="40"/>
  <c r="H23" i="38" s="1"/>
  <c r="K32" i="40"/>
  <c r="J32" i="40"/>
  <c r="I32" i="40"/>
  <c r="K23" i="40"/>
  <c r="J23" i="40"/>
  <c r="I23" i="40"/>
  <c r="K14" i="40"/>
  <c r="K20" i="40" s="1"/>
  <c r="J20" i="38" s="1"/>
  <c r="J14" i="40"/>
  <c r="J20" i="40" s="1"/>
  <c r="I20" i="38" s="1"/>
  <c r="I14" i="40"/>
  <c r="I20" i="40" s="1"/>
  <c r="H20" i="38" s="1"/>
  <c r="J10" i="38"/>
  <c r="I10" i="38"/>
  <c r="H10" i="38"/>
  <c r="K121" i="39"/>
  <c r="J121" i="39"/>
  <c r="I121" i="39"/>
  <c r="K109" i="39"/>
  <c r="J109" i="39"/>
  <c r="I109" i="39"/>
  <c r="K104" i="39"/>
  <c r="J104" i="39"/>
  <c r="I104" i="39"/>
  <c r="K98" i="39"/>
  <c r="J16" i="38" s="1"/>
  <c r="J98" i="39"/>
  <c r="I16" i="38" s="1"/>
  <c r="I98" i="39"/>
  <c r="H16" i="38" s="1"/>
  <c r="K89" i="39"/>
  <c r="J15" i="38" s="1"/>
  <c r="J89" i="39"/>
  <c r="I15" i="38" s="1"/>
  <c r="I89" i="39"/>
  <c r="H15" i="38" s="1"/>
  <c r="I14" i="38"/>
  <c r="I84" i="39"/>
  <c r="H14" i="38" s="1"/>
  <c r="K75" i="39"/>
  <c r="J75" i="39"/>
  <c r="I13" i="38" s="1"/>
  <c r="I75" i="39"/>
  <c r="H13" i="38" s="1"/>
  <c r="K61" i="39"/>
  <c r="J12" i="38" s="1"/>
  <c r="J61" i="39"/>
  <c r="I12" i="38" s="1"/>
  <c r="I61" i="39"/>
  <c r="H12" i="38" s="1"/>
  <c r="N9" i="11"/>
  <c r="N10" i="11"/>
  <c r="N11" i="11"/>
  <c r="N13" i="11"/>
  <c r="N14" i="11"/>
  <c r="N15" i="11"/>
  <c r="N16" i="11"/>
  <c r="N18" i="11"/>
  <c r="N19" i="11"/>
  <c r="N20" i="11"/>
  <c r="N21" i="11"/>
  <c r="N23" i="11"/>
  <c r="N24" i="11"/>
  <c r="N25" i="11"/>
  <c r="N27" i="11"/>
  <c r="N28" i="11"/>
  <c r="N30" i="11"/>
  <c r="N31" i="11"/>
  <c r="N35" i="11"/>
  <c r="N36" i="11"/>
  <c r="N37" i="11"/>
  <c r="N38" i="11"/>
  <c r="N40" i="11"/>
  <c r="N41" i="11"/>
  <c r="N42" i="11"/>
  <c r="N43" i="11"/>
  <c r="N45" i="11"/>
  <c r="N46" i="11"/>
  <c r="N47" i="11"/>
  <c r="N48" i="11"/>
  <c r="N8" i="11"/>
  <c r="J9" i="11"/>
  <c r="J10" i="11"/>
  <c r="J11" i="11"/>
  <c r="J13" i="11"/>
  <c r="J14" i="11"/>
  <c r="J15" i="11"/>
  <c r="J16" i="11"/>
  <c r="J18" i="11"/>
  <c r="J19" i="11"/>
  <c r="J20" i="11"/>
  <c r="J21" i="11"/>
  <c r="J23" i="11"/>
  <c r="J24" i="11"/>
  <c r="J25" i="11"/>
  <c r="J26" i="11"/>
  <c r="J27" i="11"/>
  <c r="J28" i="11"/>
  <c r="J30" i="11"/>
  <c r="J31" i="11"/>
  <c r="J35" i="11"/>
  <c r="J37" i="11"/>
  <c r="J38" i="11"/>
  <c r="J40" i="11"/>
  <c r="J41" i="11"/>
  <c r="J42" i="11"/>
  <c r="J43" i="11"/>
  <c r="J45" i="11"/>
  <c r="J46" i="11"/>
  <c r="J47" i="11"/>
  <c r="J48" i="11"/>
  <c r="J50" i="11"/>
  <c r="J8" i="11"/>
  <c r="F9" i="11"/>
  <c r="F10" i="11"/>
  <c r="F11" i="11"/>
  <c r="F13" i="11"/>
  <c r="F14" i="11"/>
  <c r="F15" i="11"/>
  <c r="F16" i="11"/>
  <c r="F18" i="11"/>
  <c r="F19" i="11"/>
  <c r="F20" i="11"/>
  <c r="F21" i="11"/>
  <c r="F23" i="11"/>
  <c r="F24" i="11"/>
  <c r="F25" i="11"/>
  <c r="F27" i="11"/>
  <c r="F28" i="11"/>
  <c r="F30" i="11"/>
  <c r="F31" i="11"/>
  <c r="F33" i="11"/>
  <c r="F35" i="11"/>
  <c r="F37" i="11"/>
  <c r="F38" i="11"/>
  <c r="F40" i="11"/>
  <c r="F41" i="11"/>
  <c r="F42" i="11"/>
  <c r="F43" i="11"/>
  <c r="F45" i="11"/>
  <c r="F46" i="11"/>
  <c r="F47" i="11"/>
  <c r="F48" i="11"/>
  <c r="F50" i="11"/>
  <c r="F8" i="11"/>
  <c r="L49" i="11"/>
  <c r="N49" i="11" s="1"/>
  <c r="K44" i="11"/>
  <c r="L44" i="11"/>
  <c r="L39" i="11"/>
  <c r="N39" i="11" s="1"/>
  <c r="K32" i="11"/>
  <c r="L32" i="11"/>
  <c r="L29" i="11"/>
  <c r="N29" i="11" s="1"/>
  <c r="L17" i="11"/>
  <c r="N17" i="11" s="1"/>
  <c r="L12" i="11"/>
  <c r="H49" i="11"/>
  <c r="J49" i="11" s="1"/>
  <c r="G44" i="11"/>
  <c r="H44" i="11"/>
  <c r="G32" i="11"/>
  <c r="H32" i="11"/>
  <c r="H29" i="11"/>
  <c r="J29" i="11" s="1"/>
  <c r="H12" i="11"/>
  <c r="V9" i="18"/>
  <c r="V10" i="18"/>
  <c r="V11" i="18"/>
  <c r="V12" i="18"/>
  <c r="V13" i="18"/>
  <c r="V14" i="18"/>
  <c r="U15" i="18"/>
  <c r="V16" i="18"/>
  <c r="V17" i="18"/>
  <c r="V18" i="18"/>
  <c r="V19" i="18"/>
  <c r="V20" i="18"/>
  <c r="U21" i="18"/>
  <c r="V23" i="18"/>
  <c r="V24" i="18"/>
  <c r="V25" i="18"/>
  <c r="U26" i="18"/>
  <c r="V27" i="18"/>
  <c r="V28" i="18"/>
  <c r="V29" i="18"/>
  <c r="V33" i="18"/>
  <c r="S9" i="18"/>
  <c r="S10" i="18"/>
  <c r="S11" i="18"/>
  <c r="S12" i="18"/>
  <c r="S13" i="18"/>
  <c r="S14" i="18"/>
  <c r="S16" i="18"/>
  <c r="S17" i="18"/>
  <c r="S18" i="18"/>
  <c r="S19" i="18"/>
  <c r="S20" i="18"/>
  <c r="S23" i="18"/>
  <c r="S24" i="18"/>
  <c r="S25" i="18"/>
  <c r="S27" i="18"/>
  <c r="S28" i="18"/>
  <c r="S29" i="18"/>
  <c r="S33" i="18"/>
  <c r="S8" i="18"/>
  <c r="P9" i="18"/>
  <c r="P10" i="18"/>
  <c r="P11" i="18"/>
  <c r="P12" i="18"/>
  <c r="P13" i="18"/>
  <c r="P14" i="18"/>
  <c r="P16" i="18"/>
  <c r="P17" i="18"/>
  <c r="P18" i="18"/>
  <c r="P19" i="18"/>
  <c r="P20" i="18"/>
  <c r="P23" i="18"/>
  <c r="P24" i="18"/>
  <c r="P25" i="18"/>
  <c r="P27" i="18"/>
  <c r="P28" i="18"/>
  <c r="P29" i="18"/>
  <c r="P33" i="18"/>
  <c r="P8" i="18"/>
  <c r="M9" i="18"/>
  <c r="M10" i="18"/>
  <c r="M12" i="18"/>
  <c r="M13" i="18"/>
  <c r="M16" i="18"/>
  <c r="M17" i="18"/>
  <c r="M18" i="18"/>
  <c r="M19" i="18"/>
  <c r="K21" i="18"/>
  <c r="K22" i="18" s="1"/>
  <c r="M27" i="18"/>
  <c r="M28" i="18"/>
  <c r="M29" i="18"/>
  <c r="I9" i="18"/>
  <c r="I10" i="18"/>
  <c r="I11" i="18"/>
  <c r="I12" i="18"/>
  <c r="I13" i="18"/>
  <c r="I14" i="18"/>
  <c r="I16" i="18"/>
  <c r="I17" i="18"/>
  <c r="I18" i="18"/>
  <c r="I19" i="18"/>
  <c r="I20" i="18"/>
  <c r="I23" i="18"/>
  <c r="I24" i="18"/>
  <c r="I25" i="18"/>
  <c r="I27" i="18"/>
  <c r="I28" i="18"/>
  <c r="I29" i="18"/>
  <c r="I33" i="18"/>
  <c r="I8" i="18"/>
  <c r="F9" i="18"/>
  <c r="F10" i="18"/>
  <c r="F11" i="18"/>
  <c r="F12" i="18"/>
  <c r="F13" i="18"/>
  <c r="F14" i="18"/>
  <c r="D15" i="18"/>
  <c r="F16" i="18"/>
  <c r="F17" i="18"/>
  <c r="F18" i="18"/>
  <c r="F19" i="18"/>
  <c r="F20" i="18"/>
  <c r="D21" i="18"/>
  <c r="F23" i="18"/>
  <c r="F24" i="18"/>
  <c r="F25" i="18"/>
  <c r="D26" i="18"/>
  <c r="F27" i="18"/>
  <c r="F28" i="18"/>
  <c r="F29" i="18"/>
  <c r="F33" i="18"/>
  <c r="F8" i="18"/>
  <c r="X9" i="18"/>
  <c r="X10" i="18"/>
  <c r="X11" i="18"/>
  <c r="X12" i="18"/>
  <c r="X13" i="18"/>
  <c r="X14" i="18"/>
  <c r="X16" i="18"/>
  <c r="X17" i="18"/>
  <c r="X18" i="18"/>
  <c r="X19" i="18"/>
  <c r="X20" i="18"/>
  <c r="X23" i="18"/>
  <c r="X24" i="18"/>
  <c r="X25" i="18"/>
  <c r="X27" i="18"/>
  <c r="X28" i="18"/>
  <c r="X29" i="18"/>
  <c r="X33" i="18"/>
  <c r="W12" i="18"/>
  <c r="W13" i="18"/>
  <c r="W14" i="18"/>
  <c r="W16" i="18"/>
  <c r="W17" i="18"/>
  <c r="W18" i="18"/>
  <c r="W19" i="18"/>
  <c r="W20" i="18"/>
  <c r="W23" i="18"/>
  <c r="W24" i="18"/>
  <c r="W25" i="18"/>
  <c r="W27" i="18"/>
  <c r="W28" i="18"/>
  <c r="W29" i="18"/>
  <c r="W33" i="18"/>
  <c r="W9" i="18"/>
  <c r="W10" i="18"/>
  <c r="W11" i="18"/>
  <c r="W8" i="18"/>
  <c r="G15" i="18"/>
  <c r="I15" i="18" s="1"/>
  <c r="J15" i="18"/>
  <c r="T15" i="18"/>
  <c r="G21" i="18"/>
  <c r="J21" i="18"/>
  <c r="T21" i="18"/>
  <c r="G26" i="18"/>
  <c r="M26" i="18"/>
  <c r="T26" i="18"/>
  <c r="U30" i="18"/>
  <c r="R30" i="18"/>
  <c r="R26" i="18"/>
  <c r="R21" i="18"/>
  <c r="R15" i="18"/>
  <c r="O30" i="18"/>
  <c r="O26" i="18"/>
  <c r="O21" i="18"/>
  <c r="O15" i="18"/>
  <c r="K30" i="18"/>
  <c r="K31" i="18" s="1"/>
  <c r="H30" i="18"/>
  <c r="H26" i="18"/>
  <c r="H21" i="18"/>
  <c r="H22" i="18" s="1"/>
  <c r="D30" i="18"/>
  <c r="C15" i="18"/>
  <c r="E11" i="14"/>
  <c r="N11" i="14" s="1"/>
  <c r="E24" i="14"/>
  <c r="N24" i="14" s="1"/>
  <c r="N28" i="14"/>
  <c r="E41" i="14"/>
  <c r="E46" i="14"/>
  <c r="H46" i="14"/>
  <c r="H48" i="14" s="1"/>
  <c r="E12" i="13"/>
  <c r="E18" i="13"/>
  <c r="E22" i="13"/>
  <c r="E25" i="13"/>
  <c r="E42" i="13"/>
  <c r="E51" i="13"/>
  <c r="E60" i="13"/>
  <c r="E73" i="13"/>
  <c r="E87" i="13"/>
  <c r="E97" i="13"/>
  <c r="L107" i="13"/>
  <c r="E107" i="13"/>
  <c r="E115" i="13"/>
  <c r="N122" i="13"/>
  <c r="G23" i="38"/>
  <c r="E20" i="38"/>
  <c r="F20" i="38"/>
  <c r="E23" i="38"/>
  <c r="F23" i="38"/>
  <c r="D21" i="39"/>
  <c r="M10" i="38"/>
  <c r="G12" i="38"/>
  <c r="G13" i="38"/>
  <c r="G14" i="38"/>
  <c r="G15" i="38"/>
  <c r="G16" i="38"/>
  <c r="F12" i="38"/>
  <c r="F13" i="38"/>
  <c r="F14" i="38"/>
  <c r="F15" i="38"/>
  <c r="E14" i="38"/>
  <c r="E15" i="38"/>
  <c r="E16" i="38"/>
  <c r="E10" i="38"/>
  <c r="E12" i="38"/>
  <c r="E13" i="38"/>
  <c r="F10" i="38"/>
  <c r="F16" i="38"/>
  <c r="G10" i="38"/>
  <c r="K10" i="38"/>
  <c r="E26" i="38"/>
  <c r="G26" i="38"/>
  <c r="F24" i="38"/>
  <c r="G24" i="38"/>
  <c r="E21" i="38"/>
  <c r="F21" i="38"/>
  <c r="G21" i="38"/>
  <c r="E25" i="38"/>
  <c r="F25" i="38"/>
  <c r="G25" i="38"/>
  <c r="C12" i="12"/>
  <c r="C15" i="12"/>
  <c r="C22" i="12"/>
  <c r="F22" i="12" s="1"/>
  <c r="C19" i="12"/>
  <c r="F19" i="12" s="1"/>
  <c r="E104" i="39"/>
  <c r="E109" i="39"/>
  <c r="D104" i="39"/>
  <c r="D109" i="39"/>
  <c r="C104" i="39"/>
  <c r="C109" i="39"/>
  <c r="E46" i="40"/>
  <c r="D67" i="40"/>
  <c r="C26" i="38" s="1"/>
  <c r="D46" i="40"/>
  <c r="C57" i="40"/>
  <c r="B21" i="38" s="1"/>
  <c r="C50" i="40"/>
  <c r="B25" i="38" s="1"/>
  <c r="E61" i="39"/>
  <c r="D12" i="38" s="1"/>
  <c r="D10" i="38"/>
  <c r="D89" i="39"/>
  <c r="C10" i="38"/>
  <c r="G30" i="18"/>
  <c r="J30" i="18"/>
  <c r="J31" i="18" s="1"/>
  <c r="N30" i="18"/>
  <c r="Q30" i="18"/>
  <c r="T30" i="18"/>
  <c r="C30" i="18"/>
  <c r="C26" i="18"/>
  <c r="N26" i="18"/>
  <c r="Q26" i="18"/>
  <c r="N21" i="18"/>
  <c r="P21" i="18" s="1"/>
  <c r="Q21" i="18"/>
  <c r="Q22" i="18" s="1"/>
  <c r="C21" i="18"/>
  <c r="N15" i="18"/>
  <c r="E14" i="14"/>
  <c r="N14" i="14" s="1"/>
  <c r="M122" i="13"/>
  <c r="M107" i="13"/>
  <c r="M87" i="13"/>
  <c r="M12" i="13"/>
  <c r="M22" i="13"/>
  <c r="M42" i="13"/>
  <c r="M35" i="13"/>
  <c r="M60" i="13"/>
  <c r="M73" i="13"/>
  <c r="M79" i="13"/>
  <c r="E32" i="13"/>
  <c r="E35" i="13"/>
  <c r="E34" i="32"/>
  <c r="E31" i="39"/>
  <c r="E34" i="39"/>
  <c r="E42" i="39"/>
  <c r="E45" i="39"/>
  <c r="E51" i="39"/>
  <c r="E75" i="39"/>
  <c r="E89" i="39"/>
  <c r="E98" i="39"/>
  <c r="D16" i="38" s="1"/>
  <c r="E14" i="40"/>
  <c r="E20" i="40" s="1"/>
  <c r="E21" i="39"/>
  <c r="E25" i="39"/>
  <c r="E121" i="39"/>
  <c r="D25" i="39"/>
  <c r="D31" i="39"/>
  <c r="D34" i="39"/>
  <c r="D45" i="39"/>
  <c r="D42" i="39"/>
  <c r="D51" i="39"/>
  <c r="D61" i="39"/>
  <c r="D75" i="39"/>
  <c r="D84" i="39"/>
  <c r="C14" i="38" s="1"/>
  <c r="D98" i="39"/>
  <c r="D121" i="39"/>
  <c r="E32" i="40"/>
  <c r="E23" i="40"/>
  <c r="E50" i="40"/>
  <c r="D14" i="40"/>
  <c r="D23" i="40"/>
  <c r="D32" i="40"/>
  <c r="D50" i="40"/>
  <c r="D57" i="40"/>
  <c r="D63" i="40"/>
  <c r="D75" i="40"/>
  <c r="D80" i="40"/>
  <c r="D85" i="40"/>
  <c r="D96" i="40"/>
  <c r="C14" i="40"/>
  <c r="C20" i="40" s="1"/>
  <c r="C23" i="40"/>
  <c r="C32" i="40"/>
  <c r="C46" i="40"/>
  <c r="C63" i="40"/>
  <c r="C67" i="40"/>
  <c r="B26" i="38" s="1"/>
  <c r="C85" i="40"/>
  <c r="C80" i="40"/>
  <c r="C96" i="40"/>
  <c r="C84" i="39"/>
  <c r="B14" i="38" s="1"/>
  <c r="C89" i="39"/>
  <c r="C98" i="39"/>
  <c r="B16" i="38" s="1"/>
  <c r="D15" i="29"/>
  <c r="E119" i="30"/>
  <c r="E108" i="30"/>
  <c r="E97" i="30"/>
  <c r="E86" i="30"/>
  <c r="E75" i="30"/>
  <c r="E64" i="30"/>
  <c r="E52" i="30"/>
  <c r="E41" i="30"/>
  <c r="E30" i="30"/>
  <c r="E19" i="30"/>
  <c r="D119" i="30"/>
  <c r="D108" i="30"/>
  <c r="D97" i="30"/>
  <c r="D86" i="30"/>
  <c r="D75" i="30"/>
  <c r="D64" i="30"/>
  <c r="D52" i="30"/>
  <c r="D41" i="30"/>
  <c r="D30" i="30"/>
  <c r="D19" i="30"/>
  <c r="E118" i="31"/>
  <c r="E107" i="31"/>
  <c r="E96" i="31"/>
  <c r="E74" i="31"/>
  <c r="E63" i="31"/>
  <c r="E52" i="31"/>
  <c r="E40" i="31"/>
  <c r="E29" i="31"/>
  <c r="E18" i="31"/>
  <c r="D118" i="31"/>
  <c r="D107" i="31"/>
  <c r="D96" i="31"/>
  <c r="D85" i="31"/>
  <c r="D74" i="31"/>
  <c r="D63" i="31"/>
  <c r="D52" i="31"/>
  <c r="D40" i="31"/>
  <c r="D29" i="31"/>
  <c r="D18" i="31"/>
  <c r="E11" i="32"/>
  <c r="B10" i="38"/>
  <c r="C15" i="29"/>
  <c r="C121" i="39"/>
  <c r="C75" i="39"/>
  <c r="C61" i="39"/>
  <c r="C51" i="39"/>
  <c r="C45" i="39"/>
  <c r="C42" i="39"/>
  <c r="C31" i="39"/>
  <c r="C34" i="39"/>
  <c r="C25" i="39"/>
  <c r="C21" i="39"/>
  <c r="C118" i="31"/>
  <c r="C119" i="30"/>
  <c r="D12" i="11"/>
  <c r="F12" i="11" s="1"/>
  <c r="D29" i="11"/>
  <c r="D32" i="11"/>
  <c r="D39" i="11"/>
  <c r="D44" i="11"/>
  <c r="C49" i="11"/>
  <c r="F49" i="11" s="1"/>
  <c r="C44" i="11"/>
  <c r="C32" i="11"/>
  <c r="F22" i="11"/>
  <c r="C17" i="11"/>
  <c r="E96" i="40"/>
  <c r="E85" i="40"/>
  <c r="E80" i="40"/>
  <c r="E75" i="40"/>
  <c r="E67" i="40"/>
  <c r="E63" i="40"/>
  <c r="E57" i="40"/>
  <c r="C16" i="38"/>
  <c r="D51" i="11" l="1"/>
  <c r="N89" i="39"/>
  <c r="M15" i="38" s="1"/>
  <c r="K31" i="14"/>
  <c r="P30" i="18"/>
  <c r="M121" i="39"/>
  <c r="N46" i="14"/>
  <c r="E35" i="32"/>
  <c r="N41" i="14"/>
  <c r="C31" i="14"/>
  <c r="N121" i="39"/>
  <c r="L109" i="39"/>
  <c r="J26" i="38"/>
  <c r="I26" i="38"/>
  <c r="M14" i="40"/>
  <c r="V30" i="18"/>
  <c r="Z19" i="18"/>
  <c r="Z14" i="18"/>
  <c r="N44" i="11"/>
  <c r="L73" i="13"/>
  <c r="L51" i="13"/>
  <c r="V15" i="18"/>
  <c r="L25" i="39"/>
  <c r="N35" i="13"/>
  <c r="M89" i="39"/>
  <c r="L15" i="38" s="1"/>
  <c r="N109" i="39"/>
  <c r="F18" i="38"/>
  <c r="Z10" i="18"/>
  <c r="J116" i="39"/>
  <c r="J123" i="39" s="1"/>
  <c r="I18" i="38" s="1"/>
  <c r="L51" i="11"/>
  <c r="F32" i="11"/>
  <c r="L32" i="13"/>
  <c r="M116" i="13"/>
  <c r="E31" i="14"/>
  <c r="M21" i="18"/>
  <c r="N79" i="13"/>
  <c r="M32" i="13"/>
  <c r="Z29" i="18"/>
  <c r="Z13" i="18"/>
  <c r="K74" i="13"/>
  <c r="L121" i="39"/>
  <c r="M98" i="39"/>
  <c r="L16" i="38" s="1"/>
  <c r="L79" i="13"/>
  <c r="M115" i="13"/>
  <c r="S26" i="18"/>
  <c r="I30" i="18"/>
  <c r="M109" i="39"/>
  <c r="L60" i="13"/>
  <c r="O22" i="18"/>
  <c r="U31" i="18"/>
  <c r="V21" i="18"/>
  <c r="Z28" i="18"/>
  <c r="Z17" i="18"/>
  <c r="D22" i="18"/>
  <c r="K32" i="18"/>
  <c r="L89" i="39"/>
  <c r="K15" i="38" s="1"/>
  <c r="M18" i="13"/>
  <c r="E116" i="39"/>
  <c r="L35" i="13"/>
  <c r="N32" i="13"/>
  <c r="M51" i="13"/>
  <c r="M25" i="13"/>
  <c r="C22" i="18"/>
  <c r="P26" i="18"/>
  <c r="M104" i="39"/>
  <c r="E9" i="38"/>
  <c r="Z20" i="18"/>
  <c r="Z16" i="18"/>
  <c r="K99" i="39"/>
  <c r="C116" i="39"/>
  <c r="L122" i="13"/>
  <c r="L115" i="13"/>
  <c r="L97" i="13"/>
  <c r="N73" i="13"/>
  <c r="N51" i="13"/>
  <c r="L25" i="13"/>
  <c r="L22" i="13"/>
  <c r="N12" i="13"/>
  <c r="L12" i="13"/>
  <c r="X30" i="18"/>
  <c r="H31" i="18"/>
  <c r="H32" i="18" s="1"/>
  <c r="Z25" i="18"/>
  <c r="Z12" i="18"/>
  <c r="H51" i="11"/>
  <c r="N23" i="40"/>
  <c r="L80" i="40"/>
  <c r="N80" i="40"/>
  <c r="L96" i="40"/>
  <c r="N96" i="40"/>
  <c r="N104" i="39"/>
  <c r="N115" i="13"/>
  <c r="N107" i="13"/>
  <c r="N60" i="13"/>
  <c r="N25" i="13"/>
  <c r="N22" i="13"/>
  <c r="Z27" i="18"/>
  <c r="Z18" i="18"/>
  <c r="Z9" i="18"/>
  <c r="F15" i="18"/>
  <c r="L75" i="40"/>
  <c r="N75" i="40"/>
  <c r="M80" i="40"/>
  <c r="M96" i="40"/>
  <c r="K42" i="14"/>
  <c r="K43" i="14" s="1"/>
  <c r="K49" i="14" s="1"/>
  <c r="L104" i="39"/>
  <c r="L98" i="39"/>
  <c r="K16" i="38" s="1"/>
  <c r="M97" i="13"/>
  <c r="N97" i="13"/>
  <c r="N87" i="13"/>
  <c r="L87" i="13"/>
  <c r="N42" i="13"/>
  <c r="L42" i="13"/>
  <c r="N18" i="13"/>
  <c r="L18" i="13"/>
  <c r="E116" i="13"/>
  <c r="E123" i="13" s="1"/>
  <c r="B15" i="38"/>
  <c r="E28" i="38"/>
  <c r="Z24" i="18"/>
  <c r="Z23" i="18"/>
  <c r="Z11" i="18"/>
  <c r="Z33" i="18"/>
  <c r="Z8" i="18"/>
  <c r="E42" i="14"/>
  <c r="F15" i="12"/>
  <c r="F12" i="12"/>
  <c r="N67" i="40"/>
  <c r="M67" i="40"/>
  <c r="L26" i="38" s="1"/>
  <c r="N32" i="40"/>
  <c r="M32" i="40"/>
  <c r="L32" i="40"/>
  <c r="N14" i="40"/>
  <c r="L14" i="40"/>
  <c r="N98" i="39"/>
  <c r="M16" i="38" s="1"/>
  <c r="L75" i="39"/>
  <c r="K13" i="38" s="1"/>
  <c r="L61" i="39"/>
  <c r="K12" i="38" s="1"/>
  <c r="N61" i="39"/>
  <c r="M12" i="38" s="1"/>
  <c r="M61" i="39"/>
  <c r="L12" i="38" s="1"/>
  <c r="N85" i="40"/>
  <c r="M85" i="40"/>
  <c r="L85" i="40"/>
  <c r="L91" i="40" s="1"/>
  <c r="N75" i="39"/>
  <c r="M13" i="38" s="1"/>
  <c r="N51" i="39"/>
  <c r="M51" i="39"/>
  <c r="L51" i="39"/>
  <c r="N45" i="39"/>
  <c r="M45" i="39"/>
  <c r="L45" i="39"/>
  <c r="N42" i="39"/>
  <c r="M42" i="39"/>
  <c r="L42" i="39"/>
  <c r="L34" i="39"/>
  <c r="N34" i="39"/>
  <c r="M34" i="39"/>
  <c r="L31" i="39"/>
  <c r="N31" i="39"/>
  <c r="M31" i="39"/>
  <c r="N25" i="39"/>
  <c r="M25" i="39"/>
  <c r="N21" i="39"/>
  <c r="M21" i="39"/>
  <c r="L21" i="39"/>
  <c r="J91" i="40"/>
  <c r="J98" i="40" s="1"/>
  <c r="I28" i="38" s="1"/>
  <c r="M75" i="40"/>
  <c r="L67" i="40"/>
  <c r="K26" i="38" s="1"/>
  <c r="K68" i="40"/>
  <c r="N63" i="40"/>
  <c r="M63" i="40"/>
  <c r="L24" i="38" s="1"/>
  <c r="I68" i="40"/>
  <c r="L63" i="40"/>
  <c r="K24" i="38" s="1"/>
  <c r="N57" i="40"/>
  <c r="M21" i="38" s="1"/>
  <c r="J21" i="38"/>
  <c r="M57" i="40"/>
  <c r="L21" i="38" s="1"/>
  <c r="L57" i="40"/>
  <c r="H21" i="38"/>
  <c r="N50" i="40"/>
  <c r="M25" i="38" s="1"/>
  <c r="M50" i="40"/>
  <c r="L25" i="38" s="1"/>
  <c r="L50" i="40"/>
  <c r="N46" i="40"/>
  <c r="M23" i="38" s="1"/>
  <c r="M46" i="40"/>
  <c r="L23" i="38" s="1"/>
  <c r="L46" i="40"/>
  <c r="K23" i="38" s="1"/>
  <c r="J34" i="40"/>
  <c r="I22" i="38" s="1"/>
  <c r="I34" i="40"/>
  <c r="I69" i="40" s="1"/>
  <c r="M23" i="40"/>
  <c r="L23" i="40"/>
  <c r="N20" i="40"/>
  <c r="L20" i="40"/>
  <c r="N84" i="39"/>
  <c r="M14" i="38" s="1"/>
  <c r="M84" i="39"/>
  <c r="L14" i="38" s="1"/>
  <c r="L84" i="39"/>
  <c r="K14" i="38" s="1"/>
  <c r="J13" i="38"/>
  <c r="M75" i="39"/>
  <c r="L13" i="38" s="1"/>
  <c r="E74" i="13"/>
  <c r="C25" i="38"/>
  <c r="C23" i="38"/>
  <c r="E68" i="40"/>
  <c r="W26" i="18"/>
  <c r="E24" i="38"/>
  <c r="T31" i="18"/>
  <c r="I26" i="18"/>
  <c r="J44" i="11"/>
  <c r="E26" i="39"/>
  <c r="E91" i="40"/>
  <c r="E98" i="40" s="1"/>
  <c r="D28" i="38" s="1"/>
  <c r="D26" i="38"/>
  <c r="F17" i="11"/>
  <c r="F29" i="11"/>
  <c r="F44" i="11"/>
  <c r="D34" i="11"/>
  <c r="B23" i="38"/>
  <c r="D91" i="40"/>
  <c r="D98" i="40" s="1"/>
  <c r="C28" i="38" s="1"/>
  <c r="C24" i="38"/>
  <c r="D25" i="38"/>
  <c r="E36" i="13"/>
  <c r="M74" i="13"/>
  <c r="N22" i="18"/>
  <c r="S21" i="18"/>
  <c r="Q31" i="18"/>
  <c r="W30" i="18"/>
  <c r="S30" i="18"/>
  <c r="D23" i="38"/>
  <c r="C23" i="12"/>
  <c r="F28" i="38"/>
  <c r="E48" i="14"/>
  <c r="N48" i="14" s="1"/>
  <c r="H43" i="14"/>
  <c r="H49" i="14" s="1"/>
  <c r="W15" i="18"/>
  <c r="O31" i="18"/>
  <c r="X15" i="18"/>
  <c r="R31" i="18"/>
  <c r="I21" i="18"/>
  <c r="M15" i="18"/>
  <c r="D31" i="18"/>
  <c r="U22" i="18"/>
  <c r="U32" i="18" s="1"/>
  <c r="J12" i="11"/>
  <c r="G34" i="11"/>
  <c r="H34" i="11"/>
  <c r="J32" i="11"/>
  <c r="N12" i="11"/>
  <c r="L34" i="11"/>
  <c r="N32" i="11"/>
  <c r="F39" i="11"/>
  <c r="J99" i="39"/>
  <c r="I116" i="39"/>
  <c r="I123" i="39" s="1"/>
  <c r="H18" i="38" s="1"/>
  <c r="K116" i="39"/>
  <c r="K123" i="39" s="1"/>
  <c r="J18" i="38" s="1"/>
  <c r="J14" i="38"/>
  <c r="K34" i="40"/>
  <c r="K51" i="40" s="1"/>
  <c r="J68" i="40"/>
  <c r="I91" i="40"/>
  <c r="I98" i="40" s="1"/>
  <c r="H28" i="38" s="1"/>
  <c r="K91" i="40"/>
  <c r="K98" i="40" s="1"/>
  <c r="J28" i="38" s="1"/>
  <c r="K26" i="13"/>
  <c r="K36" i="13"/>
  <c r="K116" i="13"/>
  <c r="K123" i="13" s="1"/>
  <c r="E99" i="39"/>
  <c r="C13" i="38"/>
  <c r="C52" i="39"/>
  <c r="B11" i="38" s="1"/>
  <c r="E52" i="39"/>
  <c r="D26" i="39"/>
  <c r="C9" i="38" s="1"/>
  <c r="D41" i="29"/>
  <c r="C41" i="29"/>
  <c r="G28" i="38"/>
  <c r="G22" i="38"/>
  <c r="D34" i="40"/>
  <c r="C22" i="38" s="1"/>
  <c r="E34" i="40"/>
  <c r="E69" i="40" s="1"/>
  <c r="C34" i="40"/>
  <c r="B22" i="38" s="1"/>
  <c r="F11" i="38"/>
  <c r="E11" i="38"/>
  <c r="F9" i="38"/>
  <c r="E18" i="38"/>
  <c r="B12" i="38"/>
  <c r="D99" i="39"/>
  <c r="G18" i="38"/>
  <c r="I99" i="39"/>
  <c r="B13" i="38"/>
  <c r="D14" i="38"/>
  <c r="C15" i="38"/>
  <c r="G11" i="38"/>
  <c r="F22" i="18"/>
  <c r="G20" i="38"/>
  <c r="B20" i="38"/>
  <c r="D20" i="38"/>
  <c r="C123" i="39"/>
  <c r="D116" i="39"/>
  <c r="P16" i="38"/>
  <c r="C91" i="40"/>
  <c r="J22" i="18"/>
  <c r="J32" i="18" s="1"/>
  <c r="X21" i="18"/>
  <c r="F30" i="18"/>
  <c r="F26" i="18"/>
  <c r="M30" i="18"/>
  <c r="P15" i="18"/>
  <c r="K51" i="11"/>
  <c r="J17" i="11"/>
  <c r="K34" i="11"/>
  <c r="E26" i="13"/>
  <c r="E80" i="13" s="1"/>
  <c r="R22" i="18"/>
  <c r="G31" i="18"/>
  <c r="T22" i="18"/>
  <c r="W21" i="18"/>
  <c r="X26" i="18"/>
  <c r="F21" i="18"/>
  <c r="V26" i="18"/>
  <c r="C51" i="11"/>
  <c r="F51" i="11" s="1"/>
  <c r="G51" i="11"/>
  <c r="C68" i="40"/>
  <c r="C31" i="18"/>
  <c r="D15" i="38"/>
  <c r="D21" i="38"/>
  <c r="D24" i="38"/>
  <c r="C26" i="39"/>
  <c r="C21" i="38"/>
  <c r="D20" i="40"/>
  <c r="C12" i="38"/>
  <c r="D13" i="38"/>
  <c r="M123" i="13"/>
  <c r="S15" i="18"/>
  <c r="C34" i="11"/>
  <c r="F26" i="38"/>
  <c r="D68" i="40"/>
  <c r="C99" i="39"/>
  <c r="B24" i="38"/>
  <c r="D52" i="39"/>
  <c r="M36" i="13"/>
  <c r="N31" i="18"/>
  <c r="G22" i="18"/>
  <c r="J69" i="40" l="1"/>
  <c r="E100" i="39"/>
  <c r="N31" i="14"/>
  <c r="N42" i="14"/>
  <c r="C43" i="14"/>
  <c r="L31" i="14"/>
  <c r="M20" i="40"/>
  <c r="L20" i="38" s="1"/>
  <c r="C20" i="38"/>
  <c r="C27" i="38" s="1"/>
  <c r="C29" i="38" s="1"/>
  <c r="D32" i="18"/>
  <c r="V31" i="18"/>
  <c r="E22" i="38"/>
  <c r="E27" i="38" s="1"/>
  <c r="E29" i="38" s="1"/>
  <c r="L98" i="40"/>
  <c r="K28" i="38" s="1"/>
  <c r="P22" i="18"/>
  <c r="E43" i="14"/>
  <c r="D76" i="39"/>
  <c r="J51" i="11"/>
  <c r="R32" i="18"/>
  <c r="O32" i="18"/>
  <c r="X32" i="18" s="1"/>
  <c r="N91" i="40"/>
  <c r="N98" i="40" s="1"/>
  <c r="M28" i="38" s="1"/>
  <c r="M116" i="39"/>
  <c r="M91" i="40"/>
  <c r="M98" i="40" s="1"/>
  <c r="L28" i="38" s="1"/>
  <c r="N51" i="11"/>
  <c r="L123" i="39"/>
  <c r="E71" i="40"/>
  <c r="J76" i="39"/>
  <c r="N34" i="11"/>
  <c r="L74" i="13"/>
  <c r="N26" i="13"/>
  <c r="Z26" i="18"/>
  <c r="P31" i="18"/>
  <c r="F99" i="40"/>
  <c r="I51" i="40"/>
  <c r="Q32" i="18"/>
  <c r="F34" i="11"/>
  <c r="I31" i="18"/>
  <c r="N116" i="39"/>
  <c r="K100" i="39"/>
  <c r="M26" i="13"/>
  <c r="N36" i="13"/>
  <c r="L116" i="13"/>
  <c r="N116" i="13"/>
  <c r="Z30" i="18"/>
  <c r="C27" i="12"/>
  <c r="F23" i="12"/>
  <c r="L36" i="13"/>
  <c r="N74" i="13"/>
  <c r="L116" i="39"/>
  <c r="N123" i="13"/>
  <c r="L123" i="13"/>
  <c r="L26" i="13"/>
  <c r="D22" i="38"/>
  <c r="D27" i="38" s="1"/>
  <c r="D29" i="38" s="1"/>
  <c r="N99" i="39"/>
  <c r="E76" i="39"/>
  <c r="D9" i="38"/>
  <c r="G99" i="40"/>
  <c r="F22" i="38"/>
  <c r="F27" i="38" s="1"/>
  <c r="F29" i="38" s="1"/>
  <c r="K124" i="39"/>
  <c r="K76" i="39"/>
  <c r="K70" i="40" s="1"/>
  <c r="J100" i="39"/>
  <c r="Z15" i="18"/>
  <c r="Z21" i="18"/>
  <c r="F16" i="12"/>
  <c r="L68" i="40"/>
  <c r="B27" i="38"/>
  <c r="E51" i="40"/>
  <c r="L34" i="40"/>
  <c r="N68" i="40"/>
  <c r="M68" i="40"/>
  <c r="K71" i="40"/>
  <c r="J51" i="40"/>
  <c r="M34" i="40"/>
  <c r="L22" i="38" s="1"/>
  <c r="H22" i="38"/>
  <c r="H29" i="38" s="1"/>
  <c r="K69" i="40"/>
  <c r="K99" i="40" s="1"/>
  <c r="N34" i="40"/>
  <c r="M22" i="38" s="1"/>
  <c r="J22" i="38"/>
  <c r="J99" i="40"/>
  <c r="M99" i="39"/>
  <c r="J71" i="40"/>
  <c r="L99" i="39"/>
  <c r="I71" i="40"/>
  <c r="J124" i="39"/>
  <c r="J11" i="38"/>
  <c r="N52" i="39"/>
  <c r="M11" i="38" s="1"/>
  <c r="I11" i="38"/>
  <c r="M52" i="39"/>
  <c r="L11" i="38" s="1"/>
  <c r="H11" i="38"/>
  <c r="L52" i="39"/>
  <c r="K11" i="38" s="1"/>
  <c r="J9" i="38"/>
  <c r="N26" i="39"/>
  <c r="I9" i="38"/>
  <c r="M26" i="39"/>
  <c r="L9" i="38" s="1"/>
  <c r="H9" i="38"/>
  <c r="L26" i="39"/>
  <c r="K9" i="38" s="1"/>
  <c r="I99" i="40"/>
  <c r="I124" i="39"/>
  <c r="I100" i="39"/>
  <c r="I76" i="39"/>
  <c r="J34" i="11"/>
  <c r="S31" i="18"/>
  <c r="M24" i="38"/>
  <c r="I29" i="38"/>
  <c r="K21" i="38"/>
  <c r="M26" i="38"/>
  <c r="K80" i="13"/>
  <c r="N80" i="13" s="1"/>
  <c r="X31" i="18"/>
  <c r="M31" i="18"/>
  <c r="D11" i="38"/>
  <c r="F17" i="38"/>
  <c r="F19" i="38" s="1"/>
  <c r="K25" i="38"/>
  <c r="G27" i="38"/>
  <c r="G29" i="38" s="1"/>
  <c r="H99" i="40"/>
  <c r="C69" i="40"/>
  <c r="L69" i="40" s="1"/>
  <c r="C51" i="40"/>
  <c r="K20" i="38"/>
  <c r="M20" i="38"/>
  <c r="E17" i="38"/>
  <c r="E19" i="38" s="1"/>
  <c r="G9" i="38"/>
  <c r="G17" i="38" s="1"/>
  <c r="G19" i="38" s="1"/>
  <c r="C71" i="40"/>
  <c r="D69" i="40"/>
  <c r="M69" i="40" s="1"/>
  <c r="D51" i="40"/>
  <c r="W31" i="18"/>
  <c r="F31" i="18"/>
  <c r="E123" i="39"/>
  <c r="N123" i="39" s="1"/>
  <c r="E99" i="40"/>
  <c r="T32" i="18"/>
  <c r="V32" i="18" s="1"/>
  <c r="V22" i="18"/>
  <c r="I22" i="18"/>
  <c r="G32" i="18"/>
  <c r="I32" i="18" s="1"/>
  <c r="C11" i="38"/>
  <c r="C17" i="38" s="1"/>
  <c r="D71" i="40"/>
  <c r="C76" i="39"/>
  <c r="B9" i="38"/>
  <c r="B17" i="38" s="1"/>
  <c r="C100" i="39"/>
  <c r="C124" i="39" s="1"/>
  <c r="D123" i="39"/>
  <c r="M123" i="39" s="1"/>
  <c r="B18" i="38"/>
  <c r="X22" i="18"/>
  <c r="C32" i="18"/>
  <c r="S22" i="18"/>
  <c r="D100" i="39"/>
  <c r="M22" i="18"/>
  <c r="M32" i="18"/>
  <c r="C98" i="40"/>
  <c r="C26" i="12"/>
  <c r="F26" i="12" s="1"/>
  <c r="C24" i="12"/>
  <c r="N32" i="18"/>
  <c r="M80" i="13"/>
  <c r="W22" i="18"/>
  <c r="L71" i="40" l="1"/>
  <c r="D124" i="39"/>
  <c r="L27" i="38"/>
  <c r="L29" i="38" s="1"/>
  <c r="C49" i="14"/>
  <c r="L49" i="14" s="1"/>
  <c r="L43" i="14"/>
  <c r="E49" i="14"/>
  <c r="N49" i="14" s="1"/>
  <c r="N43" i="14"/>
  <c r="E124" i="39"/>
  <c r="N124" i="39"/>
  <c r="P32" i="18"/>
  <c r="F24" i="12"/>
  <c r="M27" i="38"/>
  <c r="S32" i="18"/>
  <c r="L80" i="13"/>
  <c r="N71" i="40"/>
  <c r="M71" i="40"/>
  <c r="L51" i="40"/>
  <c r="D17" i="38"/>
  <c r="N76" i="39"/>
  <c r="F27" i="12"/>
  <c r="C28" i="12"/>
  <c r="F28" i="12" s="1"/>
  <c r="J17" i="38"/>
  <c r="J19" i="38" s="1"/>
  <c r="N51" i="40"/>
  <c r="E70" i="40"/>
  <c r="N100" i="39"/>
  <c r="I17" i="38"/>
  <c r="I19" i="38" s="1"/>
  <c r="H17" i="38"/>
  <c r="H19" i="38" s="1"/>
  <c r="M9" i="38"/>
  <c r="M17" i="38" s="1"/>
  <c r="M19" i="38" s="1"/>
  <c r="Z31" i="18"/>
  <c r="Z22" i="18"/>
  <c r="M51" i="40"/>
  <c r="M100" i="39"/>
  <c r="M76" i="39"/>
  <c r="M124" i="39" s="1"/>
  <c r="L100" i="39"/>
  <c r="J29" i="38"/>
  <c r="N69" i="40"/>
  <c r="N99" i="40"/>
  <c r="J70" i="40"/>
  <c r="L76" i="39"/>
  <c r="L124" i="39" s="1"/>
  <c r="I70" i="40"/>
  <c r="K17" i="38"/>
  <c r="K19" i="38" s="1"/>
  <c r="L17" i="38"/>
  <c r="L19" i="38" s="1"/>
  <c r="K22" i="38"/>
  <c r="K27" i="38" s="1"/>
  <c r="B19" i="38"/>
  <c r="D18" i="38"/>
  <c r="D99" i="40"/>
  <c r="M99" i="40" s="1"/>
  <c r="B28" i="38"/>
  <c r="B29" i="38" s="1"/>
  <c r="D70" i="40"/>
  <c r="C70" i="40"/>
  <c r="C99" i="40"/>
  <c r="L99" i="40" s="1"/>
  <c r="W32" i="18"/>
  <c r="Z32" i="18" s="1"/>
  <c r="F32" i="18"/>
  <c r="C18" i="38"/>
  <c r="C19" i="38" s="1"/>
  <c r="D19" i="38" l="1"/>
  <c r="N70" i="40"/>
  <c r="M29" i="38"/>
  <c r="M70" i="40"/>
  <c r="L70" i="40"/>
  <c r="K29" i="38"/>
</calcChain>
</file>

<file path=xl/sharedStrings.xml><?xml version="1.0" encoding="utf-8"?>
<sst xmlns="http://schemas.openxmlformats.org/spreadsheetml/2006/main" count="2166" uniqueCount="1335">
  <si>
    <t>Koncesszió-ba, vagyon-kezelésbe adott eszközök</t>
  </si>
  <si>
    <t>Összesen (=3+4+5+6+7+8)</t>
  </si>
  <si>
    <t>Tárgyévi nyitó állomány (előző évi záró állomány)</t>
  </si>
  <si>
    <t>Nem aktivált beruházások</t>
  </si>
  <si>
    <t>Nem aktivált felújítások</t>
  </si>
  <si>
    <t>Beruházásokból, felújításokból aktivált érték</t>
  </si>
  <si>
    <t xml:space="preserve">Térítésmentes átvétel </t>
  </si>
  <si>
    <t>Alapításkori átvétel, vagyonkezelésbe vétel miatti átvétel, vagyonkezelői jog visszavétele</t>
  </si>
  <si>
    <t>Egyéb növekedés</t>
  </si>
  <si>
    <t xml:space="preserve">Értékesítés 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</si>
  <si>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</si>
  <si>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</si>
  <si>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</si>
  <si>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Egyéb csökkenés</t>
  </si>
  <si>
    <t>Terv szerinti értékcsökkenés nyitó állománya</t>
  </si>
  <si>
    <t>Terv szerinti értékcsökkenés növekedése</t>
  </si>
  <si>
    <t>Terv szerinti értékcsökkenés csökkenése</t>
  </si>
  <si>
    <t>Terven felüli értékcsökkenés nyitó állománya</t>
  </si>
  <si>
    <t>Terven felüli értékcsökkenés növekedés</t>
  </si>
  <si>
    <t>Terven felüli értékcsökkenés visszaírás, kivezetés</t>
  </si>
  <si>
    <t>24</t>
  </si>
  <si>
    <t>25</t>
  </si>
  <si>
    <t>26</t>
  </si>
  <si>
    <t>Teljesen (0-ig) leírt eszközök bruttó értéke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</si>
  <si>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</si>
  <si>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</si>
  <si>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</si>
  <si>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</si>
  <si>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</si>
  <si>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</si>
  <si>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</si>
  <si>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</si>
  <si>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</si>
  <si>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</si>
  <si>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</si>
  <si>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</si>
  <si>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</si>
  <si>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</si>
  <si>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</si>
  <si>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</si>
  <si>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</si>
  <si>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</si>
  <si>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</si>
  <si>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</si>
  <si>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</si>
  <si>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</si>
  <si>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</si>
  <si>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</si>
  <si>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</si>
  <si>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</si>
  <si>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</si>
  <si>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</si>
  <si>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</si>
  <si>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</si>
  <si>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</si>
  <si>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</si>
  <si>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</si>
  <si>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</si>
  <si>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</si>
  <si>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</si>
  <si>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</si>
  <si>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</si>
  <si>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</si>
  <si>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</si>
  <si>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</si>
  <si>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</si>
  <si>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</si>
  <si>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</si>
  <si>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</si>
  <si>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</si>
  <si>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</si>
  <si>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</si>
  <si>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</si>
  <si>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</si>
  <si>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</si>
  <si>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</si>
  <si>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</si>
  <si>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</si>
  <si>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</si>
  <si>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</si>
  <si>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</si>
  <si>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</si>
  <si>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</si>
  <si>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</si>
  <si>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</si>
  <si>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</si>
  <si>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</si>
  <si>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</si>
  <si>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</si>
  <si>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</si>
  <si>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</si>
  <si>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</si>
  <si>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</si>
  <si>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</si>
  <si>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</si>
  <si>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</si>
  <si>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</si>
  <si>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</si>
  <si>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</si>
  <si>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</si>
  <si>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</si>
  <si>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</si>
  <si>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</si>
  <si>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</si>
  <si>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</si>
  <si>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</si>
  <si>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</si>
  <si>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</si>
  <si>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</si>
  <si>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</si>
  <si>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</si>
  <si>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</si>
  <si>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</si>
  <si>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</si>
  <si>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</si>
  <si>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</si>
  <si>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</si>
  <si>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</si>
  <si>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</si>
  <si>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</si>
  <si>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</si>
  <si>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</si>
  <si>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</si>
  <si>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</si>
  <si>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</si>
  <si>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</si>
  <si>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</si>
  <si>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</si>
  <si>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</si>
  <si>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</si>
  <si>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</si>
  <si>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</si>
  <si>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</si>
  <si>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</si>
  <si>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</si>
  <si>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</si>
  <si>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</si>
  <si>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</si>
  <si>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</si>
  <si>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</si>
  <si>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</si>
  <si>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</si>
  <si>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</si>
  <si>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</si>
  <si>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</si>
  <si>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</si>
  <si>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</si>
  <si>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</si>
  <si>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</si>
  <si>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</si>
  <si>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</si>
  <si>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</si>
  <si>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</si>
  <si>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</si>
  <si>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</si>
  <si>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</si>
  <si>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</si>
  <si>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</si>
  <si>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</si>
  <si>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</si>
  <si>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</si>
  <si>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</si>
  <si>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</si>
  <si>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</si>
  <si>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</si>
  <si>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</si>
  <si>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</si>
  <si>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</si>
  <si>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</si>
  <si>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</si>
  <si>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</si>
  <si>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</si>
  <si>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</si>
  <si>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</si>
  <si>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</si>
  <si>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</si>
  <si>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</si>
  <si>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</si>
  <si>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</si>
  <si>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</si>
  <si>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</si>
  <si>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</si>
  <si>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</si>
  <si>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</si>
  <si>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</si>
  <si>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</si>
  <si>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</si>
  <si>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</si>
  <si>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</si>
  <si>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</si>
  <si>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</si>
  <si>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</si>
  <si>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</si>
  <si>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</si>
  <si>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</si>
  <si>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</si>
  <si>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</si>
  <si>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</si>
  <si>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</si>
  <si>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</si>
  <si>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</si>
  <si>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</si>
  <si>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</si>
  <si>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</si>
  <si>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</si>
  <si>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</si>
  <si>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</si>
  <si>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</si>
  <si>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</si>
  <si>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</si>
  <si>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</si>
  <si>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</si>
  <si>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</si>
  <si>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</si>
  <si>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</si>
  <si>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</si>
  <si>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</si>
  <si>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B111</t>
  </si>
  <si>
    <t>B112</t>
  </si>
  <si>
    <t>B113</t>
  </si>
  <si>
    <t>B114</t>
  </si>
  <si>
    <t>B115</t>
  </si>
  <si>
    <t>B116</t>
  </si>
  <si>
    <t>B11</t>
  </si>
  <si>
    <t>Elvonások és befizetések bevételei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</si>
  <si>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</si>
  <si>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</si>
  <si>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</si>
  <si>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</si>
  <si>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</si>
  <si>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</si>
  <si>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</si>
  <si>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</si>
  <si>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</si>
  <si>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</si>
  <si>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</si>
  <si>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</si>
  <si>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</si>
  <si>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</si>
  <si>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</si>
  <si>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</si>
  <si>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</si>
  <si>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</si>
  <si>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</si>
  <si>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</si>
  <si>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</si>
  <si>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</si>
  <si>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</si>
  <si>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</si>
  <si>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</si>
  <si>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</si>
  <si>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</si>
  <si>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</si>
  <si>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</si>
  <si>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</si>
  <si>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</si>
  <si>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</si>
  <si>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</si>
  <si>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</si>
  <si>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</si>
  <si>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</si>
  <si>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</si>
  <si>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</si>
  <si>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</si>
  <si>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</si>
  <si>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</si>
  <si>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</si>
  <si>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</si>
  <si>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</si>
  <si>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</si>
  <si>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</si>
  <si>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</si>
  <si>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</si>
  <si>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</si>
  <si>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</si>
  <si>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</si>
  <si>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</si>
  <si>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</si>
  <si>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</si>
  <si>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</si>
  <si>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</si>
  <si>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</si>
  <si>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B61</t>
  </si>
  <si>
    <t>B6</t>
  </si>
  <si>
    <t>B71</t>
  </si>
  <si>
    <t>B72</t>
  </si>
  <si>
    <t>B7</t>
  </si>
  <si>
    <t>B1-B7</t>
  </si>
  <si>
    <t>B8111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</si>
  <si>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</si>
  <si>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</si>
  <si>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</si>
  <si>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</si>
  <si>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</si>
  <si>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</si>
  <si>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</si>
  <si>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</si>
  <si>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</si>
  <si>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</si>
  <si>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</si>
  <si>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</si>
  <si>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</si>
  <si>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B814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</si>
  <si>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</si>
  <si>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</si>
  <si>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</si>
  <si>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</si>
  <si>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</si>
  <si>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</si>
  <si>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</si>
  <si>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</si>
  <si>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</si>
  <si>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</si>
  <si>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</si>
  <si>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</si>
  <si>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</si>
  <si>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</si>
  <si>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</si>
  <si>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</si>
  <si>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</si>
  <si>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</si>
  <si>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</si>
  <si>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</si>
  <si>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</si>
  <si>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</si>
  <si>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</si>
  <si>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</si>
  <si>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</si>
  <si>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</si>
  <si>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</si>
  <si>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</si>
  <si>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</si>
  <si>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</si>
  <si>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</si>
  <si>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</si>
  <si>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</si>
  <si>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</si>
  <si>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</si>
  <si>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</si>
  <si>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</si>
  <si>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</si>
  <si>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</si>
  <si>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</si>
  <si>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</si>
  <si>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</si>
  <si>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</si>
  <si>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</si>
  <si>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</si>
  <si>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</si>
  <si>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</si>
  <si>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</si>
  <si>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</si>
  <si>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</si>
  <si>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</si>
  <si>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</si>
  <si>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</si>
  <si>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</si>
  <si>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</si>
  <si>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</si>
  <si>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</si>
  <si>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</si>
  <si>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</si>
  <si>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</si>
  <si>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</si>
  <si>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</si>
  <si>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</si>
  <si>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</si>
  <si>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</si>
  <si>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</si>
  <si>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</si>
  <si>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>Összevont</t>
  </si>
  <si>
    <t>Önk</t>
  </si>
  <si>
    <t>Közös Hiv</t>
  </si>
  <si>
    <t>Közös Hivatal</t>
  </si>
  <si>
    <t>Költségvetési engedélyezett létszámkeret (álláshely) (fő) KÖZÖS HIVATAL</t>
  </si>
  <si>
    <t>Önkormányzat</t>
  </si>
  <si>
    <t>Munkavég-re irányuló egyéb jogv-ban nem saját fogl-nak fiz. Jutt.</t>
  </si>
  <si>
    <t xml:space="preserve">Munkaadókat terhelő jár-ok és szoc. hozzájárulási adó                                                                            </t>
  </si>
  <si>
    <t>Műk. célú garancia- és kezességvállalásból származó kifiz.áh-on belülre</t>
  </si>
  <si>
    <t>Működési célú visszatérítendő tám-ok, kölcs. nyújtása áh-on belülre</t>
  </si>
  <si>
    <t>Műk. célú visszatérítendő tám-ok, kölcs. Törl. Áh-on belülre</t>
  </si>
  <si>
    <t>Egyéb műk.  célú tám-ok áh-on belülre</t>
  </si>
  <si>
    <t>Műk. célú garancia- és kezességváll-ból származó kifiz. Áh-on kívülre</t>
  </si>
  <si>
    <t>Műk. célú visszatérítendő tám-ok, kölcsönök nyújtása áh-on kívülre</t>
  </si>
  <si>
    <t>Felh. célú garancia- és kezességváll. származó kifiz. Áh-on belülre</t>
  </si>
  <si>
    <t>Felh. célú visszatérítendő tám-ok, kölcsönök nyújtása áll-on belülre</t>
  </si>
  <si>
    <t>Felh. célú visszatérítendő tám-ok, kölcsönök törl.  Áh-on belülre</t>
  </si>
  <si>
    <t>Egyéb felh. célú tám-ok áh-on belülre</t>
  </si>
  <si>
    <t>Felh. célú garancia- és kezességváll. származó kifiz. Áh-on kívülre</t>
  </si>
  <si>
    <t>Felh. célú visszatérítendő tám-ok, kölcsönök nyújtása áh-on kívülre</t>
  </si>
  <si>
    <t>Likviditási célú hit. Kölcs. törlesztése pü-i váll-nak</t>
  </si>
  <si>
    <t>Helyi önk-ok működésének általános támogatása</t>
  </si>
  <si>
    <t>Települési önk-ok egyes köznevelési fel-inak tám-a</t>
  </si>
  <si>
    <t>Települési önk-ok szoc. és gyermekjóléti  fel-inak tám-a</t>
  </si>
  <si>
    <t>Települési önk-ok kulturális fel-inak tám-a</t>
  </si>
  <si>
    <t>Műk. célú központosított előirányzatok</t>
  </si>
  <si>
    <t>Egyéb Műk. bevételek</t>
  </si>
  <si>
    <t xml:space="preserve">Műk. bevételek </t>
  </si>
  <si>
    <t>Egyéb Műk. célú átvett pénzeszközök</t>
  </si>
  <si>
    <t xml:space="preserve">Műk. célú átvett pénzeszközök </t>
  </si>
  <si>
    <t>Műk. költségvetés előirányzat csoport</t>
  </si>
  <si>
    <t>költségvetési egyenleg  Műk.</t>
  </si>
  <si>
    <t>Helyi önk-ok kiegészítő támogatásai</t>
  </si>
  <si>
    <t xml:space="preserve">önk-ok Műk. támogatásai </t>
  </si>
  <si>
    <t>Műk. célú visszatérítendő tám-ok, kölcsönök visszatérülése áh-on belülről</t>
  </si>
  <si>
    <t>Műk. célú visszatérítendő tám-ok, kölcsönök igénybevétele áh-on belülről</t>
  </si>
  <si>
    <t>Egyéb Műk. célú tám-ok bevételei áh-on belülről (közfogl., segély visszaig.)</t>
  </si>
  <si>
    <t>Műk. célú tám-ok áh-on belülről</t>
  </si>
  <si>
    <t>Műk. célú visszatérítendő tám-ok, kölcsönök visszatérülése áh-on kívülről</t>
  </si>
  <si>
    <t xml:space="preserve">Hitel-, kölcsönfelvétel áh-on kívülről </t>
  </si>
  <si>
    <t>áh-on belüli megelőlegezések</t>
  </si>
  <si>
    <t>áh-on belüli megelőlegezések törlesztése</t>
  </si>
  <si>
    <t>Műk. célú garancia- és kezességváll-. származó megtér-ek áh-on belülről</t>
  </si>
  <si>
    <t>Műk. célú garancia- és kezességváll. származó megtér-ek áh-on kívülről</t>
  </si>
  <si>
    <t>Felh. célú önkormányzati tám-ok</t>
  </si>
  <si>
    <t>Felh. célú visszatérítendő tám-ok, kölcsönök visszatérülése áh-on belülről</t>
  </si>
  <si>
    <t>Felh. célú visszatérítendő tám-ok, kölcsönök igénybevétele áh-on belülről</t>
  </si>
  <si>
    <t>Egyéb Felh. célú tám-ok bevételei áh-on belülről</t>
  </si>
  <si>
    <t xml:space="preserve">Felh. célú tám-ok áh-on belülről </t>
  </si>
  <si>
    <t xml:space="preserve">Felh. bevételek </t>
  </si>
  <si>
    <t>Egyéb Felh. célú átvett pénzeszközök</t>
  </si>
  <si>
    <t xml:space="preserve">Felh. célú átvett pénzeszközök </t>
  </si>
  <si>
    <t xml:space="preserve">Felh. költségvetés előirányzat csoport </t>
  </si>
  <si>
    <t>költségvetési egyenleg Felh.</t>
  </si>
  <si>
    <t>Felh. célú garancia- és kezességváll. származó megtér-ek áh-on belülről</t>
  </si>
  <si>
    <t>Felh. célú garancia- és kezességváll.származó megtér-ek áh-on kívülről</t>
  </si>
  <si>
    <t>Felh. célú visszatérítendő tám-ok, kölcsönök visszatér-e áh-on kívülről</t>
  </si>
  <si>
    <t>Likviditási célú hitelek, kölcsönök felvétele pü-i váll-tól</t>
  </si>
  <si>
    <t>Felh. Célú önk-i tám-ok</t>
  </si>
  <si>
    <t>Családi támogatások (egyéb gyermekvédelmi tám)</t>
  </si>
  <si>
    <t>nonprofit gazdasági társaságok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</si>
  <si>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</si>
  <si>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</si>
  <si>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</si>
  <si>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</si>
  <si>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</si>
  <si>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</si>
  <si>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</si>
  <si>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</si>
  <si>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</si>
  <si>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</si>
  <si>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</si>
  <si>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</si>
  <si>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</si>
  <si>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</si>
  <si>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</si>
  <si>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</si>
  <si>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</si>
  <si>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</si>
  <si>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</si>
  <si>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</si>
  <si>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Egyéb működési célú támogatások államháztartáson kívülre</t>
  </si>
  <si>
    <t>Ingatlanok beszerzése, létesítése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</si>
  <si>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</si>
  <si>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</si>
  <si>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</si>
  <si>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</si>
  <si>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</si>
  <si>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</si>
  <si>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</si>
  <si>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</si>
  <si>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</si>
  <si>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</si>
  <si>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</si>
  <si>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</si>
  <si>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</si>
  <si>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</si>
  <si>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</si>
  <si>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</si>
  <si>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</si>
  <si>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</si>
  <si>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</si>
  <si>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</si>
  <si>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</si>
  <si>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</si>
  <si>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</si>
  <si>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</si>
  <si>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</si>
  <si>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</si>
  <si>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</si>
  <si>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Immateriális javak értékesítése</t>
  </si>
  <si>
    <t>Ingatlanok értékesítése</t>
  </si>
  <si>
    <t>Részesedések értékesítése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</si>
  <si>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</si>
  <si>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</si>
  <si>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</si>
  <si>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</si>
  <si>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</si>
  <si>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</si>
  <si>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</si>
  <si>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</si>
  <si>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Jövedelemadók </t>
  </si>
  <si>
    <t xml:space="preserve">Termékek és szolgáltatások adói </t>
  </si>
  <si>
    <t xml:space="preserve">Közhatalmi bevételek </t>
  </si>
  <si>
    <t xml:space="preserve">Költségvetési bevételek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</si>
  <si>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</si>
  <si>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</si>
  <si>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</si>
  <si>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</si>
  <si>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</si>
  <si>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</si>
  <si>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</si>
  <si>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</si>
  <si>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</si>
  <si>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</si>
  <si>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</si>
  <si>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</si>
  <si>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</si>
  <si>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</si>
  <si>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</si>
  <si>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</si>
  <si>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</si>
  <si>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</si>
  <si>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</si>
  <si>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</si>
  <si>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</si>
  <si>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</si>
  <si>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</si>
  <si>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</si>
  <si>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</si>
  <si>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</si>
  <si>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</si>
  <si>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</si>
  <si>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</si>
  <si>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</si>
  <si>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</si>
  <si>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</si>
  <si>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</si>
  <si>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</si>
  <si>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</si>
  <si>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</si>
  <si>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</si>
  <si>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</si>
  <si>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</si>
  <si>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</si>
  <si>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</si>
  <si>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</si>
  <si>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</si>
  <si>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</si>
  <si>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</si>
  <si>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</si>
  <si>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</si>
  <si>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</si>
  <si>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</si>
  <si>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</si>
  <si>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</si>
  <si>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</si>
  <si>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</si>
  <si>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</si>
  <si>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</si>
  <si>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</si>
  <si>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</si>
  <si>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</si>
  <si>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</si>
  <si>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</si>
  <si>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</si>
  <si>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</si>
  <si>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</si>
  <si>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</si>
  <si>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</si>
  <si>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</si>
  <si>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</si>
  <si>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</si>
  <si>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</si>
  <si>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</si>
  <si>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</si>
  <si>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</si>
  <si>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</si>
  <si>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</si>
  <si>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</si>
  <si>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</si>
  <si>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</si>
  <si>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</si>
  <si>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</si>
  <si>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</si>
  <si>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</si>
  <si>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</si>
  <si>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</si>
  <si>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</si>
  <si>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</si>
  <si>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</si>
  <si>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</si>
  <si>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</si>
  <si>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</si>
  <si>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</si>
  <si>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</si>
  <si>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</si>
  <si>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</si>
  <si>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</si>
  <si>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</si>
  <si>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</si>
  <si>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</si>
  <si>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</si>
  <si>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</si>
  <si>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</si>
  <si>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</si>
  <si>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</si>
  <si>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</si>
  <si>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</si>
  <si>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</si>
  <si>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Megnevezés</t>
  </si>
  <si>
    <t>MINDÖSSZESEN</t>
  </si>
  <si>
    <t>Létszámkeret</t>
  </si>
  <si>
    <t>Kiadások működési és felhalmozási bontásban</t>
  </si>
  <si>
    <t>Betételek működési és felhalmozási bontásban</t>
  </si>
  <si>
    <t>Mellékletek</t>
  </si>
  <si>
    <t>Kötelező mellékletek:</t>
  </si>
  <si>
    <t>Kiemelt előirányzatok</t>
  </si>
  <si>
    <t>egyéb alkalmazott</t>
  </si>
  <si>
    <t>módosított ei.</t>
  </si>
  <si>
    <t>teljesítés</t>
  </si>
  <si>
    <t>módostott ei.</t>
  </si>
  <si>
    <t>eredeti ei</t>
  </si>
  <si>
    <t>módosított ei</t>
  </si>
  <si>
    <t>1.</t>
  </si>
  <si>
    <t>2.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</si>
  <si>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</si>
  <si>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</si>
  <si>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</si>
  <si>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</si>
  <si>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</si>
  <si>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</si>
  <si>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</si>
  <si>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</si>
  <si>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</si>
  <si>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</si>
  <si>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</si>
  <si>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</si>
  <si>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</si>
  <si>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</si>
  <si>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</si>
  <si>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</si>
  <si>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</si>
  <si>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</si>
  <si>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</si>
  <si>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</si>
  <si>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</si>
  <si>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</si>
  <si>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</si>
  <si>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</si>
  <si>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</si>
  <si>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</si>
  <si>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</si>
  <si>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</si>
  <si>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</si>
  <si>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</si>
  <si>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</si>
  <si>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</si>
  <si>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</si>
  <si>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</si>
  <si>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</si>
  <si>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</si>
  <si>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</si>
  <si>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</si>
  <si>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Sorszám</t>
  </si>
  <si>
    <t>ESZKÖZÖK</t>
  </si>
  <si>
    <t>Előző időszak</t>
  </si>
  <si>
    <t>Módosítások
( +/- )</t>
  </si>
  <si>
    <t>Tárgyidőszak</t>
  </si>
  <si>
    <t>A/I/1</t>
  </si>
  <si>
    <t xml:space="preserve">Vagyoni értékű jogok </t>
  </si>
  <si>
    <t>A/I/2</t>
  </si>
  <si>
    <t>Szellemi termékek</t>
  </si>
  <si>
    <t>A/I/3</t>
  </si>
  <si>
    <t xml:space="preserve">Immateriális javak értékhelyesbítése </t>
  </si>
  <si>
    <t>A/I</t>
  </si>
  <si>
    <t>Immateriális javak  (=A/I/1+A/I/2+A/I/3)</t>
  </si>
  <si>
    <t>A/II/1</t>
  </si>
  <si>
    <t xml:space="preserve">Ingatlanok és a kapcsolódó vagyoni értékű jogok </t>
  </si>
  <si>
    <t>A/II/2</t>
  </si>
  <si>
    <t xml:space="preserve">Gépek, berendezések, felszerelések, járművek </t>
  </si>
  <si>
    <t>A/II/3</t>
  </si>
  <si>
    <t xml:space="preserve">Tenyészállatok </t>
  </si>
  <si>
    <t>A/II/4</t>
  </si>
  <si>
    <t xml:space="preserve">Beruházások, felújítások </t>
  </si>
  <si>
    <t>A/II/5</t>
  </si>
  <si>
    <t>Tárgyi eszközök értékhelyesbítése</t>
  </si>
  <si>
    <t>A/II</t>
  </si>
  <si>
    <t>Tárgyi eszközök  (=A/II/1+...+A/II/5)</t>
  </si>
  <si>
    <t>A/III/1</t>
  </si>
  <si>
    <t xml:space="preserve">Tartós részesedések </t>
  </si>
  <si>
    <t>A/III/2</t>
  </si>
  <si>
    <t>Tartós hitelviszonyt megtestesítő értékpapírok</t>
  </si>
  <si>
    <t>A/III/3</t>
  </si>
  <si>
    <t xml:space="preserve">Befektetett pénzügyi eszközök értékhelyesbítése </t>
  </si>
  <si>
    <t>A/III</t>
  </si>
  <si>
    <t>Befektetett pénzügyi eszközök (=A/III/1+A/III/2+A/III/3)</t>
  </si>
  <si>
    <t>A/IV/1</t>
  </si>
  <si>
    <t xml:space="preserve">Koncesszióba, vagyonkezelésbe adott eszközök </t>
  </si>
  <si>
    <t>A/IV/2</t>
  </si>
  <si>
    <t xml:space="preserve">Koncesszióba, vagyonkezelésbe adott eszközök értékhelyesbítése </t>
  </si>
  <si>
    <t>A/IV</t>
  </si>
  <si>
    <t>Koncesszióba, vagyonkezelésbe adott eszközök  (=A/IV/1+A/IV/2)</t>
  </si>
  <si>
    <t>NEMZETI VAGYONBA TARTOZÓ BEFEKTETETT ESZKÖZÖK (=A/I+A/II+A/III+A/IV)</t>
  </si>
  <si>
    <t>B/I/1</t>
  </si>
  <si>
    <t>Vásárolt készletek</t>
  </si>
  <si>
    <t>B/I/2</t>
  </si>
  <si>
    <t>Átsorolt, követelés fejében átvett készletek</t>
  </si>
  <si>
    <t>B/I/3</t>
  </si>
  <si>
    <t>Egyéb készletek</t>
  </si>
  <si>
    <t>B/I/4</t>
  </si>
  <si>
    <t xml:space="preserve">Befejezetlen termelés, félkész termékek, késztermékek </t>
  </si>
  <si>
    <t>B/I/5</t>
  </si>
  <si>
    <t xml:space="preserve">Növendék-, hízó és egyéb állatok </t>
  </si>
  <si>
    <t>B/I</t>
  </si>
  <si>
    <t>Készletek (=B/I/1+…+B/I/5)</t>
  </si>
  <si>
    <t>B/II/1</t>
  </si>
  <si>
    <t>Nem tartós részesedések</t>
  </si>
  <si>
    <t>B/II/2</t>
  </si>
  <si>
    <t>Forgatási célú hitelviszonyt megtestesítő értékpapírok</t>
  </si>
  <si>
    <t>B/II</t>
  </si>
  <si>
    <t>Értékpapírok (=B/II/1+B/II/2)</t>
  </si>
  <si>
    <t>NEMZETI VAGYONBA TARTOZÓ FORGÓESZKÖZÖK (= B/I+B/II)</t>
  </si>
  <si>
    <t>C/I</t>
  </si>
  <si>
    <t>Hosszú lejáratú betétek</t>
  </si>
  <si>
    <t>C/II</t>
  </si>
  <si>
    <t>Pénztárak, csekkek, betétkönyvek</t>
  </si>
  <si>
    <t>C/III</t>
  </si>
  <si>
    <t xml:space="preserve">Forintszámlák </t>
  </si>
  <si>
    <t>C/IV</t>
  </si>
  <si>
    <t>Devizaszámlák</t>
  </si>
  <si>
    <t>C/V</t>
  </si>
  <si>
    <t>Idegen pénzeszközök</t>
  </si>
  <si>
    <t>PÉNZESZKÖZÖK (=C/I+…+C/V)</t>
  </si>
  <si>
    <t>D/I/1</t>
  </si>
  <si>
    <t>Költségvetési évben esedékes követelések működési célú támogatások bevételeire államháztartáson belülről</t>
  </si>
  <si>
    <t>D/I/2</t>
  </si>
  <si>
    <t>Költségvetési évben esedékes követelések felhalmozási célú támogatások bevételeire államháztartáson belülről</t>
  </si>
  <si>
    <t>D/I/3</t>
  </si>
  <si>
    <t>Költségvetési évben esedékes követelések közhatalmi bevételre</t>
  </si>
  <si>
    <t>D/I/4</t>
  </si>
  <si>
    <t xml:space="preserve">Költségvetési évben esedékes követelések működési bevételre </t>
  </si>
  <si>
    <t>D/I/5</t>
  </si>
  <si>
    <t xml:space="preserve">Költségvetési évben esedékes követelések felhalmozási bevételre </t>
  </si>
  <si>
    <t>D/I/6</t>
  </si>
  <si>
    <t xml:space="preserve">Költségvetési évben esedékes követelések működési célú átvett pénzeszközre </t>
  </si>
  <si>
    <t>D/I/7</t>
  </si>
  <si>
    <t xml:space="preserve">Költségvetési évben esedékes követelések felhalmozási célú átvett pénzeszközre </t>
  </si>
  <si>
    <t>D/I/8</t>
  </si>
  <si>
    <t xml:space="preserve">Költségvetési évben esedékes követelések finanszírozási bevételekre </t>
  </si>
  <si>
    <t>D/I</t>
  </si>
  <si>
    <t>Költségvetési évben esedékes követelések (=D/I/1+…+D/I/8)</t>
  </si>
  <si>
    <t>D/II/1</t>
  </si>
  <si>
    <t>Költségvetési évet követően esedékes követelések működési célú támogatások bevételeire államháztartáson belülről</t>
  </si>
  <si>
    <t>D/II/2</t>
  </si>
  <si>
    <t>Költségvetési évet követően esedékes követelések felhalmozási célú támogatások bevételeire államháztartáson belülről</t>
  </si>
  <si>
    <t>D/II/3</t>
  </si>
  <si>
    <t>Költségvetési évet követően esedékes követelések közhatalmi bevételre</t>
  </si>
  <si>
    <t>D/II/4</t>
  </si>
  <si>
    <t xml:space="preserve">Költségvetési évet követően esedékes követelések működési bevételre </t>
  </si>
  <si>
    <t>D/II/5</t>
  </si>
  <si>
    <t xml:space="preserve">Költségvetési évet követően esedékes követelések felhalmozási bevételre </t>
  </si>
  <si>
    <t>D/II/6</t>
  </si>
  <si>
    <t xml:space="preserve">Költségvetési évet követően esedékes követelések működési célú átvett pénzeszközre </t>
  </si>
  <si>
    <t>D/II/7</t>
  </si>
  <si>
    <t xml:space="preserve">Költségvetési évet követően esedékes követelések felhalmozási célú átvett pénzeszközre </t>
  </si>
  <si>
    <t>D/II/8</t>
  </si>
  <si>
    <t xml:space="preserve">Költségvetési évet követően esedékes követelések finanszírozási bevételekre </t>
  </si>
  <si>
    <t>D/II</t>
  </si>
  <si>
    <t>Költségvetési évet követően esedékes követelések (=D/II/1+…+D/II/8)</t>
  </si>
  <si>
    <t>D/III/1</t>
  </si>
  <si>
    <t>Adott előlegek</t>
  </si>
  <si>
    <t>D/III/1a</t>
  </si>
  <si>
    <t>- ebből: immateriális javakra adott előlegek</t>
  </si>
  <si>
    <t>D/III/1b</t>
  </si>
  <si>
    <t>- ebből: beruházásokra adott előlegek</t>
  </si>
  <si>
    <t>D/III/1c</t>
  </si>
  <si>
    <t>- ebből: készletekre adott előlegek</t>
  </si>
  <si>
    <t>D/III/1d</t>
  </si>
  <si>
    <t>- ebből: foglalkoztatottaknak adott előlegek</t>
  </si>
  <si>
    <t>D/III/1e</t>
  </si>
  <si>
    <t>- ebből: egyéb adott előlegek</t>
  </si>
  <si>
    <t>D/III/2</t>
  </si>
  <si>
    <t>Továbbadási célból folyósított támogatások, ellátások elszámolása</t>
  </si>
  <si>
    <t>D/III/3</t>
  </si>
  <si>
    <t>Más által beszedett bevételek elszámolása</t>
  </si>
  <si>
    <t>D/III/4</t>
  </si>
  <si>
    <t>Forgótőke elszámolása</t>
  </si>
  <si>
    <t>D/III/5</t>
  </si>
  <si>
    <t>Vagyonkezelésbe adott eszközökkel kapcsolatos visszapótlási követelés elszámolása</t>
  </si>
  <si>
    <t>D/III/6</t>
  </si>
  <si>
    <t>Nem társadalombiztosítás pénzügyi alapjait terhelő kifizetett ellátások megtérítésének elszámolása</t>
  </si>
  <si>
    <t>D/III/7</t>
  </si>
  <si>
    <t>Folyósított, megelőlegezett társadalombiztosítási és családtámogatási ellátások elszámolása</t>
  </si>
  <si>
    <t>D/III</t>
  </si>
  <si>
    <t>Követelés jellegű sajátos elszámolások (=D/III/1+…+D/III/7)</t>
  </si>
  <si>
    <t>KÖVETELÉSEK  (=D/I+D/II+D/III)</t>
  </si>
  <si>
    <t>EGYÉB SAJÁTOS ESZKÖZOLDALI  ELSZÁMOLÁSOK</t>
  </si>
  <si>
    <t>F/1</t>
  </si>
  <si>
    <t>Eredményszemléletű bevételek aktív időbeli elhatárolása</t>
  </si>
  <si>
    <t>F/2</t>
  </si>
  <si>
    <t>Költségek, ráfordítások aktív időbeli elhatárolása</t>
  </si>
  <si>
    <t>F/3</t>
  </si>
  <si>
    <t>Halasztott ráfordítások</t>
  </si>
  <si>
    <t>AKTÍV IDŐBELI  ELHATÁROLÁSOK  (=F/1+F/2+F/3)</t>
  </si>
  <si>
    <t>ESZKÖZÖK ÖSSZESEN (=A+B+C+D+E+F)</t>
  </si>
  <si>
    <t>G/I</t>
  </si>
  <si>
    <t>Nemzeti vagyon induláskori értéke</t>
  </si>
  <si>
    <t>G/II</t>
  </si>
  <si>
    <t>Nemzeti vagyon változásai</t>
  </si>
  <si>
    <t>G/III</t>
  </si>
  <si>
    <t>Egyéb eszközök induláskori értéke és változásai</t>
  </si>
  <si>
    <t>G/IV</t>
  </si>
  <si>
    <t>Felhalmozott eredmény</t>
  </si>
  <si>
    <t>G/V</t>
  </si>
  <si>
    <t>Eszközök értékhelyesbítésének forrása</t>
  </si>
  <si>
    <t>G/VI</t>
  </si>
  <si>
    <t>Mérleg szerinti eredmény</t>
  </si>
  <si>
    <t>SAJÁT TŐKE (=G/I+…+G/VI)</t>
  </si>
  <si>
    <t>H/I/1</t>
  </si>
  <si>
    <t>Költségvetési évben esedékes kötelezettségek személyi juttatásokra</t>
  </si>
  <si>
    <t>H/I/2</t>
  </si>
  <si>
    <t>Költségvetési évben esedékes kötelezettségek munkaadókat terhelő járulékokra és szociális hozzájárulási adóra</t>
  </si>
  <si>
    <t>H/I/3</t>
  </si>
  <si>
    <t>Költségvetési évben esedékes kötelezettségek dologi kiadásokra</t>
  </si>
  <si>
    <t>H/I/4</t>
  </si>
  <si>
    <t>Költségvetési évben esedékes kötelezettségek ellátottak pénzbeli juttatásaira</t>
  </si>
  <si>
    <t>H/I/5</t>
  </si>
  <si>
    <t>Költségvetési évben esedékes kötelezettségek egyéb működési célú kiadásokra</t>
  </si>
  <si>
    <t>H/I/6</t>
  </si>
  <si>
    <t>Költségvetési évben esedékes kötelezettségek beruházásokra</t>
  </si>
  <si>
    <t>H/I/7</t>
  </si>
  <si>
    <t>Költségvetési évben esedékes kötelezettségek felújításokra</t>
  </si>
  <si>
    <t>H/I/8</t>
  </si>
  <si>
    <t>Költségvetési évben esedékes kötelezettségek egyéb felhalmozási célú kiadásokra</t>
  </si>
  <si>
    <t>H/I/9</t>
  </si>
  <si>
    <t>Költségvetési évben esedékes kötelezettségek finanszírozási kiadásokra</t>
  </si>
  <si>
    <t>H/I</t>
  </si>
  <si>
    <t>Költségvetési évben esedékes kötelezettségek (=H/I/1+…+H/I/9)</t>
  </si>
  <si>
    <t>H/II/1</t>
  </si>
  <si>
    <t>Költségvetési évet követően esedékes kötelezettségek személyi juttatásokra</t>
  </si>
  <si>
    <t>H/II/2</t>
  </si>
  <si>
    <t>Költségvetési évet követően esedékes kötelezettségek munkaadókat terhelő járulékokra és szociális hozzájárulási adóra</t>
  </si>
  <si>
    <t>H/II/3</t>
  </si>
  <si>
    <t>Költségvetési évet követően esedékes kötelezettségek dologi kiadásokra</t>
  </si>
  <si>
    <t>H/II/4</t>
  </si>
  <si>
    <t>Költségvetési évet követően esedékes kötelezettségek ellátottak pénzbeli juttatásaira</t>
  </si>
  <si>
    <t>H/II/5</t>
  </si>
  <si>
    <t>Költségvetési évet követően esedékes kötelezettségek egyéb működési célú kiadásokra</t>
  </si>
  <si>
    <t>H/II/6</t>
  </si>
  <si>
    <t>Költségvetési évet követően esedékes kötelezettségek beruházásokra</t>
  </si>
  <si>
    <t>H/II/7</t>
  </si>
  <si>
    <t>Költségvetési évet követően esedékes kötelezettségek felújításokra</t>
  </si>
  <si>
    <t>H/II/8</t>
  </si>
  <si>
    <t>Költségvetési évet követően esedékes kötelezettségek egyéb felhalmozási célú kiadásokra</t>
  </si>
  <si>
    <t>H/II/9</t>
  </si>
  <si>
    <t>Költségvetési évet követően esedékes kötelezettségek finanszírozási kiadásokra</t>
  </si>
  <si>
    <t>H/II</t>
  </si>
  <si>
    <t>Költségvetési évet követően esedékes kötelezettségek (=H/II/1+…+H/II/9)</t>
  </si>
  <si>
    <t>H/III/1</t>
  </si>
  <si>
    <t>Kapott előlegek</t>
  </si>
  <si>
    <t>H/III/2</t>
  </si>
  <si>
    <t>H/III/3</t>
  </si>
  <si>
    <t>Más szervezetet megillető bevételek elszámolása</t>
  </si>
  <si>
    <t>H/III/4</t>
  </si>
  <si>
    <t>Forgótőke elszámolása (Kincstár)</t>
  </si>
  <si>
    <t>H/III/5</t>
  </si>
  <si>
    <t>Vagyonkezelésbe vett eszközökkel kapcsolatos visszapótlási kötelezettség elszámolása</t>
  </si>
  <si>
    <t>H/III/6</t>
  </si>
  <si>
    <t>H/III/7</t>
  </si>
  <si>
    <t>Munkáltató által korengedményes nyugdíjhoz megfizetett hozzájárulás elszámolása</t>
  </si>
  <si>
    <t>H/III</t>
  </si>
  <si>
    <t>Kötelezettség jellegű sajátos elszámolások (=H)/III/1+…+H)/III/7)</t>
  </si>
  <si>
    <t>H)</t>
  </si>
  <si>
    <t>KÖTELEZETTSÉGEK (=H/I+H/II+H/III)</t>
  </si>
  <si>
    <t>I)</t>
  </si>
  <si>
    <t xml:space="preserve">EGYÉB SAJÁTOS FORRÁSOLDALI ELSZÁMOLÁSOK </t>
  </si>
  <si>
    <t>J)</t>
  </si>
  <si>
    <t xml:space="preserve">KINCSTÁRI SZÁMLAVEZETÉSSEL KAPCSOLATOS ELSZÁMOLÁSOK </t>
  </si>
  <si>
    <t>K/1</t>
  </si>
  <si>
    <t>Eredményszemléletű bevételek passzív időbeli elhatárolása</t>
  </si>
  <si>
    <t>K/2</t>
  </si>
  <si>
    <t>Költségek, ráfordítások passzív időbeli elhatárolása</t>
  </si>
  <si>
    <t>K/3</t>
  </si>
  <si>
    <t>Halasztott eredményszemléletű bevételek</t>
  </si>
  <si>
    <t>K)</t>
  </si>
  <si>
    <t>PASSZÍV IDŐBELI ELHATÁROLÁSOK (=K/1+K/2+K/3)</t>
  </si>
  <si>
    <t>FORRÁSOK ÖSSZESEN (=G+H+I+J+K)</t>
  </si>
  <si>
    <t>Módosítások      (+/-)</t>
  </si>
  <si>
    <t>Közhatalmi eredményszemléletű bevételek</t>
  </si>
  <si>
    <t>Eszközök és szolgáltatások értékesítése nettó eredményszemléletű bevételei</t>
  </si>
  <si>
    <t>Tevékenység egyéb nettó eredményszemléletű bevételei</t>
  </si>
  <si>
    <t>Tevékenység nettó eredményszemléletű bevétele (=01+02+03)</t>
  </si>
  <si>
    <t>Saját termelésű készletek állományváltozása</t>
  </si>
  <si>
    <t>Saját előállítású eszközök aktivált értéke</t>
  </si>
  <si>
    <t>Aktivált saját teljesítmények értéke (=±04+05)</t>
  </si>
  <si>
    <t>Központi működési célú támogatások eredményszemléletű bevételei</t>
  </si>
  <si>
    <t>Egyéb működési célú támogatások eredményszemléletű bevételei</t>
  </si>
  <si>
    <t>Különféle egyéb eredményszemléletű bevételek</t>
  </si>
  <si>
    <t>Egyéb eredményszemléletű bevételek (=06+07+08)</t>
  </si>
  <si>
    <t>09</t>
  </si>
  <si>
    <t>Anyagköltség</t>
  </si>
  <si>
    <t>10</t>
  </si>
  <si>
    <t>Igénybe vett szolgáltatások értéke</t>
  </si>
  <si>
    <t>11</t>
  </si>
  <si>
    <t>Eladott áruk beszerzési értéke</t>
  </si>
  <si>
    <t>12</t>
  </si>
  <si>
    <t xml:space="preserve">Eladott (közvetített) szolgáltatások értéke </t>
  </si>
  <si>
    <t>Anyagjellegű ráfordítások (=09+10+11+12)</t>
  </si>
  <si>
    <t>13</t>
  </si>
  <si>
    <t>Bérköltség</t>
  </si>
  <si>
    <t>14</t>
  </si>
  <si>
    <t>Személyi jellegű egyéb kifizetések</t>
  </si>
  <si>
    <t>15</t>
  </si>
  <si>
    <t>Bérjárulékok</t>
  </si>
  <si>
    <t>V</t>
  </si>
  <si>
    <t>Személyi jellegű ráfordítások (=13+14+15)</t>
  </si>
  <si>
    <t>VI</t>
  </si>
  <si>
    <t>Értékcsökkenési leírás</t>
  </si>
  <si>
    <t>VII</t>
  </si>
  <si>
    <t>Egyéb ráfordítások</t>
  </si>
  <si>
    <t xml:space="preserve">A) </t>
  </si>
  <si>
    <t xml:space="preserve">TEVÉKENYSÉGEK EREDMÉNYE                                                                    (=I±II+III-IV-V-VI-VII) </t>
  </si>
  <si>
    <t>16</t>
  </si>
  <si>
    <t>Kapott (járó) osztalék és részesedés</t>
  </si>
  <si>
    <t>17</t>
  </si>
  <si>
    <t>Kapott (járó) kamatok és kamatjellegű eredményszemléletű bevételek</t>
  </si>
  <si>
    <t>18</t>
  </si>
  <si>
    <t>Pénzügyi műveletek egyéb eredményszemléletű bevételei (&gt;=18a)</t>
  </si>
  <si>
    <t>- ebből: árfolyamnyereség</t>
  </si>
  <si>
    <t>VIII</t>
  </si>
  <si>
    <t>Pénzügyi műveletek eredményszemléletű bevételei (=16+17+18)</t>
  </si>
  <si>
    <t>19</t>
  </si>
  <si>
    <t>Fizetendő kamatok és kamatjellegű ráfordítások</t>
  </si>
  <si>
    <t>20</t>
  </si>
  <si>
    <t>Részesedések, értékpapírok, pénzeszközök értékvesztése</t>
  </si>
  <si>
    <t>21</t>
  </si>
  <si>
    <t>Pénzügyi műveletek egyéb ráfordításai (&gt;=21a)</t>
  </si>
  <si>
    <t>- ebből: árfolyamveszteség</t>
  </si>
  <si>
    <t>IX</t>
  </si>
  <si>
    <t>Pénzügyi műveletek ráfordításai (=19+20+21)</t>
  </si>
  <si>
    <t xml:space="preserve">B) </t>
  </si>
  <si>
    <t>PÉNZÜGYI MŰVELETEK EREDMÉNYE (=VIII-IX)</t>
  </si>
  <si>
    <t xml:space="preserve">C) </t>
  </si>
  <si>
    <t>SZOKÁSOS EREDMÉNY (=±A±B)</t>
  </si>
  <si>
    <t>22</t>
  </si>
  <si>
    <t>Felhalmozási célú támogatások eredményszemléletű bevételei</t>
  </si>
  <si>
    <t>23</t>
  </si>
  <si>
    <t>Különféle rendkívüli eredményszemléletű bevételek</t>
  </si>
  <si>
    <t>X</t>
  </si>
  <si>
    <t>Rendkívüli eredményszemléletű bevételek (=22+23)</t>
  </si>
  <si>
    <t>XI</t>
  </si>
  <si>
    <t>Rendkívüli ráfordítások</t>
  </si>
  <si>
    <t xml:space="preserve">D) </t>
  </si>
  <si>
    <t>RENDKÍVÜLI EREDMÉNY(=X-XI)</t>
  </si>
  <si>
    <t xml:space="preserve">E) </t>
  </si>
  <si>
    <t>MÉRLEG SZERINTI EREDMÉNY (=±C±D)</t>
  </si>
  <si>
    <t>Immateriális javak</t>
  </si>
  <si>
    <t>Ingatlanok és kapcsolódó vagyoni értékű jogok</t>
  </si>
  <si>
    <t>Gépek, berendezé-sek, felszerelések, járművek</t>
  </si>
  <si>
    <t>Tenyész-állatok</t>
  </si>
  <si>
    <t>Beruházások és felújítások</t>
  </si>
  <si>
    <t>Mérleg</t>
  </si>
  <si>
    <t>Eredménykimutatás</t>
  </si>
  <si>
    <t>B411</t>
  </si>
  <si>
    <t>Nettósított</t>
  </si>
  <si>
    <t>Iharosberény  Község Önkormányzata</t>
  </si>
  <si>
    <t>Iharosberény Község Önkormányzata</t>
  </si>
  <si>
    <t>Gesztenyevirág óvoda</t>
  </si>
  <si>
    <t>Gesztenyevirág Óvoda</t>
  </si>
  <si>
    <t>Hivatal</t>
  </si>
  <si>
    <t>Óvoda</t>
  </si>
  <si>
    <r>
      <t xml:space="preserve">Összes növekedés  </t>
    </r>
    <r>
      <rPr>
        <b/>
        <sz val="10"/>
        <rFont val="Bookman Old Style"/>
        <family val="1"/>
        <charset val="238"/>
      </rPr>
      <t>(=02+…+07)</t>
    </r>
  </si>
  <si>
    <r>
      <t>Összes csökkenés</t>
    </r>
    <r>
      <rPr>
        <b/>
        <sz val="10"/>
        <rFont val="Bookman Old Style"/>
        <family val="1"/>
        <charset val="238"/>
      </rPr>
      <t xml:space="preserve"> (=09+…+13)</t>
    </r>
  </si>
  <si>
    <r>
      <t xml:space="preserve">Bruttó érték összesen </t>
    </r>
    <r>
      <rPr>
        <b/>
        <sz val="10"/>
        <rFont val="Bookman Old Style"/>
        <family val="1"/>
        <charset val="238"/>
      </rPr>
      <t>(=01+08-14)</t>
    </r>
  </si>
  <si>
    <r>
      <t xml:space="preserve">Terv szerinti értékcsökkenés záró állománya </t>
    </r>
    <r>
      <rPr>
        <b/>
        <sz val="10"/>
        <color indexed="10"/>
        <rFont val="Bookman Old Style"/>
        <family val="1"/>
        <charset val="238"/>
      </rPr>
      <t xml:space="preserve"> </t>
    </r>
    <r>
      <rPr>
        <b/>
        <sz val="10"/>
        <rFont val="Bookman Old Style"/>
        <family val="1"/>
        <charset val="238"/>
      </rPr>
      <t>(=16+17-18)</t>
    </r>
  </si>
  <si>
    <r>
      <t xml:space="preserve">Terven felüli értékcsökkenés záró állománya </t>
    </r>
    <r>
      <rPr>
        <b/>
        <sz val="10"/>
        <rFont val="Bookman Old Style"/>
        <family val="1"/>
        <charset val="238"/>
      </rPr>
      <t>(=20+21-22)</t>
    </r>
  </si>
  <si>
    <r>
      <t xml:space="preserve">Értékcsökkenés összesen </t>
    </r>
    <r>
      <rPr>
        <b/>
        <sz val="10"/>
        <rFont val="Bookman Old Style"/>
        <family val="1"/>
        <charset val="238"/>
      </rPr>
      <t>(=19+23)</t>
    </r>
  </si>
  <si>
    <r>
      <t xml:space="preserve">Eszközök nettó értéke </t>
    </r>
    <r>
      <rPr>
        <b/>
        <sz val="10"/>
        <rFont val="Bookman Old Style"/>
        <family val="1"/>
        <charset val="238"/>
      </rPr>
      <t>(=15-24)</t>
    </r>
  </si>
  <si>
    <t>Költségvetési engedélyezett létszámkeret (álláshely) (fő) ÓVODA</t>
  </si>
  <si>
    <t>K513</t>
  </si>
  <si>
    <t>B64</t>
  </si>
  <si>
    <t>B65</t>
  </si>
  <si>
    <t>B75</t>
  </si>
  <si>
    <t>ÖNKORMÁNYZATI ELŐIRÁNYZATOK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</si>
  <si>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</si>
  <si>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</si>
  <si>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</si>
  <si>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</si>
  <si>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</si>
  <si>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</si>
  <si>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</si>
  <si>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</si>
  <si>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</si>
  <si>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tervezett elvárt bevétel</t>
  </si>
  <si>
    <t>közvetett támogatás</t>
  </si>
  <si>
    <t>várható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</si>
  <si>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</si>
  <si>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</si>
  <si>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</si>
  <si>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</si>
  <si>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</si>
  <si>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</si>
  <si>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</si>
  <si>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Vagyonkimutatás</t>
  </si>
  <si>
    <t>Beruházások, felújítások</t>
  </si>
  <si>
    <t>Többéves kihatás</t>
  </si>
  <si>
    <t>Közvetett támogatások</t>
  </si>
  <si>
    <t>Kiadások (Ft)</t>
  </si>
  <si>
    <t>Az egységes rovatrend szerint a kiemelt kiadási és bevételi jogcímek (Ft)</t>
  </si>
  <si>
    <t>Bevételek (Ft)</t>
  </si>
  <si>
    <t>Lakosságnak juttatott támogatások, szociális, rászorultsági jellegű ellátások (Ft)</t>
  </si>
  <si>
    <t>Egyéb nem intézményi ellátások  (települési támogatás)</t>
  </si>
  <si>
    <t>Támogatások, kölcsönök nyújtása és törlesztése (Ft)</t>
  </si>
  <si>
    <t>Támogatások, kölcsönök bevételei (Ft)</t>
  </si>
  <si>
    <t>talajterhelési díj</t>
  </si>
  <si>
    <t>pálinkaadó</t>
  </si>
  <si>
    <t>Közhatalmi bevételek (Ft)</t>
  </si>
  <si>
    <t>Beruházások és felújítások (Ft)</t>
  </si>
  <si>
    <t>Önkorm.</t>
  </si>
  <si>
    <t>Maradvány kimutatás  (Ft)</t>
  </si>
  <si>
    <t>MÉRLEG (Ft)</t>
  </si>
  <si>
    <r>
      <t xml:space="preserve">EREDMÉNYKIMUTATÁS </t>
    </r>
    <r>
      <rPr>
        <b/>
        <i/>
        <sz val="14"/>
        <color indexed="8"/>
        <rFont val="Bookman Old Style"/>
        <family val="1"/>
        <charset val="238"/>
      </rPr>
      <t>(Ft)</t>
    </r>
  </si>
  <si>
    <t>Immateriális javak, tárgyi eszközök, koncesszióba, vagyonkezelésbe adott eszközök állományának alalulása (Ft)</t>
  </si>
  <si>
    <t>A többéves kihatással járó döntések számszerűsítése évenkénti bontásban és összesítve  (Ft)</t>
  </si>
  <si>
    <t>A közvetett támogatások (Ft)</t>
  </si>
  <si>
    <t>2020. évi kifizetés</t>
  </si>
  <si>
    <t>Felhalmozási célú támogatások redményszemléletű bevételei</t>
  </si>
  <si>
    <t>19a</t>
  </si>
  <si>
    <t>22a</t>
  </si>
  <si>
    <t>egyéb közhatalmi bevételek ( talajterhelés is)</t>
  </si>
  <si>
    <t>Közhatalmi bevételek összesen</t>
  </si>
  <si>
    <t>B410</t>
  </si>
  <si>
    <t xml:space="preserve">2. melléklet </t>
  </si>
  <si>
    <t xml:space="preserve">1. melléklet </t>
  </si>
  <si>
    <t xml:space="preserve">3. melléklet </t>
  </si>
  <si>
    <t xml:space="preserve">4.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</si>
  <si>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</si>
  <si>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</si>
  <si>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</si>
  <si>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</si>
  <si>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</si>
  <si>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 xml:space="preserve">10. melléklet </t>
  </si>
  <si>
    <t xml:space="preserve">11. melléklet </t>
  </si>
  <si>
    <t xml:space="preserve">12. melléklet 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</si>
  <si>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</si>
  <si>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</si>
  <si>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</si>
  <si>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</si>
  <si>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</si>
  <si>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>Bruttó érték</t>
  </si>
  <si>
    <t>Nettó érték</t>
  </si>
  <si>
    <t>I. Immateriális javak (2+5)</t>
  </si>
  <si>
    <t>Törzsvagyon (3+4)</t>
  </si>
  <si>
    <t>Forgalomképtelen (3.1.+3.2.)</t>
  </si>
  <si>
    <t>-kizárólagos önkormányzati tulajdonban álló vagyon</t>
  </si>
  <si>
    <t>3.1.</t>
  </si>
  <si>
    <t>-nemzetgazdasági szempontból kiemelt jelentőségű vagyon</t>
  </si>
  <si>
    <t>3.2.</t>
  </si>
  <si>
    <t>Korlátozottan forgalomképes</t>
  </si>
  <si>
    <t>Üzleti vagyon</t>
  </si>
  <si>
    <t>II. Tárgyi eszközök (7+12+17+19+21+26+31)</t>
  </si>
  <si>
    <t>1. Ingatlanok és kapcsolódó vagyoni értékű jogok (8+11)</t>
  </si>
  <si>
    <t>Törzsvagyon (9+10)</t>
  </si>
  <si>
    <t>Forgalomképtelen (9.1.+9.2.)</t>
  </si>
  <si>
    <t>9.1.</t>
  </si>
  <si>
    <t>Helyi közutak és műtárgyaik</t>
  </si>
  <si>
    <t>9.1.1.</t>
  </si>
  <si>
    <t>Terek, parkok</t>
  </si>
  <si>
    <t>9.1.2.</t>
  </si>
  <si>
    <t>Helyi önkormányzat tulajdonában álló nemzetközi kereskedelmi repülőtér</t>
  </si>
  <si>
    <t>9.1.3.</t>
  </si>
  <si>
    <t>Helyi önkormányzat tulajdonában álló vizek, közcélú vízi létesítmények (ide nem értve a vízi közműveket)</t>
  </si>
  <si>
    <t>9.1.4.</t>
  </si>
  <si>
    <t>9.2.</t>
  </si>
  <si>
    <t>Nemzeti vagyonról szóló tv. 2. számú melléklete szerinti</t>
  </si>
  <si>
    <t>9.2.1.</t>
  </si>
  <si>
    <t>Törvényben, helyi rendeletben ekként meghatározott vagyonelem</t>
  </si>
  <si>
    <t>9.2.2.</t>
  </si>
  <si>
    <t>2. Gépek, berendezések és felszerelések, járművek (13+16)</t>
  </si>
  <si>
    <t>Törzsvagyon (14+15)</t>
  </si>
  <si>
    <t>Forgalomképtelen (14.1.+14.2.)</t>
  </si>
  <si>
    <t>14.1.</t>
  </si>
  <si>
    <t>14.2.</t>
  </si>
  <si>
    <t>14.2.1.</t>
  </si>
  <si>
    <t>14.2.2.</t>
  </si>
  <si>
    <t>3. Tenyészállatok</t>
  </si>
  <si>
    <t>4. Beruházások, felújítások (20+21)</t>
  </si>
  <si>
    <t>Beruházások</t>
  </si>
  <si>
    <t>Felújítások</t>
  </si>
  <si>
    <t>5. Tárgyi eszközök értékhelyesbítése</t>
  </si>
  <si>
    <t>III. Befektetett pénzügyi eszközök (29+33+34+35+36+37+38)</t>
  </si>
  <si>
    <t>1. Tartós részesedés (29+33)</t>
  </si>
  <si>
    <t>Törzsvagyon (31+32)</t>
  </si>
  <si>
    <t>Forgalomképtelen (31.1.+31.2.)</t>
  </si>
  <si>
    <t>31.1.</t>
  </si>
  <si>
    <t>31.2.</t>
  </si>
  <si>
    <t>2. Tartós hitelviszonyt megtestesítő értékpapír</t>
  </si>
  <si>
    <t>6. Befektetett pénzügyi eszközök értékhelyesbítése</t>
  </si>
  <si>
    <t>IV. Koncesszióba, vagyonkezelésbe adott eszközök (40+43)</t>
  </si>
  <si>
    <t>Törzsvagyon (41+42)</t>
  </si>
  <si>
    <t>Forgalomképtelen  (41.1+41.2)</t>
  </si>
  <si>
    <t>41.1.</t>
  </si>
  <si>
    <t>41.2.</t>
  </si>
  <si>
    <t>A) NEMZETI VAGYONBA TARTOZÓ BEFEKTETETT ESZKÖZÖK ÖSSZESEN (1+6+28+39)</t>
  </si>
  <si>
    <t>I. Készletek</t>
  </si>
  <si>
    <t>II. Értékpapírok</t>
  </si>
  <si>
    <t>B) NEMZETI VAGYONBA TARTOZÓ FORGÓESZKÖZÖK (45+46+47+48+49)</t>
  </si>
  <si>
    <t>C) PÉNZESZKÖZÖK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</si>
  <si>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</si>
  <si>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</si>
  <si>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</si>
  <si>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</t>
  </si>
  <si>
    <t>E) EGYÉB SAJÁTOS ESZKÖZOLDALI ELSZÁMOLÁSOK</t>
  </si>
  <si>
    <t>F) AKTÍV IDŐBELI ELHATÁROLÁSOK</t>
  </si>
  <si>
    <t>ESZKÖZÖK ÖSSZESEN (44+50)</t>
  </si>
  <si>
    <t>FORRÁSOK</t>
  </si>
  <si>
    <t>sor- szám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</si>
  <si>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</si>
  <si>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</si>
  <si>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</si>
  <si>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</si>
  <si>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</si>
  <si>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</si>
  <si>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(1+2+3)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</si>
  <si>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</si>
  <si>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</si>
  <si>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</si>
  <si>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(1+2+3)</t>
  </si>
  <si>
    <t>I) EGYÉB SAJÁTOS FORRÁSOLDALI ELSZÁMOLÁSOK</t>
  </si>
  <si>
    <t>J) KINCSTÁRI SZÁMLAVEZETÉSSEL KAPCSOLATOS ELSZÁMOLÁSOK</t>
  </si>
  <si>
    <t>I. Eredményszemléletű bevételek passzív időbeli elhatárolása</t>
  </si>
  <si>
    <t>II. Költségek, ráfordítások passzív időbeli elhatárolása</t>
  </si>
  <si>
    <t>K) PASSZÍV IDŐBELI ELHATÁROLÁSOK</t>
  </si>
  <si>
    <t>FORRÁSOK ÖSSZESEN (4+7+11)</t>
  </si>
  <si>
    <t>I. Immateriális javak (2+3)</t>
  </si>
  <si>
    <t>"0"-ra leírt, de használatban lévő</t>
  </si>
  <si>
    <t>"0"-ra leírt, használaton kívüli</t>
  </si>
  <si>
    <t>II. Tárgyi eszközök (5+8+11)</t>
  </si>
  <si>
    <t>1. Ingatlanok és kapcsolódó vagyoni értékű jogok (6+7)</t>
  </si>
  <si>
    <t>2. Gépek, berendezések és felszerelések, járművek (9+10)</t>
  </si>
  <si>
    <t>3. Tenyészállatok (15+16)</t>
  </si>
  <si>
    <t>IV. Üzemeltetésre, kezelésre átadott, koncesszióba, vagyonkezelésbe adott, illetve vagyonkezelésbe vett szközök (15+16)</t>
  </si>
  <si>
    <t>ÖSSZESEN (1+4+14)</t>
  </si>
  <si>
    <t>Ft</t>
  </si>
  <si>
    <t>Mennyiség (db)</t>
  </si>
  <si>
    <t xml:space="preserve">Érték </t>
  </si>
  <si>
    <t>Képzőművészeti alkotások</t>
  </si>
  <si>
    <t>Régészeti leletek</t>
  </si>
  <si>
    <t>Kép- és hangarchívum</t>
  </si>
  <si>
    <t>Gyűjtemények</t>
  </si>
  <si>
    <t>Kulturális javak</t>
  </si>
  <si>
    <t>Összesen (1+2+3+4+5)</t>
  </si>
  <si>
    <t>Kezességvállalással kapcsolatos függő kötelezettség</t>
  </si>
  <si>
    <t>Garanciavállalással kapcsolatos függő kötelezettség</t>
  </si>
  <si>
    <t>Összesen (1+2)</t>
  </si>
  <si>
    <t>Összevont költségvetési mérleg (Ft)</t>
  </si>
  <si>
    <t>Költségvetési bevételek</t>
  </si>
  <si>
    <t>Költségvetési kiadások</t>
  </si>
  <si>
    <t>Rovatok</t>
  </si>
  <si>
    <t>terv</t>
  </si>
  <si>
    <t>tény</t>
  </si>
  <si>
    <t>B111. Helyi önkormányzatok működésének általános támogatása</t>
  </si>
  <si>
    <t>K11. Foglalkoztatottak személyi juttatásai</t>
  </si>
  <si>
    <t>B112. Települési önkormányzatok egyes köznevelési feladatainak támogatása</t>
  </si>
  <si>
    <t>K12. Külső személyi juttatások</t>
  </si>
  <si>
    <t>B113. Települési önkormányzatok szociális, gyermekjóléti és gyermekétkeztetési feladatainak támogatása</t>
  </si>
  <si>
    <t>B114. Települési önkormányzatok kulturális feladatainak támogatása</t>
  </si>
  <si>
    <t>B115. Működési célú költségvetési támogatások és kiegészítő támogatások</t>
  </si>
  <si>
    <t>K31. Készletbeszerzés</t>
  </si>
  <si>
    <t>B116. Elszámolásból származó bevételek</t>
  </si>
  <si>
    <t>K32. Kommunikációs szolgáltatások</t>
  </si>
  <si>
    <t>B11. Önkormányzatok működési támogatásai</t>
  </si>
  <si>
    <t>K33. Szolgáltatási kiadások</t>
  </si>
  <si>
    <t>B12. Elvonások és befizetések bevételei</t>
  </si>
  <si>
    <t>K34. Kiküldetések, reklám- és propagandakiadások</t>
  </si>
  <si>
    <t>B13. Működési célú garancia- és kezességvállalásból származó megtérülések államháztartáson belülről</t>
  </si>
  <si>
    <t>K35. Különféle befizetések és egyéb dologi kiadások</t>
  </si>
  <si>
    <t>B14. Működési célú visszatérítendő támogatások, kölcsönök visszatérülése</t>
  </si>
  <si>
    <t>B15. Működési célú visszatérítendő támogatások, kölcsönök igénybevétele államháztartáson belülről</t>
  </si>
  <si>
    <t>K41. Társadalombiztosítási ellátások</t>
  </si>
  <si>
    <t>B16. Egyéb működési célú támogatások bevételei államháztartáson belülről</t>
  </si>
  <si>
    <t>K42. Családi támogatások</t>
  </si>
  <si>
    <t xml:space="preserve">B1. Működési célú támogatások államháztartáson belülről </t>
  </si>
  <si>
    <t>K43. Pénzbeli kárpótlások, kártérítések</t>
  </si>
  <si>
    <t>B21. Felhalmozási célú önkormányzati támogatások</t>
  </si>
  <si>
    <t>K44. Betegséggel kapcsolatos (nem társadalombiztosítási) ellátások</t>
  </si>
  <si>
    <t>B22. Felhalmozási célú garancia- és kezességvállalásból származó megtérülések államháztartáson belülről</t>
  </si>
  <si>
    <t>K45. Foglalkoztatással, munkanélküliséggel kapcsolatos ellátások</t>
  </si>
  <si>
    <t>B23. Felhalmozási célú visszatérítendő támogatások, kölcsönök visszatérülése</t>
  </si>
  <si>
    <t>K46. Lakhatással kapcsolatos ellátások</t>
  </si>
  <si>
    <t>B24. Felhalmozási célú visszatérítendő támogatások, kölcsönök igénybevétele államháztartáson belülről</t>
  </si>
  <si>
    <t>K47. Intézményi ellátottak pénzbeli juttatásai</t>
  </si>
  <si>
    <t>B25. Egyéb felhalmozási célú támogatások bevételei államháztartáson belülről</t>
  </si>
  <si>
    <t>K48. Egyéb nem intézményi ellátások</t>
  </si>
  <si>
    <t>B31. Jövedelemadók</t>
  </si>
  <si>
    <t>K501. Nemzetközi kötelezettségek</t>
  </si>
  <si>
    <t>B32. Szociális hozzájárulási adó és járulékok</t>
  </si>
  <si>
    <t>K5021. A helyi önkormányzatok előző évi elszámolásából származó kiadások</t>
  </si>
  <si>
    <t>B33. Bérhez és foglalkoztatáshoz kapcsolódó adók</t>
  </si>
  <si>
    <t>K5022. A helyi önkormányzatok törvényi előíráson alapuló befizetései</t>
  </si>
  <si>
    <t>B34. Vagyoni típusú adók</t>
  </si>
  <si>
    <t>K5023. Egyéb elvonások, befizetések</t>
  </si>
  <si>
    <t>B35. Termékek és szolgáltatások adói</t>
  </si>
  <si>
    <t>K502. Elvonások és befizetések</t>
  </si>
  <si>
    <t>B36. Egyéb közhatalmi bevételek</t>
  </si>
  <si>
    <t>K503. Működési célú garancia- és kezességvállalásból származó kifizetés államháztartáson belülre</t>
  </si>
  <si>
    <t>K504. Működési célú visszatérítendő támogatok, kölcsönök nyújtása államháztartáson belülre</t>
  </si>
  <si>
    <t>B401. Készletértékesítés ellenértéke</t>
  </si>
  <si>
    <t>K505. Működési célú visszatérítendő támogatások, kölcsönök törlesztése államháztartáson belülre</t>
  </si>
  <si>
    <t>B402. Szolgáltatások ellenértéke</t>
  </si>
  <si>
    <t>K506. Egyéb működési célú támogatások államháztartáson belülre</t>
  </si>
  <si>
    <t>B403. Közvetített szolgáltatások ellenértéke</t>
  </si>
  <si>
    <t>K507. Működési célú garancia- és kezességvállalásból származó kifizetés államháztartáson kívülre</t>
  </si>
  <si>
    <t>B404. Tulajdonosi bevételek</t>
  </si>
  <si>
    <t>K508. Működési célú visszafizetendő támogatások, kölcsönök nyújtása államháztartáson belülre</t>
  </si>
  <si>
    <t>B405. Ellátási díjak</t>
  </si>
  <si>
    <t>K509. Árkiegészítések, ártámogatások</t>
  </si>
  <si>
    <t>B406. Kiszámlázott általános forgalmi adó</t>
  </si>
  <si>
    <t>K510. Kamattámogatások</t>
  </si>
  <si>
    <t>B407. Általános forgalmi adó visszatérítése</t>
  </si>
  <si>
    <t>K511. Működési célú támogatások az Európai Uniónak</t>
  </si>
  <si>
    <t>B4081. Befektetett pénzügyi eszközökből származó bevételek</t>
  </si>
  <si>
    <t>K512. Egyéb működési célú támogatások államháztartáson kívülre</t>
  </si>
  <si>
    <t>B4082. Egyéb kapott (járó) kamatok és kamatjellegű bevételek</t>
  </si>
  <si>
    <t>K513. Tartalékok</t>
  </si>
  <si>
    <t>B408. Kamatbevételek és más nyereségjellegű bevételek</t>
  </si>
  <si>
    <t>B4091. Részesedésekből származó pénzügyi műveletek bevételei</t>
  </si>
  <si>
    <t>K61. Immateriális javak beszerzése, létesítése</t>
  </si>
  <si>
    <t>B4092. Más egyéb pénzügyi műveletek bevételei</t>
  </si>
  <si>
    <t>K62. Ingatlanok beszerzése, létesítése</t>
  </si>
  <si>
    <t>B409. Egyéb pénzügyi műveletek bevételei</t>
  </si>
  <si>
    <t>K63. Informatikai eszközök beszerzése, létesítése</t>
  </si>
  <si>
    <t>B410. Biztosító által fizetett kártérítés</t>
  </si>
  <si>
    <t>K64. Egyéb tárgyi eszközök beszerzése, létesítése</t>
  </si>
  <si>
    <t>B411. Egyéb működési bevételek</t>
  </si>
  <si>
    <t>K65. Részesedések beszerzése</t>
  </si>
  <si>
    <t>K66. Meglévő részesedések növeléséhez kapcsolódó kiadások</t>
  </si>
  <si>
    <t>B51. Immateriális javak</t>
  </si>
  <si>
    <t>K67. Beruházási célú előzetesen felszámított általános forgalmi adó</t>
  </si>
  <si>
    <t>B52. Ingatlanok értékesítése</t>
  </si>
  <si>
    <t>K6. Beruházások</t>
  </si>
  <si>
    <t>B53. Egyéb tárgyi eszközök értékesítése</t>
  </si>
  <si>
    <t>K71. Ingatlanok felújítása</t>
  </si>
  <si>
    <t>B54. Részesedések értékesítése</t>
  </si>
  <si>
    <t>K72. Informatikai eszközök felújítása</t>
  </si>
  <si>
    <t>B55. Részesedések megszüntetéséhez kapcsolódó bevételek</t>
  </si>
  <si>
    <t>K73. Egyéb tárgyi eszközök felújítása</t>
  </si>
  <si>
    <t>K74. Felújítási célú előzetesen felszámított általános forgalmi adó</t>
  </si>
  <si>
    <t>B61. Működési célú garancia- és kezességvállalásból származó megtérülések államháztartáson kívülről</t>
  </si>
  <si>
    <t>B62. Működési célú visszatérítendő támogatások, kölcsönök visszatérülése az Európai Uniótól</t>
  </si>
  <si>
    <t>K81. Felhalmozási célú garancia- és kezességvállalásból származó kifizetés államháztartáson belülre</t>
  </si>
  <si>
    <t>B63. Működési célú visszatérítendő támogatások, kölcsönök visszatérülése kormányoktól és más nemzetközi szervezetektől</t>
  </si>
  <si>
    <t>K82. Felhalmozási célú visszatérítendő támogatok, kölcsönök nyújtása államháztartáson belülre</t>
  </si>
  <si>
    <r>
      <t xml:space="preserve">B64. </t>
    </r>
    <r>
      <rPr>
        <sz val="12"/>
        <color indexed="8"/>
        <rFont val="Bookman Old Style"/>
        <family val="1"/>
        <charset val="238"/>
      </rPr>
      <t>Működési célú visszatérítendő támogatások, kölcsönök visszatérülése államháztartáson kívülről</t>
    </r>
  </si>
  <si>
    <t>K83. Felhalmozási célú visszatérítendő támogatások, kölcsönök törlesztése államháztartáson belülre</t>
  </si>
  <si>
    <t>B65. Egyéb működési célú átvett pénzeszköz</t>
  </si>
  <si>
    <t>K84. Egyéb felhalmozási célú támogatások államháztartáson belülre</t>
  </si>
  <si>
    <t>K85. Felhalmozási célú garancia- és kezességvállalásból származó kifizetés államháztartáson kívülre</t>
  </si>
  <si>
    <t>B71. Felhalmozási célú garancia- és kezességvállalásból származó megtérülések államháztartáson kívülről</t>
  </si>
  <si>
    <t>K86. Felhalmozási célú visszafizetendő támogatások, kölcsönök nyújtása államháztartáson belülre</t>
  </si>
  <si>
    <t>B72. Felhalmozási célú visszatérítendő támogatások, kölcsönök visszatérülése az Európai Uniótól</t>
  </si>
  <si>
    <t>K 87. Lakástámogatás</t>
  </si>
  <si>
    <t>B73. Felhalmozási célú visszatérítendő támogatások, kölcsönök visszatérülése kormányoktól és más nemzetközi szervezetektől</t>
  </si>
  <si>
    <t>K88. Felhalmozási célú támogatások az Európai Uniónak</t>
  </si>
  <si>
    <t>B74. Felhalmozási célú visszatérítendő támogatások, kölcsönök visszatérülése államháztartáson kívülről</t>
  </si>
  <si>
    <t>K89. Egyéb felhalmozási célú támogatások államháztartáson kívülre</t>
  </si>
  <si>
    <t>B75. Egyéb felhalmozási célú átvett pénzeszköz</t>
  </si>
  <si>
    <t xml:space="preserve">K8. Egyéb felhalmozási célú kiadások </t>
  </si>
  <si>
    <t>B7. Működési célú átvett pénzeszközök</t>
  </si>
  <si>
    <t>(B1+B2+....+B7)</t>
  </si>
  <si>
    <t>(K1+K2+....+K8)</t>
  </si>
  <si>
    <t>Előirányzat felhasználási terv - pénzeszköz változások</t>
  </si>
  <si>
    <t>Hónap</t>
  </si>
  <si>
    <t>Bevételek</t>
  </si>
  <si>
    <t>Kiadások</t>
  </si>
  <si>
    <t>Egyenleg</t>
  </si>
  <si>
    <t>I. negyedév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</si>
  <si>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</si>
  <si>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</si>
  <si>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</si>
  <si>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</si>
  <si>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</si>
  <si>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</si>
  <si>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</si>
  <si>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</si>
  <si>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</si>
  <si>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Az európai uniós forrásból finanszírozott támogatással megvalósuló programok, projektek kiadásai, bevételei, valamint a helyi önkormányzat ilyen projektekhez történő hozzájárulásai (Ft)</t>
  </si>
  <si>
    <t>Eredeti ei.</t>
  </si>
  <si>
    <t>Módosított ei.</t>
  </si>
  <si>
    <t>Teljesítés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</si>
  <si>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</si>
  <si>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</si>
  <si>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</si>
  <si>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</si>
  <si>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</si>
  <si>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</si>
  <si>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</si>
  <si>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</si>
  <si>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</si>
  <si>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Módosított e.</t>
  </si>
  <si>
    <t>2021. évi kifizetés</t>
  </si>
  <si>
    <t>III. Halasztott eredményszemlélelű bevételek</t>
  </si>
  <si>
    <t xml:space="preserve">Konszolidált </t>
  </si>
  <si>
    <t>Konszolidált</t>
  </si>
  <si>
    <t>Iharosberény Község Önkormányzat</t>
  </si>
  <si>
    <t>Projekt megnevezése:  VP6-7.4.1.1-16 Tűzoltószertár felújítása</t>
  </si>
  <si>
    <t>Projekt megnevezése: Külterületi utak pályázat</t>
  </si>
  <si>
    <t>Támogatások, átadott pénzeszközök</t>
  </si>
  <si>
    <t>Átvett pénzeszközök, támogatások</t>
  </si>
  <si>
    <t>Közhatalmi bevételek</t>
  </si>
  <si>
    <t>Maradvány kimutatás</t>
  </si>
  <si>
    <t>Immateriális javak, tárgyi eszközök állománya</t>
  </si>
  <si>
    <t xml:space="preserve">18. melléklet </t>
  </si>
  <si>
    <t>Összevont költségvetési mérleg</t>
  </si>
  <si>
    <t>Pénzeszköz változás</t>
  </si>
  <si>
    <t xml:space="preserve">19. melléklet </t>
  </si>
  <si>
    <t>EU projektből megvalósult programok bevétel-kiadás</t>
  </si>
  <si>
    <t>2019. évi előirányzatai és teljesítése</t>
  </si>
  <si>
    <t>Tárgyévi kifizetés (2019. évi  telj.)</t>
  </si>
  <si>
    <t>2022. évi kifizetés</t>
  </si>
  <si>
    <t>2023. év utáni kifizetések</t>
  </si>
  <si>
    <t xml:space="preserve">Vagyonkimutatás a könyvviteli mérlegben szereplő eszközökről 2019. év </t>
  </si>
  <si>
    <t>2019. évi előirányzatok és teljesítése</t>
  </si>
  <si>
    <t>K89</t>
  </si>
  <si>
    <t>2019. év</t>
  </si>
  <si>
    <t>19. melléklet az .../2020.(....) rendelethez</t>
  </si>
  <si>
    <t>1. melléklet a 7/2020. (VII.03) rendelethez</t>
  </si>
  <si>
    <t>2.melléklet a 7/2020.(VII.03) rendelethez</t>
  </si>
  <si>
    <t>3. melléklet a 7/2020. (VII.03) rendelethez</t>
  </si>
  <si>
    <t>4. melléklet a 7/2020. (VII.03) rendelethez</t>
  </si>
  <si>
    <t>5. melléklet a 7/2020. (VII.03) rendelethez</t>
  </si>
  <si>
    <t>6.melléklet a 7/2020. (VII.03) rendelethez</t>
  </si>
  <si>
    <t>7. melléklet a 7/2020. (VII.03) rendelethez</t>
  </si>
  <si>
    <t>8. melléklet a 7/2020. (VII.03.) rendelethez</t>
  </si>
  <si>
    <t>9. melléklet a 7 /2020. (VII.03.) rendelethez</t>
  </si>
  <si>
    <t>10. melléklet a 7/2020. (VII.03.) rendelethez</t>
  </si>
  <si>
    <t>11. melléklet a 7/2020. (VII.03.) rendelethez</t>
  </si>
  <si>
    <t>12. melléklet a 7/2020. (VII.03.) rendelethez</t>
  </si>
  <si>
    <t>13. melléklet a 7/2020. (VII.03.)rendelethez</t>
  </si>
  <si>
    <t>14. melléklet a 7/2020. (VII.03.) rendelethez</t>
  </si>
  <si>
    <t>15. melléklet a 7/2020. (VII.03.) rendelethez</t>
  </si>
  <si>
    <t>16. melléklet a 7/2020. (VII.03.) rendelethez</t>
  </si>
  <si>
    <t>17. melléklet a  7/2020. (VII.03.) rendelethez</t>
  </si>
  <si>
    <t>18. melléklet a  7/2020. (VII.03.)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</si>
</sst>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F_t_-;\-* #,##0.00\ _F_t_-;_-* &quot;-&quot;??\ _F_t_-;_-@_-"/>
    <numFmt numFmtId="165" formatCode="0__"/>
    <numFmt numFmtId="166" formatCode="\ ##########"/>
    <numFmt numFmtId="167" formatCode="00"/>
    <numFmt numFmtId="168" formatCode="#,##0_ ;\-#,##0\ "/>
    <numFmt numFmtId="169" formatCode="#,##0;[Red]#,##0"/>
    <numFmt numFmtId="170" formatCode="_-* #,##0\ _F_t_-;\-* #,##0\ _F_t_-;_-* &quot;-&quot;??\ _F_t_-;_-@_-"/>
  </numFmts>
  <fonts count="7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4"/>
      <color indexed="10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sz val="11"/>
      <color indexed="10"/>
      <name val="Bookman Old Style"/>
      <family val="1"/>
      <charset val="238"/>
    </font>
    <font>
      <sz val="10"/>
      <color indexed="10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1"/>
      <color theme="1"/>
      <name val="Bookman Old Style"/>
      <family val="1"/>
      <charset val="238"/>
    </font>
    <font>
      <b/>
      <sz val="14"/>
      <color theme="1"/>
      <name val="Bookman Old Style"/>
      <family val="1"/>
      <charset val="238"/>
    </font>
    <font>
      <b/>
      <i/>
      <sz val="14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i/>
      <sz val="10"/>
      <color theme="1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0"/>
      <color indexed="10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MS Sans Serif"/>
      <family val="2"/>
      <charset val="238"/>
    </font>
    <font>
      <sz val="12"/>
      <name val="Bookman Old Style"/>
      <family val="1"/>
      <charset val="238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sz val="10"/>
      <name val="Times New Roman"/>
      <family val="1"/>
      <charset val="238"/>
    </font>
    <font>
      <sz val="14"/>
      <name val="Bookman Old Style"/>
      <family val="1"/>
      <charset val="238"/>
    </font>
    <font>
      <sz val="14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17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3" fillId="0" borderId="0"/>
    <xf numFmtId="0" fontId="58" fillId="0" borderId="0"/>
    <xf numFmtId="0" fontId="59" fillId="0" borderId="0"/>
    <xf numFmtId="164" fontId="58" fillId="0" borderId="0" applyFont="0" applyFill="0" applyBorder="0" applyAlignment="0" applyProtection="0"/>
  </cellStyleXfs>
  <cellXfs count="723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19" fillId="0" borderId="1" xfId="0" applyFont="1" applyBorder="1"/>
    <xf numFmtId="0" fontId="22" fillId="0" borderId="0" xfId="0" applyFont="1"/>
    <xf numFmtId="0" fontId="6" fillId="0" borderId="1" xfId="4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3" fontId="10" fillId="0" borderId="1" xfId="0" applyNumberFormat="1" applyFont="1" applyBorder="1"/>
    <xf numFmtId="0" fontId="6" fillId="0" borderId="1" xfId="0" applyFont="1" applyFill="1" applyBorder="1" applyAlignment="1">
      <alignment horizontal="center" vertical="center" wrapText="1"/>
    </xf>
    <xf numFmtId="0" fontId="20" fillId="0" borderId="0" xfId="0" applyFont="1" applyAlignment="1"/>
    <xf numFmtId="0" fontId="7" fillId="0" borderId="1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0" fillId="0" borderId="0" xfId="0" applyFont="1"/>
    <xf numFmtId="0" fontId="15" fillId="0" borderId="0" xfId="0" applyFont="1"/>
    <xf numFmtId="0" fontId="15" fillId="0" borderId="1" xfId="0" applyFont="1" applyBorder="1"/>
    <xf numFmtId="3" fontId="15" fillId="0" borderId="1" xfId="0" applyNumberFormat="1" applyFont="1" applyBorder="1"/>
    <xf numFmtId="0" fontId="10" fillId="0" borderId="1" xfId="0" applyFont="1" applyBorder="1"/>
    <xf numFmtId="0" fontId="32" fillId="0" borderId="0" xfId="0" applyFont="1"/>
    <xf numFmtId="0" fontId="34" fillId="0" borderId="0" xfId="0" applyFont="1" applyAlignment="1">
      <alignment horizontal="center"/>
    </xf>
    <xf numFmtId="0" fontId="33" fillId="0" borderId="0" xfId="0" applyFont="1" applyAlignment="1"/>
    <xf numFmtId="3" fontId="19" fillId="0" borderId="1" xfId="0" applyNumberFormat="1" applyFont="1" applyBorder="1" applyAlignment="1">
      <alignment horizontal="center"/>
    </xf>
    <xf numFmtId="3" fontId="0" fillId="0" borderId="0" xfId="0" applyNumberFormat="1" applyAlignment="1">
      <alignment horizontal="center" wrapText="1"/>
    </xf>
    <xf numFmtId="164" fontId="0" fillId="0" borderId="0" xfId="1" applyFont="1"/>
    <xf numFmtId="0" fontId="18" fillId="0" borderId="0" xfId="0" applyFont="1" applyAlignment="1">
      <alignment horizontal="center"/>
    </xf>
    <xf numFmtId="164" fontId="0" fillId="0" borderId="0" xfId="1" applyFont="1" applyBorder="1"/>
    <xf numFmtId="0" fontId="39" fillId="0" borderId="5" xfId="0" applyFont="1" applyFill="1" applyBorder="1" applyAlignment="1"/>
    <xf numFmtId="0" fontId="39" fillId="0" borderId="0" xfId="0" applyFont="1" applyFill="1" applyBorder="1" applyAlignment="1"/>
    <xf numFmtId="0" fontId="30" fillId="3" borderId="0" xfId="0" applyFont="1" applyFill="1"/>
    <xf numFmtId="3" fontId="30" fillId="3" borderId="0" xfId="0" applyNumberFormat="1" applyFont="1" applyFill="1"/>
    <xf numFmtId="0" fontId="15" fillId="3" borderId="0" xfId="0" applyFont="1" applyFill="1"/>
    <xf numFmtId="0" fontId="0" fillId="3" borderId="0" xfId="0" applyFill="1"/>
    <xf numFmtId="3" fontId="30" fillId="3" borderId="1" xfId="0" applyNumberFormat="1" applyFont="1" applyFill="1" applyBorder="1" applyAlignment="1"/>
    <xf numFmtId="0" fontId="4" fillId="3" borderId="1" xfId="0" applyFont="1" applyFill="1" applyBorder="1" applyAlignment="1">
      <alignment horizontal="left" vertical="center"/>
    </xf>
    <xf numFmtId="3" fontId="30" fillId="3" borderId="1" xfId="0" applyNumberFormat="1" applyFont="1" applyFill="1" applyBorder="1"/>
    <xf numFmtId="3" fontId="32" fillId="3" borderId="1" xfId="0" applyNumberFormat="1" applyFont="1" applyFill="1" applyBorder="1"/>
    <xf numFmtId="0" fontId="15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3" fontId="25" fillId="3" borderId="1" xfId="0" applyNumberFormat="1" applyFont="1" applyFill="1" applyBorder="1"/>
    <xf numFmtId="3" fontId="14" fillId="3" borderId="1" xfId="0" applyNumberFormat="1" applyFont="1" applyFill="1" applyBorder="1"/>
    <xf numFmtId="0" fontId="5" fillId="3" borderId="1" xfId="0" applyFont="1" applyFill="1" applyBorder="1" applyAlignment="1">
      <alignment horizontal="left" vertical="center"/>
    </xf>
    <xf numFmtId="3" fontId="31" fillId="3" borderId="1" xfId="0" applyNumberFormat="1" applyFont="1" applyFill="1" applyBorder="1"/>
    <xf numFmtId="3" fontId="10" fillId="3" borderId="1" xfId="0" applyNumberFormat="1" applyFont="1" applyFill="1" applyBorder="1"/>
    <xf numFmtId="3" fontId="19" fillId="3" borderId="1" xfId="0" applyNumberFormat="1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/>
    <xf numFmtId="3" fontId="30" fillId="3" borderId="11" xfId="0" applyNumberFormat="1" applyFont="1" applyFill="1" applyBorder="1" applyAlignment="1"/>
    <xf numFmtId="3" fontId="30" fillId="3" borderId="12" xfId="0" applyNumberFormat="1" applyFont="1" applyFill="1" applyBorder="1" applyAlignment="1"/>
    <xf numFmtId="3" fontId="30" fillId="3" borderId="11" xfId="0" applyNumberFormat="1" applyFont="1" applyFill="1" applyBorder="1"/>
    <xf numFmtId="3" fontId="30" fillId="3" borderId="12" xfId="0" applyNumberFormat="1" applyFont="1" applyFill="1" applyBorder="1"/>
    <xf numFmtId="3" fontId="32" fillId="3" borderId="11" xfId="0" applyNumberFormat="1" applyFont="1" applyFill="1" applyBorder="1"/>
    <xf numFmtId="3" fontId="32" fillId="3" borderId="12" xfId="0" applyNumberFormat="1" applyFont="1" applyFill="1" applyBorder="1"/>
    <xf numFmtId="3" fontId="14" fillId="3" borderId="11" xfId="0" applyNumberFormat="1" applyFont="1" applyFill="1" applyBorder="1"/>
    <xf numFmtId="3" fontId="14" fillId="3" borderId="12" xfId="0" applyNumberFormat="1" applyFont="1" applyFill="1" applyBorder="1"/>
    <xf numFmtId="3" fontId="25" fillId="3" borderId="11" xfId="0" applyNumberFormat="1" applyFont="1" applyFill="1" applyBorder="1"/>
    <xf numFmtId="3" fontId="25" fillId="3" borderId="12" xfId="0" applyNumberFormat="1" applyFont="1" applyFill="1" applyBorder="1"/>
    <xf numFmtId="3" fontId="31" fillId="3" borderId="11" xfId="0" applyNumberFormat="1" applyFont="1" applyFill="1" applyBorder="1"/>
    <xf numFmtId="3" fontId="31" fillId="3" borderId="12" xfId="0" applyNumberFormat="1" applyFont="1" applyFill="1" applyBorder="1"/>
    <xf numFmtId="3" fontId="10" fillId="3" borderId="11" xfId="0" applyNumberFormat="1" applyFont="1" applyFill="1" applyBorder="1"/>
    <xf numFmtId="3" fontId="10" fillId="3" borderId="12" xfId="0" applyNumberFormat="1" applyFont="1" applyFill="1" applyBorder="1"/>
    <xf numFmtId="3" fontId="31" fillId="3" borderId="13" xfId="0" applyNumberFormat="1" applyFont="1" applyFill="1" applyBorder="1"/>
    <xf numFmtId="3" fontId="31" fillId="3" borderId="14" xfId="0" applyNumberFormat="1" applyFont="1" applyFill="1" applyBorder="1"/>
    <xf numFmtId="3" fontId="31" fillId="3" borderId="15" xfId="0" applyNumberFormat="1" applyFont="1" applyFill="1" applyBorder="1"/>
    <xf numFmtId="0" fontId="15" fillId="3" borderId="12" xfId="0" applyFont="1" applyFill="1" applyBorder="1"/>
    <xf numFmtId="3" fontId="19" fillId="3" borderId="11" xfId="0" applyNumberFormat="1" applyFont="1" applyFill="1" applyBorder="1"/>
    <xf numFmtId="3" fontId="19" fillId="3" borderId="12" xfId="0" applyNumberFormat="1" applyFont="1" applyFill="1" applyBorder="1"/>
    <xf numFmtId="3" fontId="10" fillId="3" borderId="13" xfId="0" applyNumberFormat="1" applyFont="1" applyFill="1" applyBorder="1"/>
    <xf numFmtId="3" fontId="10" fillId="3" borderId="14" xfId="0" applyNumberFormat="1" applyFont="1" applyFill="1" applyBorder="1"/>
    <xf numFmtId="3" fontId="10" fillId="3" borderId="15" xfId="0" applyNumberFormat="1" applyFont="1" applyFill="1" applyBorder="1"/>
    <xf numFmtId="3" fontId="30" fillId="3" borderId="16" xfId="0" applyNumberFormat="1" applyFont="1" applyFill="1" applyBorder="1" applyAlignment="1"/>
    <xf numFmtId="3" fontId="30" fillId="3" borderId="17" xfId="0" applyNumberFormat="1" applyFont="1" applyFill="1" applyBorder="1" applyAlignment="1"/>
    <xf numFmtId="3" fontId="30" fillId="3" borderId="18" xfId="0" applyNumberFormat="1" applyFont="1" applyFill="1" applyBorder="1" applyAlignment="1"/>
    <xf numFmtId="0" fontId="26" fillId="3" borderId="0" xfId="0" applyFont="1" applyFill="1"/>
    <xf numFmtId="0" fontId="12" fillId="3" borderId="0" xfId="0" applyFont="1" applyFill="1"/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3" fontId="15" fillId="3" borderId="11" xfId="0" applyNumberFormat="1" applyFont="1" applyFill="1" applyBorder="1"/>
    <xf numFmtId="3" fontId="15" fillId="3" borderId="1" xfId="0" applyNumberFormat="1" applyFont="1" applyFill="1" applyBorder="1"/>
    <xf numFmtId="3" fontId="15" fillId="3" borderId="12" xfId="0" applyNumberFormat="1" applyFont="1" applyFill="1" applyBorder="1"/>
    <xf numFmtId="0" fontId="10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3" fillId="3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/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0" fillId="3" borderId="0" xfId="0" applyFill="1" applyBorder="1"/>
    <xf numFmtId="3" fontId="6" fillId="3" borderId="1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 wrapText="1"/>
    </xf>
    <xf numFmtId="3" fontId="0" fillId="3" borderId="0" xfId="0" applyNumberFormat="1" applyFill="1" applyBorder="1"/>
    <xf numFmtId="0" fontId="30" fillId="3" borderId="0" xfId="0" applyFont="1" applyFill="1" applyBorder="1"/>
    <xf numFmtId="3" fontId="0" fillId="3" borderId="0" xfId="0" applyNumberFormat="1" applyFill="1"/>
    <xf numFmtId="3" fontId="3" fillId="3" borderId="1" xfId="0" applyNumberFormat="1" applyFont="1" applyFill="1" applyBorder="1"/>
    <xf numFmtId="0" fontId="4" fillId="3" borderId="2" xfId="0" applyNumberFormat="1" applyFont="1" applyFill="1" applyBorder="1" applyAlignment="1">
      <alignment vertical="center"/>
    </xf>
    <xf numFmtId="166" fontId="4" fillId="3" borderId="2" xfId="0" applyNumberFormat="1" applyFont="1" applyFill="1" applyBorder="1" applyAlignment="1">
      <alignment vertical="center"/>
    </xf>
    <xf numFmtId="166" fontId="3" fillId="3" borderId="2" xfId="0" applyNumberFormat="1" applyFont="1" applyFill="1" applyBorder="1" applyAlignment="1">
      <alignment vertical="center"/>
    </xf>
    <xf numFmtId="166" fontId="10" fillId="3" borderId="2" xfId="0" applyNumberFormat="1" applyFont="1" applyFill="1" applyBorder="1" applyAlignment="1">
      <alignment vertical="center"/>
    </xf>
    <xf numFmtId="166" fontId="5" fillId="3" borderId="2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left" vertical="center" wrapText="1"/>
    </xf>
    <xf numFmtId="3" fontId="7" fillId="3" borderId="11" xfId="0" applyNumberFormat="1" applyFont="1" applyFill="1" applyBorder="1" applyAlignment="1">
      <alignment horizontal="right" vertical="center" wrapText="1"/>
    </xf>
    <xf numFmtId="3" fontId="7" fillId="3" borderId="12" xfId="0" applyNumberFormat="1" applyFont="1" applyFill="1" applyBorder="1" applyAlignment="1">
      <alignment horizontal="right" vertical="center" wrapText="1"/>
    </xf>
    <xf numFmtId="3" fontId="6" fillId="3" borderId="11" xfId="0" applyNumberFormat="1" applyFont="1" applyFill="1" applyBorder="1" applyAlignment="1">
      <alignment horizontal="right" vertical="center" wrapText="1"/>
    </xf>
    <xf numFmtId="3" fontId="6" fillId="3" borderId="12" xfId="0" applyNumberFormat="1" applyFont="1" applyFill="1" applyBorder="1" applyAlignment="1">
      <alignment horizontal="right" vertical="center" wrapText="1"/>
    </xf>
    <xf numFmtId="3" fontId="7" fillId="3" borderId="11" xfId="0" applyNumberFormat="1" applyFont="1" applyFill="1" applyBorder="1" applyAlignment="1">
      <alignment horizontal="right" vertical="center"/>
    </xf>
    <xf numFmtId="3" fontId="7" fillId="3" borderId="12" xfId="0" applyNumberFormat="1" applyFont="1" applyFill="1" applyBorder="1" applyAlignment="1">
      <alignment horizontal="right" vertical="center"/>
    </xf>
    <xf numFmtId="3" fontId="6" fillId="3" borderId="11" xfId="0" applyNumberFormat="1" applyFont="1" applyFill="1" applyBorder="1" applyAlignment="1">
      <alignment horizontal="right" vertical="center"/>
    </xf>
    <xf numFmtId="3" fontId="6" fillId="3" borderId="12" xfId="0" applyNumberFormat="1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 wrapText="1"/>
    </xf>
    <xf numFmtId="3" fontId="3" fillId="3" borderId="11" xfId="0" applyNumberFormat="1" applyFont="1" applyFill="1" applyBorder="1"/>
    <xf numFmtId="3" fontId="3" fillId="3" borderId="12" xfId="0" applyNumberFormat="1" applyFont="1" applyFill="1" applyBorder="1"/>
    <xf numFmtId="0" fontId="0" fillId="0" borderId="0" xfId="0" applyFont="1"/>
    <xf numFmtId="0" fontId="46" fillId="0" borderId="1" xfId="0" applyFont="1" applyBorder="1"/>
    <xf numFmtId="0" fontId="47" fillId="0" borderId="1" xfId="0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/>
    </xf>
    <xf numFmtId="0" fontId="48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/>
    </xf>
    <xf numFmtId="0" fontId="48" fillId="0" borderId="1" xfId="0" applyFont="1" applyFill="1" applyBorder="1" applyAlignment="1">
      <alignment horizontal="left" vertical="center"/>
    </xf>
    <xf numFmtId="0" fontId="49" fillId="0" borderId="1" xfId="0" applyFont="1" applyFill="1" applyBorder="1" applyAlignment="1">
      <alignment horizontal="left" vertical="center" wrapText="1"/>
    </xf>
    <xf numFmtId="3" fontId="0" fillId="0" borderId="0" xfId="0" applyNumberFormat="1" applyFont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39" fillId="3" borderId="0" xfId="0" applyFont="1" applyFill="1" applyBorder="1" applyAlignment="1">
      <alignment horizontal="center"/>
    </xf>
    <xf numFmtId="0" fontId="1" fillId="3" borderId="0" xfId="0" applyFont="1" applyFill="1" applyBorder="1" applyAlignment="1"/>
    <xf numFmtId="3" fontId="1" fillId="3" borderId="0" xfId="0" applyNumberFormat="1" applyFont="1" applyFill="1" applyBorder="1" applyAlignment="1"/>
    <xf numFmtId="0" fontId="40" fillId="3" borderId="0" xfId="0" applyFont="1" applyFill="1"/>
    <xf numFmtId="3" fontId="43" fillId="0" borderId="1" xfId="0" applyNumberFormat="1" applyFont="1" applyBorder="1"/>
    <xf numFmtId="3" fontId="10" fillId="0" borderId="1" xfId="0" applyNumberFormat="1" applyFont="1" applyBorder="1" applyAlignment="1">
      <alignment vertical="center"/>
    </xf>
    <xf numFmtId="3" fontId="46" fillId="0" borderId="1" xfId="0" applyNumberFormat="1" applyFont="1" applyBorder="1"/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3" fontId="3" fillId="3" borderId="19" xfId="0" applyNumberFormat="1" applyFont="1" applyFill="1" applyBorder="1" applyAlignment="1">
      <alignment horizontal="center" vertical="center"/>
    </xf>
    <xf numFmtId="3" fontId="3" fillId="3" borderId="20" xfId="0" applyNumberFormat="1" applyFont="1" applyFill="1" applyBorder="1" applyAlignment="1">
      <alignment horizontal="center" vertical="center" wrapText="1"/>
    </xf>
    <xf numFmtId="3" fontId="3" fillId="3" borderId="21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3" fontId="4" fillId="3" borderId="1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4" fillId="3" borderId="12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3" fontId="7" fillId="3" borderId="1" xfId="3" applyNumberFormat="1" applyFont="1" applyFill="1" applyBorder="1" applyAlignment="1">
      <alignment vertical="center" wrapText="1"/>
    </xf>
    <xf numFmtId="3" fontId="7" fillId="3" borderId="12" xfId="3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6" fillId="3" borderId="11" xfId="3" applyNumberFormat="1" applyFont="1" applyFill="1" applyBorder="1" applyAlignment="1">
      <alignment vertical="center" wrapText="1"/>
    </xf>
    <xf numFmtId="3" fontId="6" fillId="3" borderId="1" xfId="3" applyNumberFormat="1" applyFont="1" applyFill="1" applyBorder="1" applyAlignment="1">
      <alignment vertical="center" wrapText="1"/>
    </xf>
    <xf numFmtId="3" fontId="6" fillId="3" borderId="12" xfId="3" applyNumberFormat="1" applyFont="1" applyFill="1" applyBorder="1" applyAlignment="1">
      <alignment vertical="center" wrapText="1"/>
    </xf>
    <xf numFmtId="3" fontId="3" fillId="3" borderId="1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3" borderId="12" xfId="0" applyNumberFormat="1" applyFont="1" applyFill="1" applyBorder="1" applyAlignment="1">
      <alignment vertical="center"/>
    </xf>
    <xf numFmtId="3" fontId="7" fillId="3" borderId="14" xfId="3" applyNumberFormat="1" applyFont="1" applyFill="1" applyBorder="1" applyAlignment="1">
      <alignment vertical="center" wrapText="1"/>
    </xf>
    <xf numFmtId="3" fontId="6" fillId="3" borderId="15" xfId="3" applyNumberFormat="1" applyFont="1" applyFill="1" applyBorder="1" applyAlignment="1">
      <alignment vertical="center" wrapText="1"/>
    </xf>
    <xf numFmtId="3" fontId="3" fillId="3" borderId="13" xfId="0" applyNumberFormat="1" applyFont="1" applyFill="1" applyBorder="1" applyAlignment="1">
      <alignment vertical="center"/>
    </xf>
    <xf numFmtId="3" fontId="4" fillId="3" borderId="14" xfId="0" applyNumberFormat="1" applyFont="1" applyFill="1" applyBorder="1" applyAlignment="1">
      <alignment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" fontId="4" fillId="3" borderId="22" xfId="2" applyNumberFormat="1" applyFont="1" applyFill="1" applyBorder="1" applyAlignment="1">
      <alignment vertical="center" wrapText="1"/>
    </xf>
    <xf numFmtId="0" fontId="4" fillId="3" borderId="2" xfId="2" applyFont="1" applyFill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quotePrefix="1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2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7" fillId="3" borderId="2" xfId="3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3" fontId="4" fillId="3" borderId="2" xfId="2" applyNumberFormat="1" applyFont="1" applyFill="1" applyBorder="1" applyAlignment="1">
      <alignment horizontal="right" vertical="center" wrapText="1"/>
    </xf>
    <xf numFmtId="3" fontId="4" fillId="3" borderId="2" xfId="0" quotePrefix="1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7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1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168" fontId="15" fillId="3" borderId="1" xfId="1" applyNumberFormat="1" applyFont="1" applyFill="1" applyBorder="1" applyAlignment="1">
      <alignment horizontal="right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43" fillId="3" borderId="0" xfId="0" applyFont="1" applyFill="1"/>
    <xf numFmtId="3" fontId="43" fillId="3" borderId="1" xfId="0" applyNumberFormat="1" applyFont="1" applyFill="1" applyBorder="1"/>
    <xf numFmtId="0" fontId="43" fillId="3" borderId="1" xfId="0" applyFont="1" applyFill="1" applyBorder="1"/>
    <xf numFmtId="0" fontId="14" fillId="3" borderId="1" xfId="0" applyFont="1" applyFill="1" applyBorder="1" applyAlignment="1">
      <alignment horizontal="left" vertical="center" wrapText="1"/>
    </xf>
    <xf numFmtId="3" fontId="50" fillId="3" borderId="1" xfId="0" applyNumberFormat="1" applyFont="1" applyFill="1" applyBorder="1"/>
    <xf numFmtId="0" fontId="15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18" fillId="3" borderId="0" xfId="0" applyFont="1" applyFill="1"/>
    <xf numFmtId="3" fontId="18" fillId="3" borderId="0" xfId="0" applyNumberFormat="1" applyFont="1" applyFill="1"/>
    <xf numFmtId="0" fontId="19" fillId="3" borderId="0" xfId="0" applyFont="1" applyFill="1" applyBorder="1"/>
    <xf numFmtId="0" fontId="3" fillId="3" borderId="0" xfId="0" applyFont="1" applyFill="1" applyBorder="1" applyAlignment="1">
      <alignment horizontal="center" vertical="center" wrapText="1"/>
    </xf>
    <xf numFmtId="3" fontId="10" fillId="3" borderId="0" xfId="0" applyNumberFormat="1" applyFont="1" applyFill="1" applyBorder="1"/>
    <xf numFmtId="3" fontId="19" fillId="3" borderId="0" xfId="0" applyNumberFormat="1" applyFont="1" applyFill="1" applyBorder="1"/>
    <xf numFmtId="0" fontId="18" fillId="3" borderId="0" xfId="0" applyFont="1" applyFill="1" applyBorder="1"/>
    <xf numFmtId="3" fontId="18" fillId="3" borderId="0" xfId="0" applyNumberFormat="1" applyFont="1" applyFill="1" applyBorder="1"/>
    <xf numFmtId="0" fontId="38" fillId="3" borderId="0" xfId="0" applyFont="1" applyFill="1" applyBorder="1"/>
    <xf numFmtId="0" fontId="7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3" fontId="37" fillId="3" borderId="0" xfId="0" applyNumberFormat="1" applyFont="1" applyFill="1" applyBorder="1"/>
    <xf numFmtId="3" fontId="15" fillId="3" borderId="0" xfId="0" applyNumberFormat="1" applyFont="1" applyFill="1" applyBorder="1"/>
    <xf numFmtId="0" fontId="4" fillId="3" borderId="0" xfId="0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3" fontId="3" fillId="3" borderId="22" xfId="2" applyNumberFormat="1" applyFont="1" applyFill="1" applyBorder="1" applyAlignment="1">
      <alignment vertical="center" wrapText="1"/>
    </xf>
    <xf numFmtId="3" fontId="6" fillId="3" borderId="2" xfId="3" applyNumberFormat="1" applyFont="1" applyFill="1" applyBorder="1" applyAlignment="1">
      <alignment horizontal="right" vertical="center" wrapText="1"/>
    </xf>
    <xf numFmtId="0" fontId="0" fillId="3" borderId="0" xfId="0" applyFont="1" applyFill="1"/>
    <xf numFmtId="0" fontId="52" fillId="3" borderId="0" xfId="0" applyFont="1" applyFill="1"/>
    <xf numFmtId="0" fontId="4" fillId="3" borderId="2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3" fontId="3" fillId="3" borderId="22" xfId="0" applyNumberFormat="1" applyFont="1" applyFill="1" applyBorder="1" applyAlignment="1">
      <alignment horizontal="right" vertical="center"/>
    </xf>
    <xf numFmtId="3" fontId="3" fillId="3" borderId="12" xfId="0" applyNumberFormat="1" applyFont="1" applyFill="1" applyBorder="1" applyAlignment="1">
      <alignment horizontal="right" vertical="center"/>
    </xf>
    <xf numFmtId="3" fontId="4" fillId="3" borderId="22" xfId="2" applyNumberFormat="1" applyFont="1" applyFill="1" applyBorder="1" applyAlignment="1">
      <alignment horizontal="right" vertical="center" wrapText="1"/>
    </xf>
    <xf numFmtId="3" fontId="4" fillId="3" borderId="12" xfId="0" applyNumberFormat="1" applyFont="1" applyFill="1" applyBorder="1" applyAlignment="1">
      <alignment horizontal="right" vertical="center"/>
    </xf>
    <xf numFmtId="3" fontId="4" fillId="3" borderId="22" xfId="0" quotePrefix="1" applyNumberFormat="1" applyFont="1" applyFill="1" applyBorder="1" applyAlignment="1">
      <alignment horizontal="right" vertical="center"/>
    </xf>
    <xf numFmtId="3" fontId="4" fillId="3" borderId="22" xfId="0" applyNumberFormat="1" applyFont="1" applyFill="1" applyBorder="1" applyAlignment="1">
      <alignment horizontal="right" vertical="center"/>
    </xf>
    <xf numFmtId="3" fontId="6" fillId="3" borderId="22" xfId="3" applyNumberFormat="1" applyFont="1" applyFill="1" applyBorder="1" applyAlignment="1">
      <alignment horizontal="right" vertical="center" wrapText="1"/>
    </xf>
    <xf numFmtId="3" fontId="4" fillId="3" borderId="27" xfId="0" applyNumberFormat="1" applyFont="1" applyFill="1" applyBorder="1" applyAlignment="1">
      <alignment horizontal="right" vertical="center"/>
    </xf>
    <xf numFmtId="3" fontId="4" fillId="3" borderId="28" xfId="0" applyNumberFormat="1" applyFont="1" applyFill="1" applyBorder="1" applyAlignment="1">
      <alignment horizontal="right" vertical="center"/>
    </xf>
    <xf numFmtId="3" fontId="7" fillId="3" borderId="22" xfId="3" applyNumberFormat="1" applyFont="1" applyFill="1" applyBorder="1" applyAlignment="1">
      <alignment horizontal="right" vertical="center" wrapText="1"/>
    </xf>
    <xf numFmtId="3" fontId="7" fillId="3" borderId="12" xfId="3" applyNumberFormat="1" applyFont="1" applyFill="1" applyBorder="1" applyAlignment="1">
      <alignment horizontal="right" vertical="center" wrapText="1"/>
    </xf>
    <xf numFmtId="3" fontId="6" fillId="3" borderId="12" xfId="3" applyNumberFormat="1" applyFont="1" applyFill="1" applyBorder="1" applyAlignment="1">
      <alignment horizontal="right" vertical="center" wrapText="1"/>
    </xf>
    <xf numFmtId="3" fontId="7" fillId="3" borderId="27" xfId="3" applyNumberFormat="1" applyFont="1" applyFill="1" applyBorder="1" applyAlignment="1">
      <alignment horizontal="right" vertical="center" wrapText="1"/>
    </xf>
    <xf numFmtId="3" fontId="7" fillId="3" borderId="28" xfId="3" applyNumberFormat="1" applyFont="1" applyFill="1" applyBorder="1" applyAlignment="1">
      <alignment horizontal="right" vertical="center" wrapText="1"/>
    </xf>
    <xf numFmtId="3" fontId="7" fillId="3" borderId="15" xfId="3" applyNumberFormat="1" applyFont="1" applyFill="1" applyBorder="1" applyAlignment="1">
      <alignment horizontal="right" vertical="center" wrapText="1"/>
    </xf>
    <xf numFmtId="0" fontId="0" fillId="0" borderId="0" xfId="0" applyFill="1"/>
    <xf numFmtId="0" fontId="53" fillId="0" borderId="1" xfId="0" applyFont="1" applyFill="1" applyBorder="1" applyAlignment="1">
      <alignment wrapText="1"/>
    </xf>
    <xf numFmtId="0" fontId="54" fillId="0" borderId="1" xfId="0" applyFont="1" applyFill="1" applyBorder="1" applyAlignment="1">
      <alignment wrapText="1"/>
    </xf>
    <xf numFmtId="0" fontId="55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53" fillId="0" borderId="1" xfId="0" applyFont="1" applyFill="1" applyBorder="1"/>
    <xf numFmtId="3" fontId="53" fillId="0" borderId="1" xfId="0" applyNumberFormat="1" applyFont="1" applyFill="1" applyBorder="1"/>
    <xf numFmtId="0" fontId="56" fillId="0" borderId="1" xfId="0" applyFont="1" applyFill="1" applyBorder="1"/>
    <xf numFmtId="3" fontId="56" fillId="0" borderId="1" xfId="0" applyNumberFormat="1" applyFont="1" applyFill="1" applyBorder="1"/>
    <xf numFmtId="3" fontId="6" fillId="0" borderId="1" xfId="0" applyNumberFormat="1" applyFont="1" applyFill="1" applyBorder="1"/>
    <xf numFmtId="0" fontId="12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justify"/>
    </xf>
    <xf numFmtId="0" fontId="10" fillId="0" borderId="1" xfId="0" applyFont="1" applyBorder="1" applyAlignment="1">
      <alignment horizontal="justify"/>
    </xf>
    <xf numFmtId="0" fontId="50" fillId="0" borderId="1" xfId="0" applyFont="1" applyBorder="1" applyAlignment="1">
      <alignment horizontal="justify"/>
    </xf>
    <xf numFmtId="0" fontId="10" fillId="0" borderId="1" xfId="0" applyFont="1" applyFill="1" applyBorder="1" applyAlignment="1">
      <alignment horizontal="left" vertical="center" wrapText="1"/>
    </xf>
    <xf numFmtId="0" fontId="33" fillId="3" borderId="0" xfId="0" applyFont="1" applyFill="1" applyAlignment="1"/>
    <xf numFmtId="0" fontId="20" fillId="3" borderId="0" xfId="0" applyFont="1" applyFill="1" applyAlignment="1"/>
    <xf numFmtId="0" fontId="16" fillId="3" borderId="0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wrapText="1"/>
    </xf>
    <xf numFmtId="3" fontId="27" fillId="3" borderId="0" xfId="0" applyNumberFormat="1" applyFont="1" applyFill="1" applyAlignment="1">
      <alignment horizontal="center" wrapText="1"/>
    </xf>
    <xf numFmtId="3" fontId="19" fillId="3" borderId="1" xfId="0" applyNumberFormat="1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2" fillId="3" borderId="0" xfId="0" applyFont="1" applyFill="1" applyAlignment="1">
      <alignment horizontal="center" wrapText="1"/>
    </xf>
    <xf numFmtId="0" fontId="22" fillId="3" borderId="0" xfId="0" applyFont="1" applyFill="1" applyAlignment="1">
      <alignment horizontal="center" wrapText="1"/>
    </xf>
    <xf numFmtId="164" fontId="10" fillId="0" borderId="1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3" fontId="37" fillId="3" borderId="11" xfId="0" applyNumberFormat="1" applyFont="1" applyFill="1" applyBorder="1"/>
    <xf numFmtId="3" fontId="37" fillId="3" borderId="1" xfId="0" applyNumberFormat="1" applyFont="1" applyFill="1" applyBorder="1"/>
    <xf numFmtId="3" fontId="37" fillId="3" borderId="12" xfId="0" applyNumberFormat="1" applyFont="1" applyFill="1" applyBorder="1"/>
    <xf numFmtId="3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3" fillId="3" borderId="2" xfId="0" applyFont="1" applyFill="1" applyBorder="1"/>
    <xf numFmtId="0" fontId="15" fillId="3" borderId="2" xfId="0" applyFont="1" applyFill="1" applyBorder="1" applyAlignment="1">
      <alignment horizontal="left" vertical="center"/>
    </xf>
    <xf numFmtId="3" fontId="43" fillId="3" borderId="11" xfId="0" applyNumberFormat="1" applyFont="1" applyFill="1" applyBorder="1"/>
    <xf numFmtId="3" fontId="43" fillId="3" borderId="12" xfId="0" applyNumberFormat="1" applyFont="1" applyFill="1" applyBorder="1"/>
    <xf numFmtId="3" fontId="50" fillId="3" borderId="11" xfId="0" applyNumberFormat="1" applyFont="1" applyFill="1" applyBorder="1"/>
    <xf numFmtId="3" fontId="46" fillId="3" borderId="12" xfId="0" applyNumberFormat="1" applyFont="1" applyFill="1" applyBorder="1"/>
    <xf numFmtId="3" fontId="43" fillId="3" borderId="15" xfId="0" applyNumberFormat="1" applyFont="1" applyFill="1" applyBorder="1"/>
    <xf numFmtId="0" fontId="43" fillId="3" borderId="11" xfId="0" applyFont="1" applyFill="1" applyBorder="1"/>
    <xf numFmtId="3" fontId="10" fillId="3" borderId="35" xfId="0" applyNumberFormat="1" applyFont="1" applyFill="1" applyBorder="1"/>
    <xf numFmtId="3" fontId="10" fillId="3" borderId="17" xfId="0" applyNumberFormat="1" applyFont="1" applyFill="1" applyBorder="1"/>
    <xf numFmtId="3" fontId="46" fillId="3" borderId="17" xfId="0" applyNumberFormat="1" applyFont="1" applyFill="1" applyBorder="1"/>
    <xf numFmtId="0" fontId="43" fillId="3" borderId="14" xfId="0" applyFont="1" applyFill="1" applyBorder="1"/>
    <xf numFmtId="3" fontId="43" fillId="3" borderId="13" xfId="0" applyNumberFormat="1" applyFont="1" applyFill="1" applyBorder="1"/>
    <xf numFmtId="3" fontId="46" fillId="3" borderId="19" xfId="0" applyNumberFormat="1" applyFont="1" applyFill="1" applyBorder="1"/>
    <xf numFmtId="3" fontId="46" fillId="3" borderId="20" xfId="0" applyNumberFormat="1" applyFont="1" applyFill="1" applyBorder="1"/>
    <xf numFmtId="3" fontId="46" fillId="3" borderId="21" xfId="0" applyNumberFormat="1" applyFont="1" applyFill="1" applyBorder="1"/>
    <xf numFmtId="168" fontId="10" fillId="3" borderId="1" xfId="1" applyNumberFormat="1" applyFont="1" applyFill="1" applyBorder="1" applyAlignment="1">
      <alignment horizontal="right" vertical="center"/>
    </xf>
    <xf numFmtId="3" fontId="4" fillId="3" borderId="15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3" fontId="0" fillId="0" borderId="0" xfId="0" applyNumberFormat="1" applyFill="1"/>
    <xf numFmtId="3" fontId="15" fillId="0" borderId="0" xfId="0" applyNumberFormat="1" applyFont="1" applyFill="1" applyAlignment="1">
      <alignment horizontal="center"/>
    </xf>
    <xf numFmtId="0" fontId="30" fillId="0" borderId="0" xfId="0" applyFont="1" applyFill="1"/>
    <xf numFmtId="0" fontId="15" fillId="0" borderId="0" xfId="0" applyFont="1" applyFill="1"/>
    <xf numFmtId="0" fontId="30" fillId="0" borderId="1" xfId="0" applyFont="1" applyFill="1" applyBorder="1" applyAlignment="1">
      <alignment horizontal="center"/>
    </xf>
    <xf numFmtId="3" fontId="15" fillId="0" borderId="2" xfId="0" applyNumberFormat="1" applyFont="1" applyFill="1" applyBorder="1" applyAlignment="1"/>
    <xf numFmtId="3" fontId="15" fillId="0" borderId="1" xfId="0" applyNumberFormat="1" applyFont="1" applyFill="1" applyBorder="1" applyAlignment="1"/>
    <xf numFmtId="0" fontId="15" fillId="0" borderId="1" xfId="0" applyFont="1" applyFill="1" applyBorder="1"/>
    <xf numFmtId="3" fontId="15" fillId="0" borderId="1" xfId="0" applyNumberFormat="1" applyFont="1" applyFill="1" applyBorder="1"/>
    <xf numFmtId="3" fontId="14" fillId="0" borderId="1" xfId="0" applyNumberFormat="1" applyFont="1" applyFill="1" applyBorder="1"/>
    <xf numFmtId="0" fontId="10" fillId="0" borderId="1" xfId="0" applyFont="1" applyFill="1" applyBorder="1"/>
    <xf numFmtId="3" fontId="10" fillId="0" borderId="1" xfId="0" applyNumberFormat="1" applyFont="1" applyFill="1" applyBorder="1"/>
    <xf numFmtId="3" fontId="15" fillId="0" borderId="0" xfId="0" applyNumberFormat="1" applyFont="1" applyFill="1"/>
    <xf numFmtId="0" fontId="4" fillId="3" borderId="7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vertical="center" wrapText="1"/>
    </xf>
    <xf numFmtId="3" fontId="4" fillId="3" borderId="37" xfId="0" applyNumberFormat="1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vertical="center"/>
    </xf>
    <xf numFmtId="3" fontId="4" fillId="3" borderId="38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vertical="center" wrapText="1"/>
    </xf>
    <xf numFmtId="3" fontId="6" fillId="3" borderId="10" xfId="3" applyNumberFormat="1" applyFont="1" applyFill="1" applyBorder="1" applyAlignment="1">
      <alignment vertical="center" wrapText="1"/>
    </xf>
    <xf numFmtId="3" fontId="7" fillId="3" borderId="9" xfId="3" applyNumberFormat="1" applyFont="1" applyFill="1" applyBorder="1" applyAlignment="1">
      <alignment vertical="center" wrapText="1"/>
    </xf>
    <xf numFmtId="3" fontId="7" fillId="3" borderId="10" xfId="3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/>
    </xf>
    <xf numFmtId="3" fontId="4" fillId="3" borderId="9" xfId="0" applyNumberFormat="1" applyFont="1" applyFill="1" applyBorder="1" applyAlignment="1">
      <alignment vertical="center"/>
    </xf>
    <xf numFmtId="3" fontId="4" fillId="3" borderId="40" xfId="0" applyNumberFormat="1" applyFont="1" applyFill="1" applyBorder="1" applyAlignment="1">
      <alignment vertical="center"/>
    </xf>
    <xf numFmtId="3" fontId="3" fillId="3" borderId="41" xfId="0" applyNumberFormat="1" applyFont="1" applyFill="1" applyBorder="1" applyAlignment="1">
      <alignment vertical="center"/>
    </xf>
    <xf numFmtId="3" fontId="14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0" fontId="5" fillId="3" borderId="2" xfId="0" applyFont="1" applyFill="1" applyBorder="1"/>
    <xf numFmtId="0" fontId="15" fillId="0" borderId="0" xfId="0" applyFont="1" applyAlignment="1">
      <alignment horizontal="left"/>
    </xf>
    <xf numFmtId="0" fontId="12" fillId="0" borderId="0" xfId="0" applyFont="1" applyFill="1" applyAlignment="1">
      <alignment horizontal="center" wrapText="1"/>
    </xf>
    <xf numFmtId="0" fontId="43" fillId="0" borderId="0" xfId="6" applyFont="1" applyFill="1" applyAlignment="1"/>
    <xf numFmtId="0" fontId="58" fillId="0" borderId="0" xfId="6" applyFill="1"/>
    <xf numFmtId="0" fontId="60" fillId="0" borderId="0" xfId="7" applyFont="1" applyFill="1"/>
    <xf numFmtId="3" fontId="8" fillId="0" borderId="0" xfId="7" applyNumberFormat="1" applyFont="1" applyFill="1" applyBorder="1" applyAlignment="1">
      <alignment horizontal="right" vertical="top" wrapText="1"/>
    </xf>
    <xf numFmtId="0" fontId="58" fillId="0" borderId="43" xfId="6" applyFill="1" applyBorder="1" applyAlignment="1">
      <alignment horizontal="left" wrapText="1"/>
    </xf>
    <xf numFmtId="0" fontId="61" fillId="0" borderId="44" xfId="6" applyFont="1" applyFill="1" applyBorder="1" applyAlignment="1">
      <alignment horizontal="center" vertical="center" wrapText="1"/>
    </xf>
    <xf numFmtId="0" fontId="61" fillId="0" borderId="45" xfId="6" applyFont="1" applyFill="1" applyBorder="1" applyAlignment="1">
      <alignment horizontal="left" vertical="top" wrapText="1" indent="1"/>
    </xf>
    <xf numFmtId="0" fontId="62" fillId="0" borderId="44" xfId="6" applyFont="1" applyFill="1" applyBorder="1" applyAlignment="1">
      <alignment horizontal="left" vertical="top" wrapText="1"/>
    </xf>
    <xf numFmtId="1" fontId="63" fillId="0" borderId="45" xfId="6" applyNumberFormat="1" applyFont="1" applyFill="1" applyBorder="1" applyAlignment="1">
      <alignment horizontal="center" vertical="top" shrinkToFit="1"/>
    </xf>
    <xf numFmtId="0" fontId="64" fillId="0" borderId="44" xfId="6" applyFont="1" applyFill="1" applyBorder="1" applyAlignment="1">
      <alignment horizontal="left" vertical="top" wrapText="1"/>
    </xf>
    <xf numFmtId="0" fontId="62" fillId="0" borderId="45" xfId="6" applyFont="1" applyFill="1" applyBorder="1" applyAlignment="1">
      <alignment horizontal="center" vertical="top" wrapText="1"/>
    </xf>
    <xf numFmtId="0" fontId="64" fillId="0" borderId="44" xfId="6" applyFont="1" applyFill="1" applyBorder="1" applyAlignment="1">
      <alignment horizontal="left" vertical="top" wrapText="1" indent="2"/>
    </xf>
    <xf numFmtId="0" fontId="60" fillId="0" borderId="0" xfId="7" applyFont="1" applyFill="1" applyAlignment="1">
      <alignment vertical="center"/>
    </xf>
    <xf numFmtId="0" fontId="66" fillId="0" borderId="0" xfId="7" applyFont="1" applyFill="1" applyBorder="1"/>
    <xf numFmtId="0" fontId="66" fillId="0" borderId="0" xfId="7" applyFont="1" applyFill="1"/>
    <xf numFmtId="0" fontId="64" fillId="0" borderId="45" xfId="6" applyFont="1" applyFill="1" applyBorder="1" applyAlignment="1">
      <alignment horizontal="center" vertical="top" wrapText="1"/>
    </xf>
    <xf numFmtId="0" fontId="62" fillId="0" borderId="46" xfId="6" applyFont="1" applyFill="1" applyBorder="1" applyAlignment="1">
      <alignment horizontal="left" vertical="top" wrapText="1"/>
    </xf>
    <xf numFmtId="1" fontId="63" fillId="0" borderId="47" xfId="6" applyNumberFormat="1" applyFont="1" applyFill="1" applyBorder="1" applyAlignment="1">
      <alignment horizontal="center" vertical="top" shrinkToFit="1"/>
    </xf>
    <xf numFmtId="0" fontId="62" fillId="3" borderId="48" xfId="6" applyFont="1" applyFill="1" applyBorder="1" applyAlignment="1">
      <alignment horizontal="left" vertical="top" wrapText="1"/>
    </xf>
    <xf numFmtId="1" fontId="63" fillId="3" borderId="49" xfId="6" applyNumberFormat="1" applyFont="1" applyFill="1" applyBorder="1" applyAlignment="1">
      <alignment horizontal="center" vertical="top" shrinkToFit="1"/>
    </xf>
    <xf numFmtId="0" fontId="64" fillId="0" borderId="50" xfId="6" applyFont="1" applyFill="1" applyBorder="1" applyAlignment="1">
      <alignment horizontal="left" vertical="top" wrapText="1"/>
    </xf>
    <xf numFmtId="1" fontId="63" fillId="0" borderId="51" xfId="6" applyNumberFormat="1" applyFont="1" applyFill="1" applyBorder="1" applyAlignment="1">
      <alignment horizontal="center" vertical="top" shrinkToFit="1"/>
    </xf>
    <xf numFmtId="0" fontId="64" fillId="0" borderId="46" xfId="6" applyFont="1" applyFill="1" applyBorder="1" applyAlignment="1">
      <alignment horizontal="left" vertical="top" wrapText="1"/>
    </xf>
    <xf numFmtId="3" fontId="63" fillId="3" borderId="21" xfId="6" applyNumberFormat="1" applyFont="1" applyFill="1" applyBorder="1" applyAlignment="1">
      <alignment horizontal="right" vertical="top" shrinkToFit="1"/>
    </xf>
    <xf numFmtId="0" fontId="62" fillId="3" borderId="52" xfId="6" applyFont="1" applyFill="1" applyBorder="1" applyAlignment="1">
      <alignment horizontal="left" vertical="top" wrapText="1"/>
    </xf>
    <xf numFmtId="1" fontId="63" fillId="3" borderId="53" xfId="6" applyNumberFormat="1" applyFont="1" applyFill="1" applyBorder="1" applyAlignment="1">
      <alignment horizontal="center" vertical="top" shrinkToFit="1"/>
    </xf>
    <xf numFmtId="3" fontId="63" fillId="3" borderId="54" xfId="6" applyNumberFormat="1" applyFont="1" applyFill="1" applyBorder="1" applyAlignment="1">
      <alignment horizontal="right" vertical="top" shrinkToFit="1"/>
    </xf>
    <xf numFmtId="0" fontId="62" fillId="3" borderId="48" xfId="6" applyFont="1" applyFill="1" applyBorder="1" applyAlignment="1">
      <alignment horizontal="left" vertical="center" wrapText="1"/>
    </xf>
    <xf numFmtId="1" fontId="63" fillId="3" borderId="49" xfId="6" applyNumberFormat="1" applyFont="1" applyFill="1" applyBorder="1" applyAlignment="1">
      <alignment horizontal="center" vertical="center" shrinkToFit="1"/>
    </xf>
    <xf numFmtId="3" fontId="63" fillId="3" borderId="21" xfId="6" applyNumberFormat="1" applyFont="1" applyFill="1" applyBorder="1" applyAlignment="1">
      <alignment horizontal="right" vertical="center" shrinkToFit="1"/>
    </xf>
    <xf numFmtId="0" fontId="62" fillId="0" borderId="0" xfId="6" applyFont="1" applyFill="1" applyBorder="1" applyAlignment="1">
      <alignment horizontal="right" vertical="top" wrapText="1"/>
    </xf>
    <xf numFmtId="0" fontId="62" fillId="0" borderId="19" xfId="6" applyFont="1" applyFill="1" applyBorder="1" applyAlignment="1">
      <alignment horizontal="center" vertical="top" wrapText="1"/>
    </xf>
    <xf numFmtId="0" fontId="62" fillId="0" borderId="50" xfId="6" applyFont="1" applyFill="1" applyBorder="1" applyAlignment="1">
      <alignment horizontal="left" vertical="top" wrapText="1"/>
    </xf>
    <xf numFmtId="0" fontId="62" fillId="0" borderId="43" xfId="6" applyFont="1" applyFill="1" applyBorder="1" applyAlignment="1">
      <alignment horizontal="right" wrapText="1"/>
    </xf>
    <xf numFmtId="0" fontId="62" fillId="0" borderId="0" xfId="6" applyFont="1" applyFill="1" applyBorder="1" applyAlignment="1">
      <alignment horizontal="right" wrapText="1"/>
    </xf>
    <xf numFmtId="0" fontId="62" fillId="0" borderId="44" xfId="6" applyFont="1" applyFill="1" applyBorder="1" applyAlignment="1">
      <alignment horizontal="center" vertical="top" wrapText="1"/>
    </xf>
    <xf numFmtId="0" fontId="62" fillId="0" borderId="45" xfId="6" applyFont="1" applyFill="1" applyBorder="1" applyAlignment="1">
      <alignment horizontal="left" vertical="top" wrapText="1" indent="1"/>
    </xf>
    <xf numFmtId="1" fontId="65" fillId="0" borderId="45" xfId="6" applyNumberFormat="1" applyFont="1" applyFill="1" applyBorder="1" applyAlignment="1">
      <alignment horizontal="center" vertical="top" shrinkToFit="1"/>
    </xf>
    <xf numFmtId="1" fontId="65" fillId="0" borderId="47" xfId="6" applyNumberFormat="1" applyFont="1" applyFill="1" applyBorder="1" applyAlignment="1">
      <alignment horizontal="center" vertical="top" shrinkToFit="1"/>
    </xf>
    <xf numFmtId="0" fontId="62" fillId="0" borderId="1" xfId="6" applyFont="1" applyFill="1" applyBorder="1" applyAlignment="1">
      <alignment horizontal="center" vertical="top" wrapText="1"/>
    </xf>
    <xf numFmtId="1" fontId="63" fillId="3" borderId="21" xfId="6" applyNumberFormat="1" applyFont="1" applyFill="1" applyBorder="1" applyAlignment="1">
      <alignment horizontal="right" vertical="top" shrinkToFit="1"/>
    </xf>
    <xf numFmtId="0" fontId="62" fillId="3" borderId="0" xfId="6" applyFont="1" applyFill="1" applyBorder="1" applyAlignment="1">
      <alignment horizontal="left" vertical="top" wrapText="1"/>
    </xf>
    <xf numFmtId="1" fontId="63" fillId="3" borderId="0" xfId="6" applyNumberFormat="1" applyFont="1" applyFill="1" applyBorder="1" applyAlignment="1">
      <alignment horizontal="center" vertical="top" shrinkToFit="1"/>
    </xf>
    <xf numFmtId="1" fontId="63" fillId="3" borderId="0" xfId="6" applyNumberFormat="1" applyFont="1" applyFill="1" applyBorder="1" applyAlignment="1">
      <alignment horizontal="right" vertical="top" shrinkToFit="1"/>
    </xf>
    <xf numFmtId="3" fontId="8" fillId="0" borderId="0" xfId="7" applyNumberFormat="1" applyFont="1" applyFill="1" applyBorder="1" applyAlignment="1">
      <alignment vertical="top" wrapText="1"/>
    </xf>
    <xf numFmtId="0" fontId="61" fillId="0" borderId="11" xfId="6" applyFont="1" applyFill="1" applyBorder="1" applyAlignment="1">
      <alignment horizontal="center" vertical="center" wrapText="1"/>
    </xf>
    <xf numFmtId="0" fontId="61" fillId="0" borderId="12" xfId="6" applyFont="1" applyFill="1" applyBorder="1" applyAlignment="1">
      <alignment horizontal="center" vertical="center" wrapText="1"/>
    </xf>
    <xf numFmtId="3" fontId="63" fillId="0" borderId="11" xfId="6" applyNumberFormat="1" applyFont="1" applyFill="1" applyBorder="1" applyAlignment="1">
      <alignment horizontal="right" vertical="top" shrinkToFit="1"/>
    </xf>
    <xf numFmtId="3" fontId="63" fillId="0" borderId="12" xfId="6" applyNumberFormat="1" applyFont="1" applyFill="1" applyBorder="1" applyAlignment="1">
      <alignment horizontal="right" vertical="top" shrinkToFit="1"/>
    </xf>
    <xf numFmtId="1" fontId="65" fillId="0" borderId="11" xfId="6" applyNumberFormat="1" applyFont="1" applyFill="1" applyBorder="1" applyAlignment="1">
      <alignment horizontal="right" vertical="top" shrinkToFit="1"/>
    </xf>
    <xf numFmtId="1" fontId="65" fillId="0" borderId="12" xfId="6" applyNumberFormat="1" applyFont="1" applyFill="1" applyBorder="1" applyAlignment="1">
      <alignment horizontal="right" vertical="top" shrinkToFit="1"/>
    </xf>
    <xf numFmtId="3" fontId="65" fillId="0" borderId="11" xfId="6" applyNumberFormat="1" applyFont="1" applyFill="1" applyBorder="1" applyAlignment="1">
      <alignment horizontal="right" vertical="top" shrinkToFit="1"/>
    </xf>
    <xf numFmtId="3" fontId="65" fillId="0" borderId="12" xfId="6" applyNumberFormat="1" applyFont="1" applyFill="1" applyBorder="1" applyAlignment="1">
      <alignment horizontal="right" vertical="top" shrinkToFit="1"/>
    </xf>
    <xf numFmtId="1" fontId="63" fillId="0" borderId="11" xfId="6" applyNumberFormat="1" applyFont="1" applyFill="1" applyBorder="1" applyAlignment="1">
      <alignment horizontal="right" vertical="top" shrinkToFit="1"/>
    </xf>
    <xf numFmtId="1" fontId="63" fillId="0" borderId="12" xfId="6" applyNumberFormat="1" applyFont="1" applyFill="1" applyBorder="1" applyAlignment="1">
      <alignment horizontal="right" vertical="top" shrinkToFit="1"/>
    </xf>
    <xf numFmtId="0" fontId="64" fillId="0" borderId="11" xfId="6" applyFont="1" applyFill="1" applyBorder="1" applyAlignment="1">
      <alignment horizontal="left" wrapText="1"/>
    </xf>
    <xf numFmtId="0" fontId="64" fillId="0" borderId="12" xfId="6" applyFont="1" applyFill="1" applyBorder="1" applyAlignment="1">
      <alignment horizontal="left" wrapText="1"/>
    </xf>
    <xf numFmtId="0" fontId="64" fillId="0" borderId="38" xfId="6" applyFont="1" applyFill="1" applyBorder="1" applyAlignment="1">
      <alignment horizontal="left" wrapText="1"/>
    </xf>
    <xf numFmtId="0" fontId="64" fillId="0" borderId="37" xfId="6" applyFont="1" applyFill="1" applyBorder="1" applyAlignment="1">
      <alignment horizontal="left" wrapText="1"/>
    </xf>
    <xf numFmtId="3" fontId="63" fillId="3" borderId="19" xfId="6" applyNumberFormat="1" applyFont="1" applyFill="1" applyBorder="1" applyAlignment="1">
      <alignment horizontal="right" vertical="top" shrinkToFit="1"/>
    </xf>
    <xf numFmtId="1" fontId="63" fillId="0" borderId="16" xfId="6" applyNumberFormat="1" applyFont="1" applyFill="1" applyBorder="1" applyAlignment="1">
      <alignment horizontal="right" vertical="top" shrinkToFit="1"/>
    </xf>
    <xf numFmtId="1" fontId="65" fillId="0" borderId="18" xfId="6" applyNumberFormat="1" applyFont="1" applyFill="1" applyBorder="1" applyAlignment="1">
      <alignment horizontal="right" vertical="top" shrinkToFit="1"/>
    </xf>
    <xf numFmtId="3" fontId="65" fillId="0" borderId="37" xfId="6" applyNumberFormat="1" applyFont="1" applyFill="1" applyBorder="1" applyAlignment="1">
      <alignment horizontal="right" vertical="top" shrinkToFit="1"/>
    </xf>
    <xf numFmtId="1" fontId="63" fillId="3" borderId="19" xfId="6" applyNumberFormat="1" applyFont="1" applyFill="1" applyBorder="1" applyAlignment="1">
      <alignment horizontal="right" vertical="top" shrinkToFit="1"/>
    </xf>
    <xf numFmtId="0" fontId="64" fillId="3" borderId="55" xfId="6" applyFont="1" applyFill="1" applyBorder="1" applyAlignment="1">
      <alignment horizontal="left" wrapText="1"/>
    </xf>
    <xf numFmtId="0" fontId="64" fillId="0" borderId="16" xfId="6" applyFont="1" applyFill="1" applyBorder="1" applyAlignment="1">
      <alignment horizontal="left" wrapText="1"/>
    </xf>
    <xf numFmtId="3" fontId="65" fillId="0" borderId="18" xfId="6" applyNumberFormat="1" applyFont="1" applyFill="1" applyBorder="1" applyAlignment="1">
      <alignment horizontal="right" vertical="top" shrinkToFit="1"/>
    </xf>
    <xf numFmtId="0" fontId="64" fillId="3" borderId="19" xfId="6" applyFont="1" applyFill="1" applyBorder="1" applyAlignment="1">
      <alignment horizontal="left" wrapText="1"/>
    </xf>
    <xf numFmtId="3" fontId="63" fillId="3" borderId="19" xfId="6" applyNumberFormat="1" applyFont="1" applyFill="1" applyBorder="1" applyAlignment="1">
      <alignment horizontal="right" vertical="center" shrinkToFit="1"/>
    </xf>
    <xf numFmtId="0" fontId="62" fillId="0" borderId="26" xfId="6" applyFont="1" applyFill="1" applyBorder="1" applyAlignment="1">
      <alignment horizontal="left" vertical="top" wrapText="1" indent="1"/>
    </xf>
    <xf numFmtId="3" fontId="65" fillId="0" borderId="11" xfId="6" applyNumberFormat="1" applyFont="1" applyFill="1" applyBorder="1" applyAlignment="1">
      <alignment horizontal="right" vertical="top" shrinkToFit="1"/>
    </xf>
    <xf numFmtId="3" fontId="65" fillId="0" borderId="12" xfId="6" applyNumberFormat="1" applyFont="1" applyFill="1" applyBorder="1" applyAlignment="1">
      <alignment horizontal="right" vertical="top" shrinkToFit="1"/>
    </xf>
    <xf numFmtId="0" fontId="62" fillId="0" borderId="8" xfId="6" applyFont="1" applyFill="1" applyBorder="1" applyAlignment="1">
      <alignment horizontal="left" vertical="top" wrapText="1" indent="1"/>
    </xf>
    <xf numFmtId="0" fontId="62" fillId="0" borderId="10" xfId="6" applyFont="1" applyFill="1" applyBorder="1" applyAlignment="1">
      <alignment horizontal="left" vertical="top" wrapText="1" indent="2"/>
    </xf>
    <xf numFmtId="169" fontId="64" fillId="0" borderId="11" xfId="6" applyNumberFormat="1" applyFont="1" applyFill="1" applyBorder="1" applyAlignment="1">
      <alignment horizontal="right" vertical="top" shrinkToFit="1"/>
    </xf>
    <xf numFmtId="1" fontId="65" fillId="0" borderId="38" xfId="6" applyNumberFormat="1" applyFont="1" applyFill="1" applyBorder="1" applyAlignment="1">
      <alignment horizontal="right" vertical="top" shrinkToFit="1"/>
    </xf>
    <xf numFmtId="1" fontId="65" fillId="0" borderId="37" xfId="6" applyNumberFormat="1" applyFont="1" applyFill="1" applyBorder="1" applyAlignment="1">
      <alignment horizontal="right" vertical="top" shrinkToFit="1"/>
    </xf>
    <xf numFmtId="0" fontId="62" fillId="0" borderId="2" xfId="6" applyFont="1" applyFill="1" applyBorder="1" applyAlignment="1">
      <alignment horizontal="left" vertical="top" wrapText="1" indent="1"/>
    </xf>
    <xf numFmtId="0" fontId="62" fillId="0" borderId="8" xfId="6" applyFont="1" applyFill="1" applyBorder="1" applyAlignment="1">
      <alignment horizontal="left" vertical="top" wrapText="1"/>
    </xf>
    <xf numFmtId="0" fontId="62" fillId="0" borderId="10" xfId="6" applyFont="1" applyFill="1" applyBorder="1" applyAlignment="1">
      <alignment horizontal="center" vertical="top" wrapText="1"/>
    </xf>
    <xf numFmtId="1" fontId="65" fillId="0" borderId="16" xfId="6" applyNumberFormat="1" applyFont="1" applyFill="1" applyBorder="1" applyAlignment="1">
      <alignment horizontal="right" vertical="top" shrinkToFit="1"/>
    </xf>
    <xf numFmtId="0" fontId="62" fillId="0" borderId="0" xfId="7" applyFont="1" applyFill="1" applyAlignment="1">
      <alignment horizontal="right"/>
    </xf>
    <xf numFmtId="0" fontId="64" fillId="0" borderId="0" xfId="7" applyFont="1" applyFill="1" applyAlignment="1">
      <alignment horizontal="right"/>
    </xf>
    <xf numFmtId="3" fontId="15" fillId="0" borderId="0" xfId="6" applyNumberFormat="1" applyFont="1" applyAlignment="1">
      <alignment horizontal="left"/>
    </xf>
    <xf numFmtId="3" fontId="15" fillId="0" borderId="0" xfId="6" applyNumberFormat="1" applyFont="1" applyAlignment="1"/>
    <xf numFmtId="0" fontId="58" fillId="0" borderId="0" xfId="6"/>
    <xf numFmtId="0" fontId="58" fillId="0" borderId="0" xfId="6" applyAlignment="1">
      <alignment horizontal="center"/>
    </xf>
    <xf numFmtId="0" fontId="67" fillId="0" borderId="59" xfId="6" applyFont="1" applyBorder="1" applyAlignment="1">
      <alignment horizontal="center" wrapText="1"/>
    </xf>
    <xf numFmtId="0" fontId="67" fillId="0" borderId="61" xfId="6" applyFont="1" applyBorder="1" applyAlignment="1">
      <alignment horizontal="center" wrapText="1"/>
    </xf>
    <xf numFmtId="0" fontId="68" fillId="0" borderId="60" xfId="6" applyFont="1" applyBorder="1" applyAlignment="1">
      <alignment horizontal="justify" vertical="top" wrapText="1"/>
    </xf>
    <xf numFmtId="3" fontId="68" fillId="0" borderId="61" xfId="6" applyNumberFormat="1" applyFont="1" applyBorder="1" applyAlignment="1">
      <alignment horizontal="right" vertical="center" wrapText="1"/>
    </xf>
    <xf numFmtId="0" fontId="68" fillId="0" borderId="61" xfId="6" applyFont="1" applyBorder="1" applyAlignment="1">
      <alignment horizontal="justify" vertical="top" wrapText="1"/>
    </xf>
    <xf numFmtId="0" fontId="67" fillId="0" borderId="61" xfId="6" applyFont="1" applyBorder="1" applyAlignment="1">
      <alignment horizontal="justify" vertical="top" wrapText="1"/>
    </xf>
    <xf numFmtId="3" fontId="67" fillId="0" borderId="61" xfId="6" applyNumberFormat="1" applyFont="1" applyBorder="1" applyAlignment="1">
      <alignment horizontal="right" vertical="center" wrapText="1"/>
    </xf>
    <xf numFmtId="0" fontId="67" fillId="0" borderId="60" xfId="6" applyFont="1" applyBorder="1" applyAlignment="1">
      <alignment horizontal="justify" vertical="top" wrapText="1"/>
    </xf>
    <xf numFmtId="0" fontId="68" fillId="0" borderId="60" xfId="6" applyFont="1" applyBorder="1" applyAlignment="1">
      <alignment vertical="top" wrapText="1"/>
    </xf>
    <xf numFmtId="0" fontId="69" fillId="0" borderId="61" xfId="6" applyFont="1" applyBorder="1" applyAlignment="1">
      <alignment horizontal="justify" vertical="top" wrapText="1"/>
    </xf>
    <xf numFmtId="0" fontId="69" fillId="0" borderId="60" xfId="6" applyFont="1" applyBorder="1" applyAlignment="1">
      <alignment horizontal="justify" vertical="top" wrapText="1"/>
    </xf>
    <xf numFmtId="0" fontId="67" fillId="0" borderId="62" xfId="6" applyFont="1" applyBorder="1" applyAlignment="1">
      <alignment horizontal="justify" vertical="top" wrapText="1"/>
    </xf>
    <xf numFmtId="0" fontId="67" fillId="0" borderId="59" xfId="6" applyFont="1" applyBorder="1" applyAlignment="1">
      <alignment horizontal="justify" vertical="top" wrapText="1"/>
    </xf>
    <xf numFmtId="0" fontId="70" fillId="0" borderId="0" xfId="7" applyFont="1"/>
    <xf numFmtId="0" fontId="59" fillId="0" borderId="0" xfId="7"/>
    <xf numFmtId="0" fontId="64" fillId="0" borderId="1" xfId="7" applyFont="1" applyBorder="1"/>
    <xf numFmtId="170" fontId="59" fillId="0" borderId="0" xfId="7" applyNumberFormat="1"/>
    <xf numFmtId="3" fontId="15" fillId="0" borderId="0" xfId="0" applyNumberFormat="1" applyFont="1" applyAlignment="1"/>
    <xf numFmtId="0" fontId="67" fillId="0" borderId="63" xfId="6" applyFont="1" applyBorder="1" applyAlignment="1">
      <alignment horizontal="center" wrapText="1"/>
    </xf>
    <xf numFmtId="0" fontId="67" fillId="0" borderId="0" xfId="6" applyFont="1" applyBorder="1" applyAlignment="1">
      <alignment horizontal="center" wrapText="1"/>
    </xf>
    <xf numFmtId="0" fontId="67" fillId="0" borderId="29" xfId="6" applyFont="1" applyBorder="1" applyAlignment="1">
      <alignment horizontal="center" wrapText="1"/>
    </xf>
    <xf numFmtId="0" fontId="67" fillId="0" borderId="29" xfId="6" applyFont="1" applyBorder="1" applyAlignment="1">
      <alignment wrapText="1"/>
    </xf>
    <xf numFmtId="0" fontId="67" fillId="0" borderId="64" xfId="6" applyFont="1" applyBorder="1" applyAlignment="1">
      <alignment horizontal="center" wrapText="1"/>
    </xf>
    <xf numFmtId="3" fontId="68" fillId="0" borderId="61" xfId="0" applyNumberFormat="1" applyFont="1" applyBorder="1" applyAlignment="1">
      <alignment horizontal="right" vertical="center" wrapText="1"/>
    </xf>
    <xf numFmtId="3" fontId="67" fillId="0" borderId="61" xfId="0" applyNumberFormat="1" applyFont="1" applyBorder="1" applyAlignment="1">
      <alignment horizontal="right" vertical="center" wrapText="1"/>
    </xf>
    <xf numFmtId="0" fontId="33" fillId="0" borderId="0" xfId="0" applyFont="1" applyFill="1" applyAlignment="1"/>
    <xf numFmtId="0" fontId="20" fillId="0" borderId="0" xfId="0" applyFont="1" applyFill="1" applyAlignment="1"/>
    <xf numFmtId="0" fontId="12" fillId="0" borderId="0" xfId="0" applyFont="1" applyFill="1" applyAlignment="1">
      <alignment horizontal="center"/>
    </xf>
    <xf numFmtId="3" fontId="12" fillId="0" borderId="0" xfId="0" applyNumberFormat="1" applyFont="1" applyFill="1" applyAlignment="1">
      <alignment horizontal="center" wrapText="1"/>
    </xf>
    <xf numFmtId="0" fontId="29" fillId="0" borderId="1" xfId="0" applyFont="1" applyFill="1" applyBorder="1"/>
    <xf numFmtId="3" fontId="15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wrapText="1"/>
    </xf>
    <xf numFmtId="3" fontId="10" fillId="0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/>
    <xf numFmtId="3" fontId="5" fillId="0" borderId="1" xfId="0" applyNumberFormat="1" applyFont="1" applyFill="1" applyBorder="1"/>
    <xf numFmtId="0" fontId="20" fillId="0" borderId="1" xfId="0" applyFont="1" applyFill="1" applyBorder="1"/>
    <xf numFmtId="3" fontId="11" fillId="0" borderId="1" xfId="0" applyNumberFormat="1" applyFont="1" applyFill="1" applyBorder="1" applyAlignment="1">
      <alignment horizontal="right"/>
    </xf>
    <xf numFmtId="0" fontId="62" fillId="0" borderId="65" xfId="6" applyFont="1" applyFill="1" applyBorder="1" applyAlignment="1">
      <alignment horizontal="left" vertical="top" wrapText="1"/>
    </xf>
    <xf numFmtId="1" fontId="63" fillId="0" borderId="66" xfId="6" applyNumberFormat="1" applyFont="1" applyFill="1" applyBorder="1" applyAlignment="1">
      <alignment horizontal="center" vertical="top" shrinkToFit="1"/>
    </xf>
    <xf numFmtId="0" fontId="62" fillId="0" borderId="70" xfId="6" applyFont="1" applyFill="1" applyBorder="1" applyAlignment="1">
      <alignment horizontal="left" vertical="top" wrapText="1"/>
    </xf>
    <xf numFmtId="0" fontId="62" fillId="0" borderId="1" xfId="6" applyFont="1" applyFill="1" applyBorder="1" applyAlignment="1">
      <alignment horizontal="left" vertical="top" wrapText="1"/>
    </xf>
    <xf numFmtId="1" fontId="63" fillId="0" borderId="1" xfId="6" applyNumberFormat="1" applyFont="1" applyFill="1" applyBorder="1" applyAlignment="1">
      <alignment horizontal="center" vertical="top" shrinkToFit="1"/>
    </xf>
    <xf numFmtId="3" fontId="64" fillId="0" borderId="12" xfId="6" applyNumberFormat="1" applyFont="1" applyFill="1" applyBorder="1" applyAlignment="1">
      <alignment horizontal="right" wrapText="1"/>
    </xf>
    <xf numFmtId="0" fontId="62" fillId="0" borderId="47" xfId="6" applyFont="1" applyFill="1" applyBorder="1" applyAlignment="1">
      <alignment horizontal="center" wrapText="1"/>
    </xf>
    <xf numFmtId="0" fontId="62" fillId="3" borderId="49" xfId="6" applyFont="1" applyFill="1" applyBorder="1" applyAlignment="1">
      <alignment horizontal="center" wrapText="1"/>
    </xf>
    <xf numFmtId="3" fontId="9" fillId="0" borderId="1" xfId="0" applyNumberFormat="1" applyFont="1" applyBorder="1"/>
    <xf numFmtId="3" fontId="10" fillId="0" borderId="7" xfId="0" applyNumberFormat="1" applyFont="1" applyBorder="1"/>
    <xf numFmtId="0" fontId="47" fillId="0" borderId="7" xfId="0" applyFont="1" applyFill="1" applyBorder="1" applyAlignment="1">
      <alignment horizontal="left" vertical="center" wrapText="1"/>
    </xf>
    <xf numFmtId="0" fontId="47" fillId="0" borderId="7" xfId="0" applyFont="1" applyFill="1" applyBorder="1" applyAlignment="1">
      <alignment horizontal="left" vertical="center"/>
    </xf>
    <xf numFmtId="3" fontId="46" fillId="0" borderId="7" xfId="0" applyNumberFormat="1" applyFont="1" applyBorder="1"/>
    <xf numFmtId="0" fontId="44" fillId="0" borderId="19" xfId="0" applyFont="1" applyFill="1" applyBorder="1" applyAlignment="1">
      <alignment horizontal="left" vertical="center" wrapText="1"/>
    </xf>
    <xf numFmtId="0" fontId="57" fillId="0" borderId="20" xfId="0" applyFont="1" applyBorder="1"/>
    <xf numFmtId="3" fontId="57" fillId="0" borderId="20" xfId="0" applyNumberFormat="1" applyFont="1" applyBorder="1"/>
    <xf numFmtId="3" fontId="15" fillId="0" borderId="1" xfId="0" applyNumberFormat="1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3" fontId="3" fillId="3" borderId="71" xfId="2" applyNumberFormat="1" applyFont="1" applyFill="1" applyBorder="1" applyAlignment="1">
      <alignment vertical="center" wrapText="1"/>
    </xf>
    <xf numFmtId="0" fontId="4" fillId="3" borderId="36" xfId="2" applyFont="1" applyFill="1" applyBorder="1" applyAlignment="1">
      <alignment vertical="center" wrapText="1"/>
    </xf>
    <xf numFmtId="3" fontId="6" fillId="3" borderId="37" xfId="3" applyNumberFormat="1" applyFont="1" applyFill="1" applyBorder="1" applyAlignment="1">
      <alignment vertical="center" wrapText="1"/>
    </xf>
    <xf numFmtId="3" fontId="4" fillId="3" borderId="71" xfId="2" applyNumberFormat="1" applyFont="1" applyFill="1" applyBorder="1" applyAlignment="1">
      <alignment vertical="center" wrapText="1"/>
    </xf>
    <xf numFmtId="3" fontId="3" fillId="3" borderId="29" xfId="2" applyNumberFormat="1" applyFont="1" applyFill="1" applyBorder="1" applyAlignment="1">
      <alignment vertical="center" wrapText="1"/>
    </xf>
    <xf numFmtId="0" fontId="4" fillId="3" borderId="26" xfId="2" applyFont="1" applyFill="1" applyBorder="1" applyAlignment="1">
      <alignment vertical="center" wrapText="1"/>
    </xf>
    <xf numFmtId="3" fontId="3" fillId="3" borderId="21" xfId="0" applyNumberFormat="1" applyFont="1" applyFill="1" applyBorder="1" applyAlignment="1">
      <alignment vertical="center"/>
    </xf>
    <xf numFmtId="0" fontId="29" fillId="0" borderId="1" xfId="7" applyFont="1" applyBorder="1"/>
    <xf numFmtId="0" fontId="29" fillId="0" borderId="1" xfId="7" applyFont="1" applyBorder="1" applyAlignment="1">
      <alignment horizontal="center" vertical="center" wrapText="1"/>
    </xf>
    <xf numFmtId="0" fontId="29" fillId="0" borderId="1" xfId="7" applyFont="1" applyBorder="1" applyAlignment="1">
      <alignment horizontal="center" vertical="center"/>
    </xf>
    <xf numFmtId="0" fontId="71" fillId="0" borderId="1" xfId="7" applyFont="1" applyBorder="1"/>
    <xf numFmtId="168" fontId="71" fillId="0" borderId="1" xfId="8" applyNumberFormat="1" applyFont="1" applyBorder="1" applyAlignment="1"/>
    <xf numFmtId="168" fontId="71" fillId="0" borderId="1" xfId="8" applyNumberFormat="1" applyFont="1" applyBorder="1" applyAlignment="1">
      <alignment horizontal="right"/>
    </xf>
    <xf numFmtId="168" fontId="29" fillId="0" borderId="1" xfId="8" applyNumberFormat="1" applyFont="1" applyBorder="1" applyAlignment="1"/>
    <xf numFmtId="3" fontId="5" fillId="0" borderId="1" xfId="0" applyNumberFormat="1" applyFont="1" applyFill="1" applyBorder="1" applyAlignment="1">
      <alignment horizontal="right"/>
    </xf>
    <xf numFmtId="3" fontId="14" fillId="0" borderId="12" xfId="7" applyNumberFormat="1" applyFont="1" applyFill="1" applyBorder="1" applyAlignment="1">
      <alignment horizontal="right" vertical="top" wrapText="1"/>
    </xf>
    <xf numFmtId="3" fontId="9" fillId="0" borderId="12" xfId="7" applyNumberFormat="1" applyFont="1" applyFill="1" applyBorder="1" applyAlignment="1">
      <alignment horizontal="right" vertical="top" wrapText="1"/>
    </xf>
    <xf numFmtId="3" fontId="9" fillId="0" borderId="15" xfId="7" applyNumberFormat="1" applyFont="1" applyFill="1" applyBorder="1" applyAlignment="1">
      <alignment horizontal="right" vertical="top" wrapText="1"/>
    </xf>
    <xf numFmtId="3" fontId="7" fillId="0" borderId="12" xfId="7" applyNumberFormat="1" applyFont="1" applyFill="1" applyBorder="1" applyAlignment="1">
      <alignment horizontal="right" vertical="top" wrapText="1"/>
    </xf>
    <xf numFmtId="3" fontId="63" fillId="0" borderId="1" xfId="0" applyNumberFormat="1" applyFont="1" applyFill="1" applyBorder="1" applyAlignment="1">
      <alignment horizontal="right" vertical="top" shrinkToFit="1"/>
    </xf>
    <xf numFmtId="1" fontId="65" fillId="0" borderId="1" xfId="0" applyNumberFormat="1" applyFont="1" applyFill="1" applyBorder="1" applyAlignment="1">
      <alignment horizontal="right" vertical="top" shrinkToFit="1"/>
    </xf>
    <xf numFmtId="3" fontId="65" fillId="0" borderId="1" xfId="0" applyNumberFormat="1" applyFont="1" applyFill="1" applyBorder="1" applyAlignment="1">
      <alignment horizontal="right" vertical="top" shrinkToFit="1"/>
    </xf>
    <xf numFmtId="1" fontId="63" fillId="0" borderId="1" xfId="0" applyNumberFormat="1" applyFont="1" applyFill="1" applyBorder="1" applyAlignment="1">
      <alignment horizontal="right" vertical="top" shrinkToFit="1"/>
    </xf>
    <xf numFmtId="0" fontId="64" fillId="0" borderId="1" xfId="0" applyFont="1" applyFill="1" applyBorder="1" applyAlignment="1">
      <alignment horizontal="left" wrapText="1"/>
    </xf>
    <xf numFmtId="0" fontId="64" fillId="0" borderId="7" xfId="0" applyFont="1" applyFill="1" applyBorder="1" applyAlignment="1">
      <alignment horizontal="left" wrapText="1"/>
    </xf>
    <xf numFmtId="3" fontId="63" fillId="3" borderId="20" xfId="0" applyNumberFormat="1" applyFont="1" applyFill="1" applyBorder="1" applyAlignment="1">
      <alignment horizontal="right" vertical="top" shrinkToFit="1"/>
    </xf>
    <xf numFmtId="3" fontId="63" fillId="3" borderId="21" xfId="0" applyNumberFormat="1" applyFont="1" applyFill="1" applyBorder="1" applyAlignment="1">
      <alignment horizontal="right" vertical="top" shrinkToFit="1"/>
    </xf>
    <xf numFmtId="1" fontId="63" fillId="0" borderId="17" xfId="0" applyNumberFormat="1" applyFont="1" applyFill="1" applyBorder="1" applyAlignment="1">
      <alignment horizontal="right" vertical="top" shrinkToFit="1"/>
    </xf>
    <xf numFmtId="1" fontId="65" fillId="0" borderId="17" xfId="0" applyNumberFormat="1" applyFont="1" applyFill="1" applyBorder="1" applyAlignment="1">
      <alignment horizontal="right" vertical="top" shrinkToFit="1"/>
    </xf>
    <xf numFmtId="3" fontId="65" fillId="0" borderId="7" xfId="0" applyNumberFormat="1" applyFont="1" applyFill="1" applyBorder="1" applyAlignment="1">
      <alignment horizontal="right" vertical="top" shrinkToFit="1"/>
    </xf>
    <xf numFmtId="1" fontId="63" fillId="3" borderId="20" xfId="0" applyNumberFormat="1" applyFont="1" applyFill="1" applyBorder="1" applyAlignment="1">
      <alignment horizontal="right" vertical="top" shrinkToFit="1"/>
    </xf>
    <xf numFmtId="3" fontId="62" fillId="3" borderId="72" xfId="0" applyNumberFormat="1" applyFont="1" applyFill="1" applyBorder="1" applyAlignment="1">
      <alignment horizontal="right" wrapText="1"/>
    </xf>
    <xf numFmtId="3" fontId="63" fillId="3" borderId="54" xfId="0" applyNumberFormat="1" applyFont="1" applyFill="1" applyBorder="1" applyAlignment="1">
      <alignment horizontal="right" vertical="top" shrinkToFit="1"/>
    </xf>
    <xf numFmtId="0" fontId="64" fillId="0" borderId="17" xfId="0" applyFont="1" applyFill="1" applyBorder="1" applyAlignment="1">
      <alignment horizontal="left" wrapText="1"/>
    </xf>
    <xf numFmtId="3" fontId="65" fillId="0" borderId="17" xfId="0" applyNumberFormat="1" applyFont="1" applyFill="1" applyBorder="1" applyAlignment="1">
      <alignment horizontal="right" vertical="top" shrinkToFit="1"/>
    </xf>
    <xf numFmtId="0" fontId="64" fillId="3" borderId="20" xfId="0" applyFont="1" applyFill="1" applyBorder="1" applyAlignment="1">
      <alignment horizontal="left" wrapText="1"/>
    </xf>
    <xf numFmtId="170" fontId="62" fillId="3" borderId="20" xfId="1" applyNumberFormat="1" applyFont="1" applyFill="1" applyBorder="1" applyAlignment="1">
      <alignment horizontal="right" wrapText="1"/>
    </xf>
    <xf numFmtId="3" fontId="63" fillId="3" borderId="20" xfId="0" applyNumberFormat="1" applyFont="1" applyFill="1" applyBorder="1" applyAlignment="1">
      <alignment horizontal="right" vertical="center" shrinkToFit="1"/>
    </xf>
    <xf numFmtId="3" fontId="63" fillId="3" borderId="21" xfId="0" applyNumberFormat="1" applyFont="1" applyFill="1" applyBorder="1" applyAlignment="1">
      <alignment horizontal="right" vertical="center" shrinkToFit="1"/>
    </xf>
    <xf numFmtId="0" fontId="64" fillId="0" borderId="1" xfId="0" applyFont="1" applyFill="1" applyBorder="1" applyAlignment="1">
      <alignment horizontal="right" wrapText="1"/>
    </xf>
    <xf numFmtId="0" fontId="64" fillId="0" borderId="7" xfId="0" applyFont="1" applyFill="1" applyBorder="1" applyAlignment="1">
      <alignment horizontal="right" wrapText="1"/>
    </xf>
    <xf numFmtId="0" fontId="64" fillId="0" borderId="17" xfId="0" applyFont="1" applyFill="1" applyBorder="1" applyAlignment="1">
      <alignment horizontal="right" wrapText="1"/>
    </xf>
    <xf numFmtId="0" fontId="62" fillId="3" borderId="20" xfId="0" applyFont="1" applyFill="1" applyBorder="1" applyAlignment="1">
      <alignment horizontal="right" wrapText="1"/>
    </xf>
    <xf numFmtId="169" fontId="64" fillId="0" borderId="1" xfId="0" applyNumberFormat="1" applyFont="1" applyFill="1" applyBorder="1" applyAlignment="1">
      <alignment horizontal="right" vertical="top" shrinkToFit="1"/>
    </xf>
    <xf numFmtId="1" fontId="65" fillId="0" borderId="7" xfId="0" applyNumberFormat="1" applyFont="1" applyFill="1" applyBorder="1" applyAlignment="1">
      <alignment horizontal="right" vertical="top" shrinkToFit="1"/>
    </xf>
    <xf numFmtId="3" fontId="14" fillId="0" borderId="10" xfId="7" applyNumberFormat="1" applyFont="1" applyFill="1" applyBorder="1" applyAlignment="1">
      <alignment horizontal="right" vertical="top" wrapText="1"/>
    </xf>
    <xf numFmtId="164" fontId="10" fillId="0" borderId="7" xfId="1" applyFont="1" applyFill="1" applyBorder="1" applyAlignment="1">
      <alignment horizontal="center" vertical="center"/>
    </xf>
    <xf numFmtId="168" fontId="15" fillId="3" borderId="8" xfId="1" applyNumberFormat="1" applyFont="1" applyFill="1" applyBorder="1" applyAlignment="1">
      <alignment horizontal="right" vertical="center"/>
    </xf>
    <xf numFmtId="168" fontId="15" fillId="3" borderId="11" xfId="1" applyNumberFormat="1" applyFont="1" applyFill="1" applyBorder="1" applyAlignment="1">
      <alignment horizontal="right" vertical="center"/>
    </xf>
    <xf numFmtId="168" fontId="9" fillId="3" borderId="11" xfId="1" applyNumberFormat="1" applyFont="1" applyFill="1" applyBorder="1" applyAlignment="1">
      <alignment horizontal="right" vertical="center" wrapText="1"/>
    </xf>
    <xf numFmtId="168" fontId="10" fillId="3" borderId="11" xfId="1" applyNumberFormat="1" applyFont="1" applyFill="1" applyBorder="1" applyAlignment="1">
      <alignment horizontal="right" vertical="center"/>
    </xf>
    <xf numFmtId="168" fontId="9" fillId="3" borderId="13" xfId="1" applyNumberFormat="1" applyFont="1" applyFill="1" applyBorder="1" applyAlignment="1">
      <alignment horizontal="right" vertical="center" wrapText="1"/>
    </xf>
    <xf numFmtId="3" fontId="67" fillId="0" borderId="34" xfId="0" applyNumberFormat="1" applyFont="1" applyBorder="1" applyAlignment="1">
      <alignment vertical="center"/>
    </xf>
    <xf numFmtId="3" fontId="72" fillId="0" borderId="1" xfId="0" applyNumberFormat="1" applyFont="1" applyFill="1" applyBorder="1"/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3" fontId="15" fillId="0" borderId="0" xfId="0" applyNumberFormat="1" applyFont="1" applyFill="1" applyAlignment="1">
      <alignment horizontal="center"/>
    </xf>
    <xf numFmtId="3" fontId="30" fillId="0" borderId="0" xfId="0" applyNumberFormat="1" applyFont="1" applyFill="1" applyAlignment="1">
      <alignment horizontal="center"/>
    </xf>
    <xf numFmtId="3" fontId="15" fillId="0" borderId="2" xfId="0" applyNumberFormat="1" applyFont="1" applyFill="1" applyBorder="1" applyAlignment="1">
      <alignment horizontal="center"/>
    </xf>
    <xf numFmtId="3" fontId="15" fillId="0" borderId="4" xfId="0" applyNumberFormat="1" applyFont="1" applyFill="1" applyBorder="1" applyAlignment="1">
      <alignment horizontal="center"/>
    </xf>
    <xf numFmtId="3" fontId="15" fillId="0" borderId="3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3" fontId="15" fillId="3" borderId="0" xfId="0" applyNumberFormat="1" applyFont="1" applyFill="1" applyAlignment="1">
      <alignment horizontal="center"/>
    </xf>
    <xf numFmtId="3" fontId="30" fillId="3" borderId="0" xfId="0" applyNumberFormat="1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 wrapText="1"/>
    </xf>
    <xf numFmtId="3" fontId="10" fillId="3" borderId="8" xfId="0" applyNumberFormat="1" applyFont="1" applyFill="1" applyBorder="1" applyAlignment="1">
      <alignment horizontal="center"/>
    </xf>
    <xf numFmtId="3" fontId="10" fillId="3" borderId="9" xfId="0" applyNumberFormat="1" applyFont="1" applyFill="1" applyBorder="1" applyAlignment="1">
      <alignment horizontal="center"/>
    </xf>
    <xf numFmtId="3" fontId="10" fillId="3" borderId="10" xfId="0" applyNumberFormat="1" applyFont="1" applyFill="1" applyBorder="1" applyAlignment="1">
      <alignment horizontal="center"/>
    </xf>
    <xf numFmtId="3" fontId="15" fillId="3" borderId="7" xfId="0" applyNumberFormat="1" applyFont="1" applyFill="1" applyBorder="1" applyAlignment="1">
      <alignment horizontal="center"/>
    </xf>
    <xf numFmtId="3" fontId="10" fillId="3" borderId="19" xfId="0" applyNumberFormat="1" applyFont="1" applyFill="1" applyBorder="1" applyAlignment="1">
      <alignment horizontal="center"/>
    </xf>
    <xf numFmtId="3" fontId="10" fillId="3" borderId="20" xfId="0" applyNumberFormat="1" applyFont="1" applyFill="1" applyBorder="1" applyAlignment="1">
      <alignment horizontal="center"/>
    </xf>
    <xf numFmtId="3" fontId="10" fillId="3" borderId="21" xfId="0" applyNumberFormat="1" applyFont="1" applyFill="1" applyBorder="1" applyAlignment="1">
      <alignment horizontal="center"/>
    </xf>
    <xf numFmtId="3" fontId="30" fillId="3" borderId="7" xfId="0" applyNumberFormat="1" applyFont="1" applyFill="1" applyBorder="1" applyAlignment="1">
      <alignment horizontal="center"/>
    </xf>
    <xf numFmtId="3" fontId="15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22" fillId="3" borderId="0" xfId="0" applyFont="1" applyFill="1" applyAlignment="1">
      <alignment horizontal="center" wrapText="1"/>
    </xf>
    <xf numFmtId="3" fontId="42" fillId="3" borderId="1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 wrapText="1"/>
    </xf>
    <xf numFmtId="3" fontId="41" fillId="0" borderId="1" xfId="0" applyNumberFormat="1" applyFont="1" applyBorder="1" applyAlignment="1">
      <alignment horizontal="center"/>
    </xf>
    <xf numFmtId="3" fontId="43" fillId="0" borderId="1" xfId="0" applyNumberFormat="1" applyFont="1" applyBorder="1" applyAlignment="1">
      <alignment horizontal="center"/>
    </xf>
    <xf numFmtId="0" fontId="45" fillId="0" borderId="0" xfId="0" applyFont="1" applyAlignment="1">
      <alignment horizontal="center" wrapText="1"/>
    </xf>
    <xf numFmtId="0" fontId="44" fillId="0" borderId="0" xfId="0" applyFont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43" fillId="0" borderId="0" xfId="0" applyNumberFormat="1" applyFont="1" applyAlignment="1">
      <alignment horizontal="center"/>
    </xf>
    <xf numFmtId="3" fontId="3" fillId="3" borderId="24" xfId="0" applyNumberFormat="1" applyFont="1" applyFill="1" applyBorder="1" applyAlignment="1">
      <alignment horizontal="center" wrapText="1"/>
    </xf>
    <xf numFmtId="3" fontId="3" fillId="3" borderId="5" xfId="0" applyNumberFormat="1" applyFont="1" applyFill="1" applyBorder="1" applyAlignment="1">
      <alignment horizontal="center" wrapText="1"/>
    </xf>
    <xf numFmtId="3" fontId="3" fillId="3" borderId="25" xfId="0" applyNumberFormat="1" applyFont="1" applyFill="1" applyBorder="1" applyAlignment="1">
      <alignment horizontal="center" wrapText="1"/>
    </xf>
    <xf numFmtId="164" fontId="10" fillId="0" borderId="1" xfId="1" applyFont="1" applyFill="1" applyBorder="1" applyAlignment="1">
      <alignment horizontal="center" vertical="center"/>
    </xf>
    <xf numFmtId="164" fontId="15" fillId="0" borderId="0" xfId="1" applyFont="1" applyAlignment="1">
      <alignment horizontal="center"/>
    </xf>
    <xf numFmtId="3" fontId="63" fillId="3" borderId="20" xfId="0" applyNumberFormat="1" applyFont="1" applyFill="1" applyBorder="1" applyAlignment="1">
      <alignment horizontal="right" vertical="top" shrinkToFit="1"/>
    </xf>
    <xf numFmtId="3" fontId="63" fillId="3" borderId="21" xfId="0" applyNumberFormat="1" applyFont="1" applyFill="1" applyBorder="1" applyAlignment="1">
      <alignment horizontal="right" vertical="top" shrinkToFit="1"/>
    </xf>
    <xf numFmtId="3" fontId="65" fillId="0" borderId="69" xfId="6" applyNumberFormat="1" applyFont="1" applyFill="1" applyBorder="1" applyAlignment="1">
      <alignment horizontal="center" vertical="top" shrinkToFit="1"/>
    </xf>
    <xf numFmtId="3" fontId="65" fillId="0" borderId="61" xfId="6" applyNumberFormat="1" applyFont="1" applyFill="1" applyBorder="1" applyAlignment="1">
      <alignment horizontal="center" vertical="top" shrinkToFit="1"/>
    </xf>
    <xf numFmtId="0" fontId="62" fillId="0" borderId="43" xfId="6" applyFont="1" applyFill="1" applyBorder="1" applyAlignment="1">
      <alignment horizontal="right" wrapText="1"/>
    </xf>
    <xf numFmtId="0" fontId="62" fillId="0" borderId="0" xfId="6" applyFont="1" applyFill="1" applyBorder="1" applyAlignment="1">
      <alignment horizontal="right" wrapText="1"/>
    </xf>
    <xf numFmtId="3" fontId="63" fillId="3" borderId="19" xfId="6" applyNumberFormat="1" applyFont="1" applyFill="1" applyBorder="1" applyAlignment="1">
      <alignment horizontal="right" vertical="center" shrinkToFit="1"/>
    </xf>
    <xf numFmtId="3" fontId="63" fillId="3" borderId="21" xfId="6" applyNumberFormat="1" applyFont="1" applyFill="1" applyBorder="1" applyAlignment="1">
      <alignment horizontal="right" vertical="center" shrinkToFit="1"/>
    </xf>
    <xf numFmtId="3" fontId="65" fillId="0" borderId="22" xfId="6" applyNumberFormat="1" applyFont="1" applyFill="1" applyBorder="1" applyAlignment="1">
      <alignment horizontal="right" vertical="top" shrinkToFit="1"/>
    </xf>
    <xf numFmtId="3" fontId="65" fillId="0" borderId="56" xfId="6" applyNumberFormat="1" applyFont="1" applyFill="1" applyBorder="1" applyAlignment="1">
      <alignment horizontal="right" vertical="top" shrinkToFit="1"/>
    </xf>
    <xf numFmtId="3" fontId="65" fillId="0" borderId="27" xfId="6" applyNumberFormat="1" applyFont="1" applyFill="1" applyBorder="1" applyAlignment="1">
      <alignment horizontal="right" vertical="top" shrinkToFit="1"/>
    </xf>
    <xf numFmtId="3" fontId="65" fillId="0" borderId="57" xfId="6" applyNumberFormat="1" applyFont="1" applyFill="1" applyBorder="1" applyAlignment="1">
      <alignment horizontal="right" vertical="top" shrinkToFit="1"/>
    </xf>
    <xf numFmtId="3" fontId="63" fillId="3" borderId="19" xfId="6" applyNumberFormat="1" applyFont="1" applyFill="1" applyBorder="1" applyAlignment="1">
      <alignment horizontal="right" vertical="top" shrinkToFit="1"/>
    </xf>
    <xf numFmtId="3" fontId="63" fillId="3" borderId="21" xfId="6" applyNumberFormat="1" applyFont="1" applyFill="1" applyBorder="1" applyAlignment="1">
      <alignment horizontal="right" vertical="top" shrinkToFit="1"/>
    </xf>
    <xf numFmtId="1" fontId="63" fillId="3" borderId="19" xfId="6" applyNumberFormat="1" applyFont="1" applyFill="1" applyBorder="1" applyAlignment="1">
      <alignment horizontal="right" vertical="top" shrinkToFit="1"/>
    </xf>
    <xf numFmtId="1" fontId="63" fillId="3" borderId="21" xfId="6" applyNumberFormat="1" applyFont="1" applyFill="1" applyBorder="1" applyAlignment="1">
      <alignment horizontal="right" vertical="top" shrinkToFit="1"/>
    </xf>
    <xf numFmtId="3" fontId="65" fillId="0" borderId="67" xfId="6" applyNumberFormat="1" applyFont="1" applyFill="1" applyBorder="1" applyAlignment="1">
      <alignment horizontal="right" vertical="top" shrinkToFit="1"/>
    </xf>
    <xf numFmtId="3" fontId="65" fillId="0" borderId="68" xfId="6" applyNumberFormat="1" applyFont="1" applyFill="1" applyBorder="1" applyAlignment="1">
      <alignment horizontal="right" vertical="top" shrinkToFit="1"/>
    </xf>
    <xf numFmtId="3" fontId="65" fillId="0" borderId="69" xfId="6" applyNumberFormat="1" applyFont="1" applyFill="1" applyBorder="1" applyAlignment="1">
      <alignment horizontal="right" vertical="top" shrinkToFit="1"/>
    </xf>
    <xf numFmtId="3" fontId="65" fillId="0" borderId="61" xfId="6" applyNumberFormat="1" applyFont="1" applyFill="1" applyBorder="1" applyAlignment="1">
      <alignment horizontal="right" vertical="top" shrinkToFit="1"/>
    </xf>
    <xf numFmtId="0" fontId="29" fillId="0" borderId="0" xfId="7" applyFont="1" applyFill="1" applyAlignment="1">
      <alignment horizontal="center" vertical="center" wrapText="1"/>
    </xf>
    <xf numFmtId="3" fontId="65" fillId="0" borderId="1" xfId="6" applyNumberFormat="1" applyFont="1" applyFill="1" applyBorder="1" applyAlignment="1">
      <alignment horizontal="right" vertical="top" shrinkToFit="1"/>
    </xf>
    <xf numFmtId="3" fontId="65" fillId="0" borderId="11" xfId="6" applyNumberFormat="1" applyFont="1" applyFill="1" applyBorder="1" applyAlignment="1">
      <alignment horizontal="right" vertical="top" shrinkToFit="1"/>
    </xf>
    <xf numFmtId="3" fontId="65" fillId="0" borderId="12" xfId="6" applyNumberFormat="1" applyFont="1" applyFill="1" applyBorder="1" applyAlignment="1">
      <alignment horizontal="right" vertical="top" shrinkToFit="1"/>
    </xf>
    <xf numFmtId="1" fontId="65" fillId="0" borderId="11" xfId="6" applyNumberFormat="1" applyFont="1" applyFill="1" applyBorder="1" applyAlignment="1">
      <alignment horizontal="right" vertical="top" shrinkToFit="1"/>
    </xf>
    <xf numFmtId="1" fontId="65" fillId="0" borderId="12" xfId="6" applyNumberFormat="1" applyFont="1" applyFill="1" applyBorder="1" applyAlignment="1">
      <alignment horizontal="right" vertical="top" shrinkToFit="1"/>
    </xf>
    <xf numFmtId="3" fontId="65" fillId="0" borderId="38" xfId="6" applyNumberFormat="1" applyFont="1" applyFill="1" applyBorder="1" applyAlignment="1">
      <alignment horizontal="right" vertical="top" shrinkToFit="1"/>
    </xf>
    <xf numFmtId="3" fontId="65" fillId="0" borderId="37" xfId="6" applyNumberFormat="1" applyFont="1" applyFill="1" applyBorder="1" applyAlignment="1">
      <alignment horizontal="right" vertical="top" shrinkToFit="1"/>
    </xf>
    <xf numFmtId="3" fontId="65" fillId="0" borderId="16" xfId="6" applyNumberFormat="1" applyFont="1" applyFill="1" applyBorder="1" applyAlignment="1">
      <alignment horizontal="right" vertical="top" shrinkToFit="1"/>
    </xf>
    <xf numFmtId="3" fontId="65" fillId="0" borderId="18" xfId="6" applyNumberFormat="1" applyFont="1" applyFill="1" applyBorder="1" applyAlignment="1">
      <alignment horizontal="right" vertical="top" shrinkToFit="1"/>
    </xf>
    <xf numFmtId="0" fontId="58" fillId="0" borderId="0" xfId="6" applyFill="1" applyBorder="1" applyAlignment="1">
      <alignment horizontal="center" vertical="top" wrapText="1"/>
    </xf>
    <xf numFmtId="0" fontId="62" fillId="0" borderId="0" xfId="6" applyFont="1" applyFill="1" applyBorder="1" applyAlignment="1">
      <alignment horizontal="right" vertical="top" wrapText="1"/>
    </xf>
    <xf numFmtId="0" fontId="62" fillId="0" borderId="19" xfId="6" applyFont="1" applyFill="1" applyBorder="1" applyAlignment="1">
      <alignment horizontal="center" vertical="top" wrapText="1"/>
    </xf>
    <xf numFmtId="0" fontId="62" fillId="0" borderId="21" xfId="6" applyFont="1" applyFill="1" applyBorder="1" applyAlignment="1">
      <alignment horizontal="center" vertical="top" wrapText="1"/>
    </xf>
    <xf numFmtId="3" fontId="65" fillId="0" borderId="17" xfId="0" applyNumberFormat="1" applyFont="1" applyFill="1" applyBorder="1" applyAlignment="1">
      <alignment horizontal="right" vertical="top" shrinkToFit="1"/>
    </xf>
    <xf numFmtId="3" fontId="65" fillId="0" borderId="1" xfId="0" applyNumberFormat="1" applyFont="1" applyFill="1" applyBorder="1" applyAlignment="1">
      <alignment horizontal="right" vertical="top" shrinkToFit="1"/>
    </xf>
    <xf numFmtId="3" fontId="65" fillId="0" borderId="2" xfId="0" applyNumberFormat="1" applyFont="1" applyFill="1" applyBorder="1" applyAlignment="1">
      <alignment horizontal="right" vertical="top" shrinkToFit="1"/>
    </xf>
    <xf numFmtId="3" fontId="65" fillId="0" borderId="3" xfId="0" applyNumberFormat="1" applyFont="1" applyFill="1" applyBorder="1" applyAlignment="1">
      <alignment horizontal="right" vertical="top" shrinkToFit="1"/>
    </xf>
    <xf numFmtId="3" fontId="65" fillId="0" borderId="28" xfId="0" applyNumberFormat="1" applyFont="1" applyFill="1" applyBorder="1" applyAlignment="1">
      <alignment horizontal="right" vertical="top" shrinkToFit="1"/>
    </xf>
    <xf numFmtId="3" fontId="65" fillId="0" borderId="42" xfId="0" applyNumberFormat="1" applyFont="1" applyFill="1" applyBorder="1" applyAlignment="1">
      <alignment horizontal="right" vertical="top" shrinkToFit="1"/>
    </xf>
    <xf numFmtId="1" fontId="63" fillId="3" borderId="20" xfId="0" applyNumberFormat="1" applyFont="1" applyFill="1" applyBorder="1" applyAlignment="1">
      <alignment horizontal="right" vertical="top" shrinkToFit="1"/>
    </xf>
    <xf numFmtId="1" fontId="63" fillId="3" borderId="21" xfId="0" applyNumberFormat="1" applyFont="1" applyFill="1" applyBorder="1" applyAlignment="1">
      <alignment horizontal="right" vertical="top" shrinkToFit="1"/>
    </xf>
    <xf numFmtId="3" fontId="65" fillId="0" borderId="7" xfId="0" applyNumberFormat="1" applyFont="1" applyFill="1" applyBorder="1" applyAlignment="1">
      <alignment horizontal="right" vertical="top" shrinkToFit="1"/>
    </xf>
    <xf numFmtId="3" fontId="63" fillId="3" borderId="20" xfId="0" applyNumberFormat="1" applyFont="1" applyFill="1" applyBorder="1" applyAlignment="1">
      <alignment horizontal="right" vertical="center" shrinkToFit="1"/>
    </xf>
    <xf numFmtId="3" fontId="63" fillId="3" borderId="21" xfId="0" applyNumberFormat="1" applyFont="1" applyFill="1" applyBorder="1" applyAlignment="1">
      <alignment horizontal="right" vertical="center" shrinkToFit="1"/>
    </xf>
    <xf numFmtId="0" fontId="62" fillId="0" borderId="30" xfId="6" applyFont="1" applyFill="1" applyBorder="1" applyAlignment="1">
      <alignment horizontal="center" wrapText="1"/>
    </xf>
    <xf numFmtId="0" fontId="62" fillId="0" borderId="32" xfId="6" applyFont="1" applyFill="1" applyBorder="1" applyAlignment="1">
      <alignment horizontal="center" wrapText="1"/>
    </xf>
    <xf numFmtId="3" fontId="62" fillId="0" borderId="8" xfId="7" applyNumberFormat="1" applyFont="1" applyFill="1" applyBorder="1" applyAlignment="1">
      <alignment horizontal="center" vertical="top" wrapText="1"/>
    </xf>
    <xf numFmtId="3" fontId="62" fillId="0" borderId="10" xfId="7" applyNumberFormat="1" applyFont="1" applyFill="1" applyBorder="1" applyAlignment="1">
      <alignment horizontal="center" vertical="top" wrapText="1"/>
    </xf>
    <xf numFmtId="1" fontId="65" fillId="0" borderId="1" xfId="0" applyNumberFormat="1" applyFont="1" applyFill="1" applyBorder="1" applyAlignment="1">
      <alignment horizontal="right" vertical="top" shrinkToFi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20" fillId="3" borderId="24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3" fontId="20" fillId="3" borderId="25" xfId="0" applyNumberFormat="1" applyFont="1" applyFill="1" applyBorder="1" applyAlignment="1">
      <alignment horizontal="center" vertical="center"/>
    </xf>
    <xf numFmtId="3" fontId="20" fillId="0" borderId="24" xfId="0" applyNumberFormat="1" applyFont="1" applyBorder="1" applyAlignment="1">
      <alignment horizontal="center" vertical="center"/>
    </xf>
    <xf numFmtId="3" fontId="20" fillId="0" borderId="5" xfId="0" applyNumberFormat="1" applyFont="1" applyBorder="1" applyAlignment="1">
      <alignment horizontal="center" vertical="center"/>
    </xf>
    <xf numFmtId="3" fontId="20" fillId="0" borderId="25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9" fillId="0" borderId="58" xfId="6" applyFont="1" applyBorder="1" applyAlignment="1">
      <alignment horizontal="justify" vertical="top" wrapText="1"/>
    </xf>
    <xf numFmtId="0" fontId="69" fillId="0" borderId="60" xfId="6" applyFont="1" applyBorder="1" applyAlignment="1">
      <alignment horizontal="justify" vertical="top" wrapText="1"/>
    </xf>
    <xf numFmtId="3" fontId="68" fillId="0" borderId="58" xfId="6" applyNumberFormat="1" applyFont="1" applyBorder="1" applyAlignment="1">
      <alignment horizontal="right" vertical="center" wrapText="1"/>
    </xf>
    <xf numFmtId="3" fontId="68" fillId="0" borderId="60" xfId="6" applyNumberFormat="1" applyFont="1" applyBorder="1" applyAlignment="1">
      <alignment horizontal="right" vertical="center" wrapText="1"/>
    </xf>
    <xf numFmtId="0" fontId="67" fillId="0" borderId="58" xfId="6" applyFont="1" applyBorder="1" applyAlignment="1">
      <alignment horizontal="center" wrapText="1"/>
    </xf>
    <xf numFmtId="0" fontId="67" fillId="0" borderId="60" xfId="6" applyFont="1" applyBorder="1" applyAlignment="1">
      <alignment horizontal="center" wrapText="1"/>
    </xf>
    <xf numFmtId="0" fontId="44" fillId="0" borderId="0" xfId="6" applyFont="1" applyAlignment="1">
      <alignment horizontal="center"/>
    </xf>
    <xf numFmtId="0" fontId="68" fillId="0" borderId="58" xfId="6" applyFont="1" applyBorder="1" applyAlignment="1">
      <alignment horizontal="justify" vertical="top" wrapText="1"/>
    </xf>
    <xf numFmtId="0" fontId="68" fillId="0" borderId="60" xfId="6" applyFont="1" applyBorder="1" applyAlignment="1">
      <alignment horizontal="justify" vertical="top" wrapText="1"/>
    </xf>
    <xf numFmtId="0" fontId="67" fillId="0" borderId="29" xfId="6" applyFont="1" applyBorder="1" applyAlignment="1">
      <alignment horizontal="center" wrapText="1"/>
    </xf>
    <xf numFmtId="0" fontId="67" fillId="0" borderId="33" xfId="6" applyFont="1" applyBorder="1" applyAlignment="1">
      <alignment horizontal="center" wrapText="1"/>
    </xf>
    <xf numFmtId="0" fontId="67" fillId="0" borderId="34" xfId="6" applyFont="1" applyBorder="1" applyAlignment="1">
      <alignment horizontal="center" wrapText="1"/>
    </xf>
    <xf numFmtId="3" fontId="68" fillId="0" borderId="58" xfId="0" applyNumberFormat="1" applyFont="1" applyBorder="1" applyAlignment="1">
      <alignment horizontal="right" vertical="center" wrapText="1"/>
    </xf>
    <xf numFmtId="3" fontId="68" fillId="0" borderId="60" xfId="0" applyNumberFormat="1" applyFont="1" applyBorder="1" applyAlignment="1">
      <alignment horizontal="right" vertical="center" wrapText="1"/>
    </xf>
    <xf numFmtId="3" fontId="67" fillId="0" borderId="58" xfId="6" applyNumberFormat="1" applyFont="1" applyBorder="1" applyAlignment="1">
      <alignment horizontal="right" vertical="center" wrapText="1"/>
    </xf>
    <xf numFmtId="3" fontId="67" fillId="0" borderId="60" xfId="6" applyNumberFormat="1" applyFont="1" applyBorder="1" applyAlignment="1">
      <alignment horizontal="right" vertical="center" wrapText="1"/>
    </xf>
    <xf numFmtId="0" fontId="8" fillId="0" borderId="29" xfId="6" applyFont="1" applyBorder="1" applyAlignment="1">
      <alignment horizontal="center"/>
    </xf>
    <xf numFmtId="0" fontId="8" fillId="0" borderId="34" xfId="6" applyFont="1" applyBorder="1" applyAlignment="1">
      <alignment horizontal="center"/>
    </xf>
    <xf numFmtId="3" fontId="67" fillId="0" borderId="58" xfId="0" applyNumberFormat="1" applyFont="1" applyBorder="1" applyAlignment="1">
      <alignment horizontal="right" vertical="center" wrapText="1"/>
    </xf>
    <xf numFmtId="3" fontId="67" fillId="0" borderId="60" xfId="0" applyNumberFormat="1" applyFont="1" applyBorder="1" applyAlignment="1">
      <alignment horizontal="right" vertical="center" wrapText="1"/>
    </xf>
    <xf numFmtId="0" fontId="29" fillId="0" borderId="0" xfId="7" applyFont="1" applyAlignment="1">
      <alignment horizontal="center"/>
    </xf>
    <xf numFmtId="0" fontId="64" fillId="0" borderId="5" xfId="7" applyFont="1" applyBorder="1" applyAlignment="1">
      <alignment horizontal="right"/>
    </xf>
    <xf numFmtId="0" fontId="62" fillId="0" borderId="2" xfId="7" applyFont="1" applyBorder="1" applyAlignment="1">
      <alignment horizontal="center"/>
    </xf>
    <xf numFmtId="0" fontId="62" fillId="0" borderId="4" xfId="7" applyFont="1" applyBorder="1" applyAlignment="1">
      <alignment horizontal="center"/>
    </xf>
    <xf numFmtId="0" fontId="62" fillId="0" borderId="3" xfId="7" applyFont="1" applyBorder="1" applyAlignment="1">
      <alignment horizontal="center"/>
    </xf>
  </cellXfs>
  <cellStyles count="9">
    <cellStyle name="Ezres" xfId="1" builtinId="3"/>
    <cellStyle name="Ezres 2" xfId="8" xr:uid="{00000000-0005-0000-0000-000001000000}"/>
    <cellStyle name="Normál" xfId="0" builtinId="0"/>
    <cellStyle name="Normál 2" xfId="5" xr:uid="{00000000-0005-0000-0000-000003000000}"/>
    <cellStyle name="Normál 2 2" xfId="7" xr:uid="{00000000-0005-0000-0000-000004000000}"/>
    <cellStyle name="Normál 3" xfId="6" xr:uid="{00000000-0005-0000-0000-000005000000}"/>
    <cellStyle name="Normál_12_urlap_Mérleg_MJEL 01R_ABCDEF_2014re_nov19" xfId="2" xr:uid="{00000000-0005-0000-0000-000006000000}"/>
    <cellStyle name="Normál_12dmelléklet" xfId="3" xr:uid="{00000000-0005-0000-0000-000007000000}"/>
    <cellStyle name="Normal_KTRSZJ" xfId="4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IANNA\Besz&#225;mol&#243;\2019.&#233;v\Iharosber&#233;ny\K&#246;z&#246;s%20Hivatal\&#201;ves\2019&#233;ves_besz&#225;mol&#243;%20mell&#233;klete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IANNA\K&#214;LTS&#201;GVET&#201;S\K&#214;LTS&#201;GVET&#201;S\2016\&#214;NKORM&#193;NYZAT\1_2016.(II.16.)K&#246;lts&#233;gvet&#233;si%20rendelet%20mell&#233;kletek%20elfogadot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IANNA\K&#214;LTS&#201;GVET&#201;S\K&#214;LTS&#201;GVET&#201;S\2019\Iharosber&#233;ny\&#214;nkorm&#225;nyzat\Eredeti%20ktgvet&#233;s%20elfogadott\2_2019.(II.28.)K&#246;lts&#233;gvet&#233;si%20rendelet%20mell&#233;kle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llékletek"/>
      <sheetName val="1.sz.m.kiemelt ei"/>
      <sheetName val="2.sz.kiadás működés felhalmozás"/>
      <sheetName val="3.sz.m.bevétel működés felhalm."/>
      <sheetName val="4.sz.m.bevételek korm. funkciók"/>
      <sheetName val="5.sz.m.kiadás korm. funkónként"/>
      <sheetName val="6.sz.m.létszám"/>
      <sheetName val="7.sz.m. maradvány "/>
      <sheetName val="8.sz.m. mérleg  "/>
      <sheetName val="9.sz.m.  eredménykimutatás"/>
      <sheetName val="10.sz.m. vagyonkimutatás"/>
      <sheetName val="11.sz. m. tárgyi eszközök"/>
      <sheetName val="12.sz.m. tartalék"/>
      <sheetName val="13.sz.m. közvetett tám."/>
      <sheetName val="14.sz.m.pály.források"/>
      <sheetName val="15.sz.m.szociális"/>
      <sheetName val="16.m. költségvetési mérleg"/>
      <sheetName val="17.m. pénzeszköz változás"/>
      <sheetName val="ktvetés elemi"/>
    </sheetNames>
    <sheetDataSet>
      <sheetData sheetId="0"/>
      <sheetData sheetId="1"/>
      <sheetData sheetId="2">
        <row r="13">
          <cell r="C13">
            <v>43625640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llékletek"/>
      <sheetName val="kiemelt ei"/>
      <sheetName val="kiadások működés felhalmozás"/>
      <sheetName val="bevételek működés felhalmozás"/>
      <sheetName val="létszám"/>
      <sheetName val="szociális kiadások"/>
      <sheetName val="átadott"/>
      <sheetName val="átvett"/>
      <sheetName val="helyi adók"/>
      <sheetName val="beruházások felújítások"/>
      <sheetName val="tartalékok"/>
      <sheetName val="stabilitási 1"/>
      <sheetName val="stabilitási 2"/>
      <sheetName val="EU projektek"/>
      <sheetName val="hitelek"/>
      <sheetName val="finanszírozás"/>
      <sheetName val="EI FELHASZN TERV"/>
      <sheetName val="TÖBB ÉVES"/>
      <sheetName val="KÖZVETETT"/>
      <sheetName val="GÖRDÜLŐ"/>
      <sheetName val="átadott részl."/>
      <sheetName val="kiadások korm. funkciónként"/>
      <sheetName val="bevételek korm. funkciónként"/>
      <sheetName val="kiadások működés felhalmozá (2)"/>
      <sheetName val="Mellékletek (2)"/>
      <sheetName val="1.sz.m.kiemelt ei (2)"/>
      <sheetName val="2.sz.m.kiadások M-F (3)"/>
      <sheetName val="3.sz.m.bevételek M-F (2)"/>
      <sheetName val="4.sz.m.létszám (2)"/>
      <sheetName val="5.sz.m.szoc. kiadások (2)"/>
      <sheetName val="6.sz.m.átadott (2)"/>
      <sheetName val="7.sz.m.átvett (2)"/>
      <sheetName val="8.sz.m.helyi adók (2)"/>
      <sheetName val="9.sz.m.ber-felúj. (2)"/>
      <sheetName val="10.sz.m. tartalékok (2)"/>
      <sheetName val="11.sz.m.stabilitási 1 (2)"/>
      <sheetName val="15.sz.m.stabilitási 2 (2)"/>
      <sheetName val="13.sz.m. EU projektek (2)"/>
      <sheetName val="14.sz.m.hitelek (2)"/>
      <sheetName val="15.sz.m.finanszírozás (2)"/>
      <sheetName val="16.sz.m. EI FELHASZN TERV (2)"/>
      <sheetName val="17.sz.m.TÖBB ÉVES (2)"/>
      <sheetName val="18.sz.m.KÖZVETETT (2)"/>
      <sheetName val="19.sz.m.GÖRDÜLŐ (2)"/>
      <sheetName val="20.sz.m. átadott részl. (2)"/>
      <sheetName val="21.sz.kiadások korm. funk. (2)"/>
      <sheetName val="22.sz.bev. korm. funk. (2)"/>
      <sheetName val="23.sz.m.kötelező-önként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Iharosberény Község Önkormányzata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llékletek"/>
      <sheetName val="kiemelt ei"/>
      <sheetName val="kiadások működés felhalmozás"/>
      <sheetName val="bevételek működés felhalmozás"/>
      <sheetName val="létszám"/>
      <sheetName val="szociális kiadások"/>
      <sheetName val="átadott"/>
      <sheetName val="átvett"/>
      <sheetName val="helyi adók"/>
      <sheetName val="beruházások felújítások"/>
      <sheetName val="tartalékok"/>
      <sheetName val="stabilitási 1"/>
      <sheetName val="stabilitási 2"/>
      <sheetName val="EU projektek"/>
      <sheetName val="hitelek"/>
      <sheetName val="finanszírozás"/>
      <sheetName val="EI FELHASZN TERV"/>
      <sheetName val="TÖBB ÉVES"/>
      <sheetName val="KÖZVETETT"/>
      <sheetName val="GÖRDÜLŐ"/>
      <sheetName val="átadott részl."/>
      <sheetName val="bevételek korm. funkciónként"/>
      <sheetName val="kiadások működés felhalmozá (2)"/>
      <sheetName val="Mellékletek (2)"/>
      <sheetName val="1.sz.m.kiemelt ei (2)"/>
      <sheetName val="2.sz.m.kiadások M-F (3)"/>
      <sheetName val="Munka2"/>
      <sheetName val="3.sz.m.bevételek M-F (2)"/>
      <sheetName val="4.sz.m.létszám (2)"/>
      <sheetName val="5.sz.m.szoc. kiadások (2)"/>
      <sheetName val="6.sz.m.átadott (2)"/>
      <sheetName val="7.sz.m.átvett (2)"/>
      <sheetName val="8.sz.m.helyi adók (2)"/>
      <sheetName val="9.sz.m.ber-felúj. (2)"/>
      <sheetName val="10.sz.m. tartalékok (2)"/>
      <sheetName val="11.sz.m.stabilitási 1 (2)"/>
      <sheetName val="12.sz.m.stabilitási 2 (2)"/>
      <sheetName val="13.sz.m. EU projektek (2)"/>
      <sheetName val="14.sz.m.hitelek (2)"/>
      <sheetName val="15.sz.m.finanszírozás (2)"/>
      <sheetName val="16.sz.m. EI FELHASZN TERV (2)"/>
      <sheetName val="17.sz.m.TÖBB ÉVES (2)"/>
      <sheetName val="18.sz.m.KÖZVETETT (2)"/>
      <sheetName val="19.sz.m.GÖRDÜLŐ (2)"/>
      <sheetName val="20.sz.m. átadott részl. (2)"/>
      <sheetName val="21.sz.kiadások korm. funk. (2)"/>
      <sheetName val="22.sz.bev. korm. funk. (2)"/>
      <sheetName val="kiadások korm. funkciónként"/>
      <sheetName val="23.sz.m.kötelező-önként"/>
      <sheetName val="24.sz. összevont ktg.mérleg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77">
          <cell r="C77">
            <v>105758975</v>
          </cell>
        </row>
        <row r="78">
          <cell r="P78">
            <v>3974976</v>
          </cell>
        </row>
        <row r="79">
          <cell r="H79">
            <v>0</v>
          </cell>
        </row>
        <row r="81">
          <cell r="R81">
            <v>0</v>
          </cell>
        </row>
      </sheetData>
      <sheetData sheetId="46">
        <row r="13">
          <cell r="E13">
            <v>0</v>
          </cell>
        </row>
        <row r="16">
          <cell r="G16">
            <v>0</v>
          </cell>
        </row>
        <row r="38">
          <cell r="E38">
            <v>40000</v>
          </cell>
        </row>
        <row r="41">
          <cell r="E41">
            <v>0</v>
          </cell>
          <cell r="G41">
            <v>0</v>
          </cell>
        </row>
        <row r="42">
          <cell r="C42">
            <v>0</v>
          </cell>
          <cell r="E42">
            <v>0</v>
          </cell>
        </row>
        <row r="43">
          <cell r="C43">
            <v>0</v>
          </cell>
        </row>
        <row r="44">
          <cell r="G44">
            <v>0</v>
          </cell>
        </row>
        <row r="45">
          <cell r="G45">
            <v>0</v>
          </cell>
        </row>
        <row r="58">
          <cell r="E58">
            <v>0</v>
          </cell>
        </row>
        <row r="61">
          <cell r="G61">
            <v>0</v>
          </cell>
        </row>
      </sheetData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njt.hu/cgi_bin/njt_doc.cgi?docid=142896.245143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30"/>
  <sheetViews>
    <sheetView workbookViewId="0">
      <selection activeCell="B33" sqref="B33"/>
    </sheetView>
  </sheetViews>
  <sheetFormatPr defaultColWidth="9.109375" defaultRowHeight="13.8" x14ac:dyDescent="0.25"/>
  <cols>
    <col min="1" max="1" width="22.6640625" style="29" customWidth="1"/>
    <col min="2" max="2" width="60.109375" style="29" customWidth="1"/>
    <col min="3" max="16384" width="9.109375" style="29"/>
  </cols>
  <sheetData>
    <row r="1" spans="1:6" ht="18" x14ac:dyDescent="0.35">
      <c r="A1" s="585" t="s">
        <v>956</v>
      </c>
      <c r="B1" s="585"/>
    </row>
    <row r="2" spans="1:6" x14ac:dyDescent="0.25">
      <c r="A2" s="586"/>
      <c r="B2" s="586"/>
      <c r="C2" s="586"/>
      <c r="D2" s="586"/>
      <c r="E2" s="586"/>
      <c r="F2" s="586"/>
    </row>
    <row r="3" spans="1:6" ht="18" x14ac:dyDescent="0.35">
      <c r="A3" s="587" t="s">
        <v>1308</v>
      </c>
      <c r="B3" s="587"/>
    </row>
    <row r="5" spans="1:6" ht="21" x14ac:dyDescent="0.4">
      <c r="A5" s="588" t="s">
        <v>605</v>
      </c>
      <c r="B5" s="588"/>
    </row>
    <row r="6" spans="1:6" ht="21" x14ac:dyDescent="0.4">
      <c r="A6" s="35"/>
      <c r="B6" s="35"/>
    </row>
    <row r="7" spans="1:6" x14ac:dyDescent="0.25">
      <c r="A7" s="34" t="s">
        <v>606</v>
      </c>
    </row>
    <row r="8" spans="1:6" x14ac:dyDescent="0.25">
      <c r="A8" s="34"/>
    </row>
    <row r="9" spans="1:6" x14ac:dyDescent="0.25">
      <c r="A9" s="383" t="s">
        <v>1024</v>
      </c>
      <c r="B9" s="29" t="s">
        <v>607</v>
      </c>
    </row>
    <row r="10" spans="1:6" x14ac:dyDescent="0.25">
      <c r="A10" s="383" t="s">
        <v>1023</v>
      </c>
      <c r="B10" s="29" t="s">
        <v>603</v>
      </c>
    </row>
    <row r="11" spans="1:6" x14ac:dyDescent="0.25">
      <c r="A11" s="383" t="s">
        <v>1025</v>
      </c>
      <c r="B11" s="29" t="s">
        <v>604</v>
      </c>
    </row>
    <row r="12" spans="1:6" x14ac:dyDescent="0.25">
      <c r="A12" s="383" t="s">
        <v>1026</v>
      </c>
      <c r="B12" s="29" t="s">
        <v>602</v>
      </c>
    </row>
    <row r="13" spans="1:6" x14ac:dyDescent="0.25">
      <c r="A13" s="383" t="s">
        <v>1027</v>
      </c>
      <c r="B13" s="30" t="s">
        <v>73</v>
      </c>
    </row>
    <row r="14" spans="1:6" x14ac:dyDescent="0.25">
      <c r="A14" s="383" t="s">
        <v>1028</v>
      </c>
      <c r="B14" s="30" t="s">
        <v>1298</v>
      </c>
    </row>
    <row r="15" spans="1:6" x14ac:dyDescent="0.25">
      <c r="A15" s="383" t="s">
        <v>1029</v>
      </c>
      <c r="B15" s="30" t="s">
        <v>1299</v>
      </c>
    </row>
    <row r="16" spans="1:6" x14ac:dyDescent="0.25">
      <c r="A16" s="383" t="s">
        <v>1030</v>
      </c>
      <c r="B16" s="30" t="s">
        <v>1300</v>
      </c>
    </row>
    <row r="17" spans="1:2" x14ac:dyDescent="0.25">
      <c r="A17" s="383" t="s">
        <v>1031</v>
      </c>
      <c r="B17" s="30" t="s">
        <v>995</v>
      </c>
    </row>
    <row r="18" spans="1:2" x14ac:dyDescent="0.25">
      <c r="A18" s="383" t="s">
        <v>1032</v>
      </c>
      <c r="B18" s="30" t="s">
        <v>1301</v>
      </c>
    </row>
    <row r="19" spans="1:2" x14ac:dyDescent="0.25">
      <c r="A19" s="383" t="s">
        <v>1033</v>
      </c>
      <c r="B19" s="30" t="s">
        <v>994</v>
      </c>
    </row>
    <row r="20" spans="1:2" x14ac:dyDescent="0.25">
      <c r="A20" s="383" t="s">
        <v>1034</v>
      </c>
      <c r="B20" s="30" t="s">
        <v>952</v>
      </c>
    </row>
    <row r="21" spans="1:2" x14ac:dyDescent="0.25">
      <c r="A21" s="383" t="s">
        <v>1035</v>
      </c>
      <c r="B21" s="30" t="s">
        <v>953</v>
      </c>
    </row>
    <row r="22" spans="1:2" x14ac:dyDescent="0.25">
      <c r="A22" s="383" t="s">
        <v>1036</v>
      </c>
      <c r="B22" s="30" t="s">
        <v>1302</v>
      </c>
    </row>
    <row r="23" spans="1:2" x14ac:dyDescent="0.25">
      <c r="A23" s="383" t="s">
        <v>1037</v>
      </c>
      <c r="B23" s="30" t="s">
        <v>996</v>
      </c>
    </row>
    <row r="24" spans="1:2" x14ac:dyDescent="0.25">
      <c r="A24" s="383" t="s">
        <v>1038</v>
      </c>
      <c r="B24" s="30" t="s">
        <v>997</v>
      </c>
    </row>
    <row r="25" spans="1:2" x14ac:dyDescent="0.25">
      <c r="A25" s="383" t="s">
        <v>1039</v>
      </c>
      <c r="B25" s="30" t="s">
        <v>1304</v>
      </c>
    </row>
    <row r="26" spans="1:2" x14ac:dyDescent="0.25">
      <c r="A26" s="383" t="s">
        <v>1303</v>
      </c>
      <c r="B26" s="30" t="s">
        <v>1305</v>
      </c>
    </row>
    <row r="27" spans="1:2" hidden="1" x14ac:dyDescent="0.25">
      <c r="A27" s="383" t="s">
        <v>1306</v>
      </c>
      <c r="B27" s="30" t="s">
        <v>1307</v>
      </c>
    </row>
    <row r="28" spans="1:2" x14ac:dyDescent="0.25">
      <c r="A28" s="30"/>
      <c r="B28" s="30"/>
    </row>
    <row r="29" spans="1:2" x14ac:dyDescent="0.25">
      <c r="A29" s="30"/>
      <c r="B29" s="30"/>
    </row>
    <row r="30" spans="1:2" x14ac:dyDescent="0.25">
      <c r="A30" s="30"/>
      <c r="B30" s="30"/>
    </row>
  </sheetData>
  <mergeCells count="4">
    <mergeCell ref="A1:B1"/>
    <mergeCell ref="A2:F2"/>
    <mergeCell ref="A3:B3"/>
    <mergeCell ref="A5:B5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92"/>
  <sheetViews>
    <sheetView workbookViewId="0">
      <selection sqref="A1:N1"/>
    </sheetView>
  </sheetViews>
  <sheetFormatPr defaultColWidth="9.109375" defaultRowHeight="14.4" x14ac:dyDescent="0.3"/>
  <cols>
    <col min="1" max="1" width="64.6640625" style="47" customWidth="1"/>
    <col min="2" max="2" width="9.44140625" style="47" customWidth="1"/>
    <col min="3" max="3" width="14.33203125" style="133" bestFit="1" customWidth="1"/>
    <col min="4" max="4" width="11.109375" style="133" customWidth="1"/>
    <col min="5" max="5" width="10.5546875" style="133" bestFit="1" customWidth="1"/>
    <col min="6" max="6" width="13.44140625" style="133" customWidth="1"/>
    <col min="7" max="7" width="14.33203125" style="47" bestFit="1" customWidth="1"/>
    <col min="8" max="8" width="12.6640625" style="47" bestFit="1" customWidth="1"/>
    <col min="9" max="9" width="9.88671875" style="47" customWidth="1"/>
    <col min="10" max="11" width="14.33203125" style="47" bestFit="1" customWidth="1"/>
    <col min="12" max="12" width="11.44140625" style="47" customWidth="1"/>
    <col min="13" max="13" width="10.5546875" style="47" bestFit="1" customWidth="1"/>
    <col min="14" max="14" width="14.33203125" style="47" bestFit="1" customWidth="1"/>
    <col min="15" max="16384" width="9.109375" style="47"/>
  </cols>
  <sheetData>
    <row r="1" spans="1:14" ht="15" customHeight="1" x14ac:dyDescent="0.3">
      <c r="A1" s="598" t="s">
        <v>1325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</row>
    <row r="2" spans="1:14" ht="18" customHeight="1" x14ac:dyDescent="0.35">
      <c r="A2" s="600" t="s">
        <v>957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25.5" customHeight="1" x14ac:dyDescent="0.35">
      <c r="A3" s="601" t="str">
        <f>Mellékletek!A3</f>
        <v>2019. évi előirányzatai és teljesítése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</row>
    <row r="4" spans="1:14" ht="26.25" customHeight="1" x14ac:dyDescent="0.35">
      <c r="A4" s="602" t="s">
        <v>1008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</row>
    <row r="5" spans="1:14" ht="26.25" customHeight="1" thickBot="1" x14ac:dyDescent="0.4">
      <c r="A5" s="322"/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</row>
    <row r="6" spans="1:14" ht="15" thickBot="1" x14ac:dyDescent="0.35">
      <c r="A6" s="249"/>
      <c r="B6" s="249"/>
      <c r="C6" s="346" t="s">
        <v>1009</v>
      </c>
      <c r="D6" s="347" t="s">
        <v>960</v>
      </c>
      <c r="E6" s="347" t="s">
        <v>961</v>
      </c>
      <c r="F6" s="348" t="s">
        <v>370</v>
      </c>
      <c r="G6" s="346" t="s">
        <v>1009</v>
      </c>
      <c r="H6" s="347" t="s">
        <v>960</v>
      </c>
      <c r="I6" s="347" t="s">
        <v>961</v>
      </c>
      <c r="J6" s="348" t="s">
        <v>370</v>
      </c>
      <c r="K6" s="346" t="s">
        <v>1009</v>
      </c>
      <c r="L6" s="347" t="s">
        <v>960</v>
      </c>
      <c r="M6" s="347" t="s">
        <v>961</v>
      </c>
      <c r="N6" s="348" t="s">
        <v>370</v>
      </c>
    </row>
    <row r="7" spans="1:14" ht="30" customHeight="1" x14ac:dyDescent="0.3">
      <c r="A7" s="99" t="s">
        <v>49</v>
      </c>
      <c r="B7" s="325" t="s">
        <v>50</v>
      </c>
      <c r="C7" s="625" t="s">
        <v>24</v>
      </c>
      <c r="D7" s="626"/>
      <c r="E7" s="626"/>
      <c r="F7" s="627"/>
      <c r="G7" s="625" t="s">
        <v>609</v>
      </c>
      <c r="H7" s="626"/>
      <c r="I7" s="626"/>
      <c r="J7" s="627"/>
      <c r="K7" s="625" t="s">
        <v>610</v>
      </c>
      <c r="L7" s="626"/>
      <c r="M7" s="626"/>
      <c r="N7" s="627"/>
    </row>
    <row r="8" spans="1:14" hidden="1" x14ac:dyDescent="0.3">
      <c r="A8" s="251"/>
      <c r="B8" s="333"/>
      <c r="C8" s="335"/>
      <c r="D8" s="250"/>
      <c r="E8" s="250"/>
      <c r="F8" s="336">
        <f>SUM(C8:D8)</f>
        <v>0</v>
      </c>
      <c r="G8" s="340"/>
      <c r="H8" s="251"/>
      <c r="I8" s="251"/>
      <c r="J8" s="336">
        <f>SUM(G8:H8)</f>
        <v>0</v>
      </c>
      <c r="K8" s="340"/>
      <c r="L8" s="251"/>
      <c r="M8" s="251"/>
      <c r="N8" s="336">
        <f>SUM(K8:L8)</f>
        <v>0</v>
      </c>
    </row>
    <row r="9" spans="1:14" hidden="1" x14ac:dyDescent="0.3">
      <c r="A9" s="251"/>
      <c r="B9" s="333"/>
      <c r="C9" s="335"/>
      <c r="D9" s="250"/>
      <c r="E9" s="250"/>
      <c r="F9" s="336">
        <f t="shared" ref="F9:F51" si="0">SUM(C9:D9)</f>
        <v>0</v>
      </c>
      <c r="G9" s="340"/>
      <c r="H9" s="251"/>
      <c r="I9" s="251"/>
      <c r="J9" s="336">
        <f t="shared" ref="J9:J51" si="1">SUM(G9:H9)</f>
        <v>0</v>
      </c>
      <c r="K9" s="340"/>
      <c r="L9" s="251"/>
      <c r="M9" s="251"/>
      <c r="N9" s="336">
        <f t="shared" ref="N9:N51" si="2">SUM(K9:L9)</f>
        <v>0</v>
      </c>
    </row>
    <row r="10" spans="1:14" hidden="1" x14ac:dyDescent="0.3">
      <c r="A10" s="251"/>
      <c r="B10" s="333"/>
      <c r="C10" s="335"/>
      <c r="D10" s="250"/>
      <c r="E10" s="250"/>
      <c r="F10" s="336">
        <f t="shared" si="0"/>
        <v>0</v>
      </c>
      <c r="G10" s="340"/>
      <c r="H10" s="251"/>
      <c r="I10" s="251"/>
      <c r="J10" s="336">
        <f t="shared" si="1"/>
        <v>0</v>
      </c>
      <c r="K10" s="340"/>
      <c r="L10" s="251"/>
      <c r="M10" s="251"/>
      <c r="N10" s="336">
        <f t="shared" si="2"/>
        <v>0</v>
      </c>
    </row>
    <row r="11" spans="1:14" hidden="1" x14ac:dyDescent="0.3">
      <c r="A11" s="251"/>
      <c r="B11" s="333"/>
      <c r="C11" s="335"/>
      <c r="D11" s="250"/>
      <c r="E11" s="250"/>
      <c r="F11" s="336">
        <f t="shared" si="0"/>
        <v>0</v>
      </c>
      <c r="G11" s="340"/>
      <c r="H11" s="251"/>
      <c r="I11" s="251"/>
      <c r="J11" s="336">
        <f t="shared" si="1"/>
        <v>0</v>
      </c>
      <c r="K11" s="340"/>
      <c r="L11" s="251"/>
      <c r="M11" s="251"/>
      <c r="N11" s="336">
        <f t="shared" si="2"/>
        <v>0</v>
      </c>
    </row>
    <row r="12" spans="1:14" x14ac:dyDescent="0.3">
      <c r="A12" s="252" t="s">
        <v>150</v>
      </c>
      <c r="B12" s="334" t="s">
        <v>151</v>
      </c>
      <c r="C12" s="337">
        <v>0</v>
      </c>
      <c r="D12" s="253">
        <f>SUM(D8:D11)</f>
        <v>0</v>
      </c>
      <c r="E12" s="253">
        <v>0</v>
      </c>
      <c r="F12" s="336">
        <f t="shared" si="0"/>
        <v>0</v>
      </c>
      <c r="G12" s="337">
        <v>0</v>
      </c>
      <c r="H12" s="253">
        <f>SUM(H8:H11)</f>
        <v>0</v>
      </c>
      <c r="I12" s="253"/>
      <c r="J12" s="336">
        <f t="shared" si="1"/>
        <v>0</v>
      </c>
      <c r="K12" s="337">
        <v>0</v>
      </c>
      <c r="L12" s="253">
        <f>SUM(L8:L11)</f>
        <v>0</v>
      </c>
      <c r="M12" s="253">
        <v>0</v>
      </c>
      <c r="N12" s="336">
        <f t="shared" si="2"/>
        <v>0</v>
      </c>
    </row>
    <row r="13" spans="1:14" hidden="1" x14ac:dyDescent="0.3">
      <c r="A13" s="252"/>
      <c r="B13" s="334"/>
      <c r="C13" s="335"/>
      <c r="D13" s="250"/>
      <c r="E13" s="250"/>
      <c r="F13" s="336">
        <f t="shared" si="0"/>
        <v>0</v>
      </c>
      <c r="G13" s="340"/>
      <c r="H13" s="251"/>
      <c r="I13" s="251"/>
      <c r="J13" s="336">
        <f t="shared" si="1"/>
        <v>0</v>
      </c>
      <c r="K13" s="340"/>
      <c r="L13" s="251"/>
      <c r="M13" s="251"/>
      <c r="N13" s="336">
        <f t="shared" si="2"/>
        <v>0</v>
      </c>
    </row>
    <row r="14" spans="1:14" hidden="1" x14ac:dyDescent="0.3">
      <c r="A14" s="252"/>
      <c r="B14" s="334"/>
      <c r="C14" s="335"/>
      <c r="D14" s="250"/>
      <c r="E14" s="250"/>
      <c r="F14" s="336">
        <f t="shared" si="0"/>
        <v>0</v>
      </c>
      <c r="G14" s="340"/>
      <c r="H14" s="251"/>
      <c r="I14" s="251"/>
      <c r="J14" s="336">
        <f t="shared" si="1"/>
        <v>0</v>
      </c>
      <c r="K14" s="340"/>
      <c r="L14" s="251"/>
      <c r="M14" s="251"/>
      <c r="N14" s="336">
        <f t="shared" si="2"/>
        <v>0</v>
      </c>
    </row>
    <row r="15" spans="1:14" hidden="1" x14ac:dyDescent="0.3">
      <c r="A15" s="252"/>
      <c r="B15" s="334"/>
      <c r="C15" s="335"/>
      <c r="D15" s="250"/>
      <c r="E15" s="250"/>
      <c r="F15" s="336">
        <f t="shared" si="0"/>
        <v>0</v>
      </c>
      <c r="G15" s="340"/>
      <c r="H15" s="251"/>
      <c r="I15" s="251"/>
      <c r="J15" s="336">
        <f t="shared" si="1"/>
        <v>0</v>
      </c>
      <c r="K15" s="340"/>
      <c r="L15" s="251"/>
      <c r="M15" s="251"/>
      <c r="N15" s="336">
        <f t="shared" si="2"/>
        <v>0</v>
      </c>
    </row>
    <row r="16" spans="1:14" hidden="1" x14ac:dyDescent="0.3">
      <c r="A16" s="252"/>
      <c r="B16" s="334"/>
      <c r="C16" s="335"/>
      <c r="D16" s="250"/>
      <c r="E16" s="250"/>
      <c r="F16" s="336">
        <f t="shared" si="0"/>
        <v>0</v>
      </c>
      <c r="G16" s="340"/>
      <c r="H16" s="251"/>
      <c r="I16" s="251"/>
      <c r="J16" s="336">
        <f t="shared" si="1"/>
        <v>0</v>
      </c>
      <c r="K16" s="340"/>
      <c r="L16" s="251"/>
      <c r="M16" s="251"/>
      <c r="N16" s="336">
        <f t="shared" si="2"/>
        <v>0</v>
      </c>
    </row>
    <row r="17" spans="1:14" x14ac:dyDescent="0.3">
      <c r="A17" s="252" t="s">
        <v>363</v>
      </c>
      <c r="B17" s="334" t="s">
        <v>152</v>
      </c>
      <c r="C17" s="337">
        <f>SUM(C13:C16)</f>
        <v>0</v>
      </c>
      <c r="D17" s="253">
        <f>SUM(D13:D16)</f>
        <v>0</v>
      </c>
      <c r="E17" s="253">
        <v>0</v>
      </c>
      <c r="F17" s="336">
        <f t="shared" si="0"/>
        <v>0</v>
      </c>
      <c r="G17" s="337">
        <v>10000000</v>
      </c>
      <c r="H17" s="253">
        <v>0</v>
      </c>
      <c r="I17" s="253"/>
      <c r="J17" s="336">
        <f t="shared" si="1"/>
        <v>10000000</v>
      </c>
      <c r="K17" s="337">
        <v>3800000</v>
      </c>
      <c r="L17" s="253">
        <f>SUM(L13:L16)</f>
        <v>0</v>
      </c>
      <c r="M17" s="253">
        <v>0</v>
      </c>
      <c r="N17" s="336">
        <f t="shared" si="2"/>
        <v>3800000</v>
      </c>
    </row>
    <row r="18" spans="1:14" hidden="1" x14ac:dyDescent="0.3">
      <c r="A18" s="252"/>
      <c r="B18" s="334"/>
      <c r="C18" s="335"/>
      <c r="D18" s="250"/>
      <c r="E18" s="250"/>
      <c r="F18" s="336">
        <f t="shared" si="0"/>
        <v>0</v>
      </c>
      <c r="G18" s="340"/>
      <c r="H18" s="251"/>
      <c r="I18" s="251"/>
      <c r="J18" s="336">
        <f t="shared" si="1"/>
        <v>0</v>
      </c>
      <c r="K18" s="340"/>
      <c r="L18" s="251"/>
      <c r="M18" s="251"/>
      <c r="N18" s="336">
        <f t="shared" si="2"/>
        <v>0</v>
      </c>
    </row>
    <row r="19" spans="1:14" hidden="1" x14ac:dyDescent="0.3">
      <c r="A19" s="252"/>
      <c r="B19" s="334"/>
      <c r="C19" s="335"/>
      <c r="D19" s="250"/>
      <c r="E19" s="250"/>
      <c r="F19" s="336">
        <f t="shared" si="0"/>
        <v>0</v>
      </c>
      <c r="G19" s="340"/>
      <c r="H19" s="251"/>
      <c r="I19" s="251"/>
      <c r="J19" s="336">
        <f t="shared" si="1"/>
        <v>0</v>
      </c>
      <c r="K19" s="340"/>
      <c r="L19" s="251"/>
      <c r="M19" s="251"/>
      <c r="N19" s="336">
        <f t="shared" si="2"/>
        <v>0</v>
      </c>
    </row>
    <row r="20" spans="1:14" hidden="1" x14ac:dyDescent="0.3">
      <c r="A20" s="252"/>
      <c r="B20" s="334"/>
      <c r="C20" s="335"/>
      <c r="D20" s="250"/>
      <c r="E20" s="250"/>
      <c r="F20" s="336">
        <f t="shared" si="0"/>
        <v>0</v>
      </c>
      <c r="G20" s="340"/>
      <c r="H20" s="251"/>
      <c r="I20" s="251"/>
      <c r="J20" s="336">
        <f t="shared" si="1"/>
        <v>0</v>
      </c>
      <c r="K20" s="340"/>
      <c r="L20" s="251"/>
      <c r="M20" s="251"/>
      <c r="N20" s="336">
        <f t="shared" si="2"/>
        <v>0</v>
      </c>
    </row>
    <row r="21" spans="1:14" hidden="1" x14ac:dyDescent="0.3">
      <c r="A21" s="252"/>
      <c r="B21" s="334"/>
      <c r="C21" s="335"/>
      <c r="D21" s="250"/>
      <c r="E21" s="250"/>
      <c r="F21" s="336">
        <f t="shared" si="0"/>
        <v>0</v>
      </c>
      <c r="G21" s="340"/>
      <c r="H21" s="251"/>
      <c r="I21" s="251"/>
      <c r="J21" s="336">
        <f t="shared" si="1"/>
        <v>0</v>
      </c>
      <c r="K21" s="340"/>
      <c r="L21" s="251"/>
      <c r="M21" s="251"/>
      <c r="N21" s="336">
        <f t="shared" si="2"/>
        <v>0</v>
      </c>
    </row>
    <row r="22" spans="1:14" x14ac:dyDescent="0.3">
      <c r="A22" s="254" t="s">
        <v>153</v>
      </c>
      <c r="B22" s="334" t="s">
        <v>154</v>
      </c>
      <c r="C22" s="337">
        <v>0</v>
      </c>
      <c r="D22" s="253">
        <v>0</v>
      </c>
      <c r="E22" s="253">
        <v>0</v>
      </c>
      <c r="F22" s="336">
        <f t="shared" si="0"/>
        <v>0</v>
      </c>
      <c r="G22" s="337">
        <v>0</v>
      </c>
      <c r="H22" s="253">
        <v>13713</v>
      </c>
      <c r="I22" s="253">
        <v>0</v>
      </c>
      <c r="J22" s="336">
        <f>SUM(G22:I22)</f>
        <v>13713</v>
      </c>
      <c r="K22" s="337">
        <v>0</v>
      </c>
      <c r="L22" s="253">
        <v>13713</v>
      </c>
      <c r="M22" s="253">
        <v>0</v>
      </c>
      <c r="N22" s="336">
        <f>SUM(K22:M22)</f>
        <v>13713</v>
      </c>
    </row>
    <row r="23" spans="1:14" hidden="1" x14ac:dyDescent="0.3">
      <c r="A23" s="254"/>
      <c r="B23" s="334"/>
      <c r="C23" s="335"/>
      <c r="D23" s="250"/>
      <c r="E23" s="250"/>
      <c r="F23" s="336">
        <f t="shared" si="0"/>
        <v>0</v>
      </c>
      <c r="G23" s="340"/>
      <c r="H23" s="251"/>
      <c r="I23" s="251"/>
      <c r="J23" s="336">
        <f t="shared" si="1"/>
        <v>0</v>
      </c>
      <c r="K23" s="340">
        <v>0</v>
      </c>
      <c r="L23" s="251"/>
      <c r="M23" s="251"/>
      <c r="N23" s="336">
        <f t="shared" si="2"/>
        <v>0</v>
      </c>
    </row>
    <row r="24" spans="1:14" hidden="1" x14ac:dyDescent="0.3">
      <c r="A24" s="254"/>
      <c r="B24" s="334"/>
      <c r="C24" s="335"/>
      <c r="D24" s="250"/>
      <c r="E24" s="250"/>
      <c r="F24" s="336">
        <f t="shared" si="0"/>
        <v>0</v>
      </c>
      <c r="G24" s="340"/>
      <c r="H24" s="251"/>
      <c r="I24" s="251"/>
      <c r="J24" s="336">
        <f t="shared" si="1"/>
        <v>0</v>
      </c>
      <c r="K24" s="340"/>
      <c r="L24" s="251"/>
      <c r="M24" s="251"/>
      <c r="N24" s="336">
        <f t="shared" si="2"/>
        <v>0</v>
      </c>
    </row>
    <row r="25" spans="1:14" hidden="1" x14ac:dyDescent="0.3">
      <c r="A25" s="254"/>
      <c r="B25" s="334"/>
      <c r="C25" s="335"/>
      <c r="D25" s="250"/>
      <c r="E25" s="250"/>
      <c r="F25" s="336">
        <f t="shared" si="0"/>
        <v>0</v>
      </c>
      <c r="G25" s="340"/>
      <c r="H25" s="251"/>
      <c r="I25" s="251"/>
      <c r="J25" s="336">
        <f t="shared" si="1"/>
        <v>0</v>
      </c>
      <c r="K25" s="340"/>
      <c r="L25" s="251"/>
      <c r="M25" s="251"/>
      <c r="N25" s="336">
        <f t="shared" si="2"/>
        <v>0</v>
      </c>
    </row>
    <row r="26" spans="1:14" x14ac:dyDescent="0.3">
      <c r="A26" s="252" t="s">
        <v>155</v>
      </c>
      <c r="B26" s="334" t="s">
        <v>156</v>
      </c>
      <c r="C26" s="337">
        <v>864000</v>
      </c>
      <c r="D26" s="253">
        <v>0</v>
      </c>
      <c r="E26" s="253">
        <v>0</v>
      </c>
      <c r="F26" s="336">
        <v>1772000</v>
      </c>
      <c r="G26" s="337">
        <v>22546112</v>
      </c>
      <c r="H26" s="253">
        <v>32118</v>
      </c>
      <c r="I26" s="253">
        <v>21968</v>
      </c>
      <c r="J26" s="336">
        <f t="shared" si="1"/>
        <v>22578230</v>
      </c>
      <c r="K26" s="337">
        <v>22455318</v>
      </c>
      <c r="L26" s="253">
        <v>32118</v>
      </c>
      <c r="M26" s="253">
        <v>13449</v>
      </c>
      <c r="N26" s="336">
        <f>SUM(K26:M26)</f>
        <v>22500885</v>
      </c>
    </row>
    <row r="27" spans="1:14" hidden="1" x14ac:dyDescent="0.3">
      <c r="A27" s="252"/>
      <c r="B27" s="334"/>
      <c r="C27" s="335"/>
      <c r="D27" s="250"/>
      <c r="E27" s="250"/>
      <c r="F27" s="336">
        <f t="shared" si="0"/>
        <v>0</v>
      </c>
      <c r="G27" s="340"/>
      <c r="H27" s="251"/>
      <c r="I27" s="251"/>
      <c r="J27" s="336">
        <f t="shared" si="1"/>
        <v>0</v>
      </c>
      <c r="K27" s="340"/>
      <c r="L27" s="251"/>
      <c r="M27" s="251"/>
      <c r="N27" s="336">
        <f t="shared" si="2"/>
        <v>0</v>
      </c>
    </row>
    <row r="28" spans="1:14" hidden="1" x14ac:dyDescent="0.3">
      <c r="A28" s="252"/>
      <c r="B28" s="334"/>
      <c r="C28" s="335"/>
      <c r="D28" s="250"/>
      <c r="E28" s="250"/>
      <c r="F28" s="336">
        <f t="shared" si="0"/>
        <v>0</v>
      </c>
      <c r="G28" s="340"/>
      <c r="H28" s="251"/>
      <c r="I28" s="251"/>
      <c r="J28" s="336">
        <f t="shared" si="1"/>
        <v>0</v>
      </c>
      <c r="K28" s="340"/>
      <c r="L28" s="251"/>
      <c r="M28" s="251"/>
      <c r="N28" s="336">
        <f t="shared" si="2"/>
        <v>0</v>
      </c>
    </row>
    <row r="29" spans="1:14" ht="14.25" customHeight="1" x14ac:dyDescent="0.3">
      <c r="A29" s="252" t="s">
        <v>157</v>
      </c>
      <c r="B29" s="334" t="s">
        <v>158</v>
      </c>
      <c r="C29" s="337">
        <v>0</v>
      </c>
      <c r="D29" s="253">
        <f>SUM(D27:D28)</f>
        <v>0</v>
      </c>
      <c r="E29" s="253">
        <v>0</v>
      </c>
      <c r="F29" s="336">
        <f t="shared" si="0"/>
        <v>0</v>
      </c>
      <c r="G29" s="337">
        <v>0</v>
      </c>
      <c r="H29" s="253">
        <f>SUM(H27:H28)</f>
        <v>0</v>
      </c>
      <c r="I29" s="253"/>
      <c r="J29" s="336">
        <f t="shared" si="1"/>
        <v>0</v>
      </c>
      <c r="K29" s="337">
        <v>0</v>
      </c>
      <c r="L29" s="253">
        <f>SUM(L27:L28)</f>
        <v>0</v>
      </c>
      <c r="M29" s="253">
        <v>0</v>
      </c>
      <c r="N29" s="336">
        <f t="shared" si="2"/>
        <v>0</v>
      </c>
    </row>
    <row r="30" spans="1:14" hidden="1" x14ac:dyDescent="0.3">
      <c r="A30" s="252"/>
      <c r="B30" s="334"/>
      <c r="C30" s="335"/>
      <c r="D30" s="250"/>
      <c r="E30" s="250"/>
      <c r="F30" s="336">
        <f t="shared" si="0"/>
        <v>0</v>
      </c>
      <c r="G30" s="340"/>
      <c r="H30" s="251"/>
      <c r="I30" s="251"/>
      <c r="J30" s="336">
        <f t="shared" si="1"/>
        <v>0</v>
      </c>
      <c r="K30" s="340"/>
      <c r="L30" s="251"/>
      <c r="M30" s="251"/>
      <c r="N30" s="336">
        <f t="shared" si="2"/>
        <v>0</v>
      </c>
    </row>
    <row r="31" spans="1:14" hidden="1" x14ac:dyDescent="0.3">
      <c r="A31" s="252"/>
      <c r="B31" s="334"/>
      <c r="C31" s="335"/>
      <c r="D31" s="250"/>
      <c r="E31" s="250"/>
      <c r="F31" s="336">
        <f t="shared" si="0"/>
        <v>0</v>
      </c>
      <c r="G31" s="340"/>
      <c r="H31" s="251"/>
      <c r="I31" s="251"/>
      <c r="J31" s="336">
        <f t="shared" si="1"/>
        <v>0</v>
      </c>
      <c r="K31" s="340"/>
      <c r="L31" s="251"/>
      <c r="M31" s="251"/>
      <c r="N31" s="336">
        <f t="shared" si="2"/>
        <v>0</v>
      </c>
    </row>
    <row r="32" spans="1:14" x14ac:dyDescent="0.3">
      <c r="A32" s="254" t="s">
        <v>159</v>
      </c>
      <c r="B32" s="334" t="s">
        <v>160</v>
      </c>
      <c r="C32" s="337">
        <f>SUM(C30:C31)</f>
        <v>0</v>
      </c>
      <c r="D32" s="253">
        <f>SUM(D30:D31)</f>
        <v>0</v>
      </c>
      <c r="E32" s="253">
        <v>0</v>
      </c>
      <c r="F32" s="336">
        <f t="shared" si="0"/>
        <v>0</v>
      </c>
      <c r="G32" s="337">
        <f>SUM(G30:G31)</f>
        <v>0</v>
      </c>
      <c r="H32" s="253">
        <f>SUM(H30:H31)</f>
        <v>0</v>
      </c>
      <c r="I32" s="253"/>
      <c r="J32" s="336">
        <f t="shared" si="1"/>
        <v>0</v>
      </c>
      <c r="K32" s="337">
        <f>SUM(K30:K31)</f>
        <v>0</v>
      </c>
      <c r="L32" s="253">
        <f>SUM(L30:L31)</f>
        <v>0</v>
      </c>
      <c r="M32" s="253">
        <v>0</v>
      </c>
      <c r="N32" s="336">
        <f t="shared" si="2"/>
        <v>0</v>
      </c>
    </row>
    <row r="33" spans="1:14" x14ac:dyDescent="0.3">
      <c r="A33" s="254" t="s">
        <v>161</v>
      </c>
      <c r="B33" s="334" t="s">
        <v>162</v>
      </c>
      <c r="C33" s="335">
        <v>233280</v>
      </c>
      <c r="D33" s="250">
        <v>0</v>
      </c>
      <c r="E33" s="250">
        <v>0</v>
      </c>
      <c r="F33" s="336">
        <f t="shared" si="0"/>
        <v>233280</v>
      </c>
      <c r="G33" s="335">
        <v>8472293</v>
      </c>
      <c r="H33" s="250">
        <v>12375</v>
      </c>
      <c r="I33" s="250">
        <v>18700</v>
      </c>
      <c r="J33" s="336">
        <f>SUM(G33:I33)</f>
        <v>8503368</v>
      </c>
      <c r="K33" s="335">
        <v>6773755</v>
      </c>
      <c r="L33" s="250">
        <v>12375</v>
      </c>
      <c r="M33" s="250">
        <v>18700</v>
      </c>
      <c r="N33" s="336">
        <f>SUM(K33:M33)</f>
        <v>6804830</v>
      </c>
    </row>
    <row r="34" spans="1:14" x14ac:dyDescent="0.3">
      <c r="A34" s="106" t="s">
        <v>364</v>
      </c>
      <c r="B34" s="65" t="s">
        <v>163</v>
      </c>
      <c r="C34" s="83">
        <f>C12+C17+C22+C26+C29+C32+C33</f>
        <v>1097280</v>
      </c>
      <c r="D34" s="58">
        <f>D12+D17+D22+D26+D29+D32+D33</f>
        <v>0</v>
      </c>
      <c r="E34" s="58">
        <f>E12+E17+E22+E26+E29+E32+E33</f>
        <v>0</v>
      </c>
      <c r="F34" s="338">
        <f t="shared" si="0"/>
        <v>1097280</v>
      </c>
      <c r="G34" s="83">
        <f>G12+G17+G22+G26+G29+G32+G33</f>
        <v>41018405</v>
      </c>
      <c r="H34" s="58">
        <f>H12+H17+H22+H26+H29+H32+H33</f>
        <v>58206</v>
      </c>
      <c r="I34" s="58">
        <f>I12+I17+I22+I26+I29+I32+I33</f>
        <v>40668</v>
      </c>
      <c r="J34" s="338">
        <f t="shared" si="1"/>
        <v>41076611</v>
      </c>
      <c r="K34" s="83">
        <f>K12+K17+K22+K26+K29+K32+K33</f>
        <v>33029073</v>
      </c>
      <c r="L34" s="58">
        <f>L12+L17+L22+L26+L29+L32+L33</f>
        <v>58206</v>
      </c>
      <c r="M34" s="58">
        <f>M12+M17+M22+M26+M29+M32+M33</f>
        <v>32149</v>
      </c>
      <c r="N34" s="338">
        <f t="shared" si="2"/>
        <v>33087279</v>
      </c>
    </row>
    <row r="35" spans="1:14" hidden="1" x14ac:dyDescent="0.3">
      <c r="A35" s="106"/>
      <c r="B35" s="65"/>
      <c r="C35" s="335"/>
      <c r="D35" s="250"/>
      <c r="E35" s="250"/>
      <c r="F35" s="336">
        <f t="shared" si="0"/>
        <v>0</v>
      </c>
      <c r="G35" s="340"/>
      <c r="H35" s="251"/>
      <c r="I35" s="251"/>
      <c r="J35" s="336">
        <f t="shared" si="1"/>
        <v>0</v>
      </c>
      <c r="K35" s="340"/>
      <c r="L35" s="251"/>
      <c r="M35" s="251"/>
      <c r="N35" s="336">
        <f t="shared" si="2"/>
        <v>0</v>
      </c>
    </row>
    <row r="36" spans="1:14" hidden="1" x14ac:dyDescent="0.3">
      <c r="A36" s="252"/>
      <c r="B36" s="65"/>
      <c r="C36" s="335">
        <v>0</v>
      </c>
      <c r="D36" s="250"/>
      <c r="E36" s="250"/>
      <c r="F36" s="336">
        <v>0</v>
      </c>
      <c r="G36" s="340">
        <v>0</v>
      </c>
      <c r="H36" s="251"/>
      <c r="I36" s="251"/>
      <c r="J36" s="336">
        <v>0</v>
      </c>
      <c r="K36" s="340"/>
      <c r="L36" s="251"/>
      <c r="M36" s="251"/>
      <c r="N36" s="336">
        <f t="shared" si="2"/>
        <v>0</v>
      </c>
    </row>
    <row r="37" spans="1:14" hidden="1" x14ac:dyDescent="0.3">
      <c r="A37" s="252"/>
      <c r="B37" s="65"/>
      <c r="C37" s="335"/>
      <c r="D37" s="250"/>
      <c r="E37" s="250"/>
      <c r="F37" s="336">
        <f t="shared" si="0"/>
        <v>0</v>
      </c>
      <c r="G37" s="340"/>
      <c r="H37" s="251"/>
      <c r="I37" s="251"/>
      <c r="J37" s="336">
        <f t="shared" si="1"/>
        <v>0</v>
      </c>
      <c r="K37" s="340"/>
      <c r="L37" s="251"/>
      <c r="M37" s="251"/>
      <c r="N37" s="336">
        <f t="shared" si="2"/>
        <v>0</v>
      </c>
    </row>
    <row r="38" spans="1:14" hidden="1" x14ac:dyDescent="0.3">
      <c r="A38" s="252"/>
      <c r="B38" s="65"/>
      <c r="C38" s="335"/>
      <c r="D38" s="250"/>
      <c r="E38" s="250"/>
      <c r="F38" s="336">
        <f t="shared" si="0"/>
        <v>0</v>
      </c>
      <c r="G38" s="340"/>
      <c r="H38" s="251"/>
      <c r="I38" s="251"/>
      <c r="J38" s="336">
        <f t="shared" si="1"/>
        <v>0</v>
      </c>
      <c r="K38" s="340"/>
      <c r="L38" s="251"/>
      <c r="M38" s="251"/>
      <c r="N38" s="336">
        <f t="shared" si="2"/>
        <v>0</v>
      </c>
    </row>
    <row r="39" spans="1:14" x14ac:dyDescent="0.3">
      <c r="A39" s="252" t="s">
        <v>164</v>
      </c>
      <c r="B39" s="334" t="s">
        <v>165</v>
      </c>
      <c r="C39" s="337">
        <v>10714123</v>
      </c>
      <c r="D39" s="253">
        <f>SUM(D35:D38)</f>
        <v>0</v>
      </c>
      <c r="E39" s="253">
        <v>0</v>
      </c>
      <c r="F39" s="336">
        <f t="shared" si="0"/>
        <v>10714123</v>
      </c>
      <c r="G39" s="337">
        <v>25672476</v>
      </c>
      <c r="H39" s="253">
        <v>0</v>
      </c>
      <c r="I39" s="253">
        <v>0</v>
      </c>
      <c r="J39" s="336">
        <f>SUM(G39:I39)</f>
        <v>25672476</v>
      </c>
      <c r="K39" s="337">
        <v>21658482</v>
      </c>
      <c r="L39" s="253">
        <f>SUM(L35:L38)</f>
        <v>0</v>
      </c>
      <c r="M39" s="253">
        <v>0</v>
      </c>
      <c r="N39" s="336">
        <f>SUM(K39:M39)</f>
        <v>21658482</v>
      </c>
    </row>
    <row r="40" spans="1:14" hidden="1" x14ac:dyDescent="0.3">
      <c r="A40" s="252"/>
      <c r="B40" s="334"/>
      <c r="C40" s="335"/>
      <c r="D40" s="250"/>
      <c r="E40" s="250"/>
      <c r="F40" s="336">
        <f t="shared" si="0"/>
        <v>0</v>
      </c>
      <c r="G40" s="340"/>
      <c r="H40" s="251"/>
      <c r="I40" s="251"/>
      <c r="J40" s="336">
        <f t="shared" si="1"/>
        <v>0</v>
      </c>
      <c r="K40" s="340"/>
      <c r="L40" s="251"/>
      <c r="M40" s="251"/>
      <c r="N40" s="336">
        <f t="shared" si="2"/>
        <v>0</v>
      </c>
    </row>
    <row r="41" spans="1:14" hidden="1" x14ac:dyDescent="0.3">
      <c r="A41" s="252"/>
      <c r="B41" s="334"/>
      <c r="C41" s="335"/>
      <c r="D41" s="250"/>
      <c r="E41" s="250"/>
      <c r="F41" s="336">
        <f t="shared" si="0"/>
        <v>0</v>
      </c>
      <c r="G41" s="340"/>
      <c r="H41" s="251"/>
      <c r="I41" s="251"/>
      <c r="J41" s="336">
        <f t="shared" si="1"/>
        <v>0</v>
      </c>
      <c r="K41" s="340"/>
      <c r="L41" s="251"/>
      <c r="M41" s="251"/>
      <c r="N41" s="336">
        <f t="shared" si="2"/>
        <v>0</v>
      </c>
    </row>
    <row r="42" spans="1:14" hidden="1" x14ac:dyDescent="0.3">
      <c r="A42" s="252"/>
      <c r="B42" s="334"/>
      <c r="C42" s="335"/>
      <c r="D42" s="250"/>
      <c r="E42" s="250"/>
      <c r="F42" s="336">
        <f t="shared" si="0"/>
        <v>0</v>
      </c>
      <c r="G42" s="340"/>
      <c r="H42" s="251"/>
      <c r="I42" s="251"/>
      <c r="J42" s="336">
        <f t="shared" si="1"/>
        <v>0</v>
      </c>
      <c r="K42" s="340"/>
      <c r="L42" s="251"/>
      <c r="M42" s="251"/>
      <c r="N42" s="336">
        <f t="shared" si="2"/>
        <v>0</v>
      </c>
    </row>
    <row r="43" spans="1:14" hidden="1" x14ac:dyDescent="0.3">
      <c r="A43" s="252"/>
      <c r="B43" s="334"/>
      <c r="C43" s="335"/>
      <c r="D43" s="250"/>
      <c r="E43" s="250"/>
      <c r="F43" s="336">
        <f t="shared" si="0"/>
        <v>0</v>
      </c>
      <c r="G43" s="340"/>
      <c r="H43" s="251"/>
      <c r="I43" s="251"/>
      <c r="J43" s="336">
        <f t="shared" si="1"/>
        <v>0</v>
      </c>
      <c r="K43" s="340"/>
      <c r="L43" s="251"/>
      <c r="M43" s="251"/>
      <c r="N43" s="336">
        <f t="shared" si="2"/>
        <v>0</v>
      </c>
    </row>
    <row r="44" spans="1:14" x14ac:dyDescent="0.3">
      <c r="A44" s="252" t="s">
        <v>166</v>
      </c>
      <c r="B44" s="334" t="s">
        <v>167</v>
      </c>
      <c r="C44" s="337">
        <f>SUM(C40:C43)</f>
        <v>0</v>
      </c>
      <c r="D44" s="253">
        <f>SUM(D40:D43)</f>
        <v>0</v>
      </c>
      <c r="E44" s="253">
        <v>0</v>
      </c>
      <c r="F44" s="336">
        <f t="shared" si="0"/>
        <v>0</v>
      </c>
      <c r="G44" s="337">
        <f>SUM(G40:G43)</f>
        <v>0</v>
      </c>
      <c r="H44" s="253">
        <f>SUM(H40:H43)</f>
        <v>0</v>
      </c>
      <c r="I44" s="253"/>
      <c r="J44" s="336">
        <f t="shared" si="1"/>
        <v>0</v>
      </c>
      <c r="K44" s="337">
        <f>SUM(K40:K43)</f>
        <v>0</v>
      </c>
      <c r="L44" s="253">
        <f>SUM(L40:L43)</f>
        <v>0</v>
      </c>
      <c r="M44" s="253">
        <v>0</v>
      </c>
      <c r="N44" s="336">
        <f t="shared" si="2"/>
        <v>0</v>
      </c>
    </row>
    <row r="45" spans="1:14" hidden="1" x14ac:dyDescent="0.3">
      <c r="A45" s="252"/>
      <c r="B45" s="334"/>
      <c r="C45" s="335"/>
      <c r="D45" s="250"/>
      <c r="E45" s="250"/>
      <c r="F45" s="336">
        <f t="shared" si="0"/>
        <v>0</v>
      </c>
      <c r="G45" s="340"/>
      <c r="H45" s="251"/>
      <c r="I45" s="251"/>
      <c r="J45" s="336">
        <f t="shared" si="1"/>
        <v>0</v>
      </c>
      <c r="K45" s="340"/>
      <c r="L45" s="251"/>
      <c r="M45" s="251"/>
      <c r="N45" s="336">
        <f t="shared" si="2"/>
        <v>0</v>
      </c>
    </row>
    <row r="46" spans="1:14" hidden="1" x14ac:dyDescent="0.3">
      <c r="A46" s="252"/>
      <c r="B46" s="334"/>
      <c r="C46" s="335"/>
      <c r="D46" s="250"/>
      <c r="E46" s="250"/>
      <c r="F46" s="336">
        <f t="shared" si="0"/>
        <v>0</v>
      </c>
      <c r="G46" s="340"/>
      <c r="H46" s="251"/>
      <c r="I46" s="251"/>
      <c r="J46" s="336">
        <f t="shared" si="1"/>
        <v>0</v>
      </c>
      <c r="K46" s="340"/>
      <c r="L46" s="251"/>
      <c r="M46" s="251"/>
      <c r="N46" s="336">
        <f t="shared" si="2"/>
        <v>0</v>
      </c>
    </row>
    <row r="47" spans="1:14" hidden="1" x14ac:dyDescent="0.3">
      <c r="A47" s="252"/>
      <c r="B47" s="334"/>
      <c r="C47" s="335"/>
      <c r="D47" s="250"/>
      <c r="E47" s="250"/>
      <c r="F47" s="336">
        <f t="shared" si="0"/>
        <v>0</v>
      </c>
      <c r="G47" s="340"/>
      <c r="H47" s="251"/>
      <c r="I47" s="251"/>
      <c r="J47" s="336">
        <f t="shared" si="1"/>
        <v>0</v>
      </c>
      <c r="K47" s="340"/>
      <c r="L47" s="251"/>
      <c r="M47" s="251"/>
      <c r="N47" s="336">
        <f t="shared" si="2"/>
        <v>0</v>
      </c>
    </row>
    <row r="48" spans="1:14" hidden="1" x14ac:dyDescent="0.3">
      <c r="A48" s="252"/>
      <c r="B48" s="334"/>
      <c r="C48" s="335"/>
      <c r="D48" s="250"/>
      <c r="E48" s="250"/>
      <c r="F48" s="336">
        <f t="shared" si="0"/>
        <v>0</v>
      </c>
      <c r="G48" s="340"/>
      <c r="H48" s="251"/>
      <c r="I48" s="251"/>
      <c r="J48" s="336">
        <f t="shared" si="1"/>
        <v>0</v>
      </c>
      <c r="K48" s="340"/>
      <c r="L48" s="251"/>
      <c r="M48" s="251"/>
      <c r="N48" s="336">
        <f t="shared" si="2"/>
        <v>0</v>
      </c>
    </row>
    <row r="49" spans="1:15" x14ac:dyDescent="0.3">
      <c r="A49" s="252" t="s">
        <v>168</v>
      </c>
      <c r="B49" s="334" t="s">
        <v>169</v>
      </c>
      <c r="C49" s="337">
        <f>SUM(C45:C48)</f>
        <v>0</v>
      </c>
      <c r="D49" s="253">
        <v>0</v>
      </c>
      <c r="E49" s="253">
        <v>0</v>
      </c>
      <c r="F49" s="336">
        <f t="shared" si="0"/>
        <v>0</v>
      </c>
      <c r="G49" s="337">
        <v>0</v>
      </c>
      <c r="H49" s="253">
        <f>SUM(H45:H48)</f>
        <v>0</v>
      </c>
      <c r="I49" s="253"/>
      <c r="J49" s="336">
        <f t="shared" si="1"/>
        <v>0</v>
      </c>
      <c r="K49" s="337">
        <v>0</v>
      </c>
      <c r="L49" s="253">
        <f>SUM(L45:L48)</f>
        <v>0</v>
      </c>
      <c r="M49" s="253">
        <v>0</v>
      </c>
      <c r="N49" s="336">
        <f t="shared" si="2"/>
        <v>0</v>
      </c>
    </row>
    <row r="50" spans="1:15" ht="15" thickBot="1" x14ac:dyDescent="0.35">
      <c r="A50" s="252" t="s">
        <v>170</v>
      </c>
      <c r="B50" s="334" t="s">
        <v>171</v>
      </c>
      <c r="C50" s="335">
        <v>2892812</v>
      </c>
      <c r="D50" s="250">
        <v>0</v>
      </c>
      <c r="E50" s="250">
        <v>0</v>
      </c>
      <c r="F50" s="336">
        <f t="shared" si="0"/>
        <v>2892812</v>
      </c>
      <c r="G50" s="335">
        <v>6269710</v>
      </c>
      <c r="H50" s="251">
        <v>0</v>
      </c>
      <c r="I50" s="251">
        <v>0</v>
      </c>
      <c r="J50" s="336">
        <f t="shared" si="1"/>
        <v>6269710</v>
      </c>
      <c r="K50" s="345">
        <v>5185930</v>
      </c>
      <c r="L50" s="344">
        <v>0</v>
      </c>
      <c r="M50" s="344">
        <v>0</v>
      </c>
      <c r="N50" s="339">
        <f>SUM(K50:M50)</f>
        <v>5185930</v>
      </c>
    </row>
    <row r="51" spans="1:15" ht="15" thickBot="1" x14ac:dyDescent="0.35">
      <c r="A51" s="106" t="s">
        <v>365</v>
      </c>
      <c r="B51" s="65" t="s">
        <v>172</v>
      </c>
      <c r="C51" s="91">
        <f>C39+C44+C49+C50</f>
        <v>13606935</v>
      </c>
      <c r="D51" s="91">
        <f>D39+D44+D49+D50</f>
        <v>0</v>
      </c>
      <c r="E51" s="91">
        <f t="shared" ref="E51" si="3">E39+E44+E49+E50</f>
        <v>0</v>
      </c>
      <c r="F51" s="339">
        <f t="shared" si="0"/>
        <v>13606935</v>
      </c>
      <c r="G51" s="91">
        <f>G39+G44+G49+G50</f>
        <v>31942186</v>
      </c>
      <c r="H51" s="92">
        <f>H39+H44+H49+H50</f>
        <v>0</v>
      </c>
      <c r="I51" s="92">
        <f>I39+I44+I49+I50</f>
        <v>0</v>
      </c>
      <c r="J51" s="339">
        <f t="shared" si="1"/>
        <v>31942186</v>
      </c>
      <c r="K51" s="341">
        <f>K39+K44+K49+K50</f>
        <v>26844412</v>
      </c>
      <c r="L51" s="342">
        <f>L39+L44+L49+L50</f>
        <v>0</v>
      </c>
      <c r="M51" s="342">
        <f>M39+M44+M49+M50</f>
        <v>0</v>
      </c>
      <c r="N51" s="343">
        <f t="shared" si="2"/>
        <v>26844412</v>
      </c>
      <c r="O51" s="133"/>
    </row>
    <row r="54" spans="1:15" x14ac:dyDescent="0.3">
      <c r="A54" s="259"/>
      <c r="B54" s="260"/>
      <c r="C54" s="261"/>
      <c r="D54" s="262"/>
      <c r="E54" s="262"/>
      <c r="F54" s="262"/>
    </row>
    <row r="55" spans="1:15" x14ac:dyDescent="0.3">
      <c r="A55" s="263"/>
      <c r="B55" s="263"/>
      <c r="C55" s="264"/>
      <c r="D55" s="264"/>
      <c r="E55" s="264"/>
      <c r="F55" s="264"/>
    </row>
    <row r="56" spans="1:15" x14ac:dyDescent="0.3">
      <c r="A56" s="265"/>
      <c r="B56" s="263"/>
      <c r="C56" s="264"/>
      <c r="D56" s="264"/>
      <c r="E56" s="264"/>
      <c r="F56" s="264"/>
    </row>
    <row r="57" spans="1:15" x14ac:dyDescent="0.3">
      <c r="A57" s="263"/>
      <c r="B57" s="263"/>
      <c r="C57" s="264"/>
      <c r="D57" s="264"/>
      <c r="E57" s="264"/>
      <c r="F57" s="264"/>
    </row>
    <row r="58" spans="1:15" x14ac:dyDescent="0.3">
      <c r="A58" s="266"/>
      <c r="B58" s="267"/>
      <c r="C58" s="264"/>
      <c r="D58" s="264"/>
      <c r="E58" s="264"/>
      <c r="F58" s="264"/>
    </row>
    <row r="59" spans="1:15" x14ac:dyDescent="0.3">
      <c r="A59" s="266"/>
      <c r="B59" s="267"/>
      <c r="C59" s="268"/>
      <c r="D59" s="269"/>
      <c r="E59" s="269"/>
      <c r="F59" s="264"/>
    </row>
    <row r="60" spans="1:15" x14ac:dyDescent="0.3">
      <c r="A60" s="266"/>
      <c r="B60" s="267"/>
      <c r="C60" s="268"/>
      <c r="D60" s="269"/>
      <c r="E60" s="269"/>
      <c r="F60" s="264"/>
    </row>
    <row r="61" spans="1:15" x14ac:dyDescent="0.3">
      <c r="A61" s="266"/>
      <c r="B61" s="267"/>
      <c r="C61" s="268"/>
      <c r="D61" s="269"/>
      <c r="E61" s="269"/>
      <c r="F61" s="264"/>
    </row>
    <row r="62" spans="1:15" x14ac:dyDescent="0.3">
      <c r="A62" s="266"/>
      <c r="B62" s="267"/>
      <c r="C62" s="264"/>
      <c r="D62" s="264"/>
      <c r="E62" s="264"/>
      <c r="F62" s="264"/>
    </row>
    <row r="63" spans="1:15" x14ac:dyDescent="0.3">
      <c r="A63" s="266"/>
      <c r="B63" s="267"/>
      <c r="C63" s="264"/>
      <c r="D63" s="264"/>
      <c r="E63" s="264"/>
      <c r="F63" s="264"/>
    </row>
    <row r="64" spans="1:15" x14ac:dyDescent="0.3">
      <c r="A64" s="266"/>
      <c r="B64" s="267"/>
      <c r="C64" s="268"/>
      <c r="D64" s="264"/>
      <c r="E64" s="264"/>
      <c r="F64" s="264"/>
    </row>
    <row r="65" spans="1:6" x14ac:dyDescent="0.3">
      <c r="A65" s="266"/>
      <c r="B65" s="267"/>
      <c r="C65" s="268"/>
      <c r="D65" s="264"/>
      <c r="E65" s="264"/>
      <c r="F65" s="264"/>
    </row>
    <row r="66" spans="1:6" x14ac:dyDescent="0.3">
      <c r="A66" s="266"/>
      <c r="B66" s="267"/>
      <c r="C66" s="264"/>
      <c r="D66" s="264"/>
      <c r="E66" s="264"/>
      <c r="F66" s="264"/>
    </row>
    <row r="67" spans="1:6" x14ac:dyDescent="0.3">
      <c r="A67" s="270"/>
      <c r="B67" s="267"/>
      <c r="C67" s="264"/>
      <c r="D67" s="264"/>
      <c r="E67" s="264"/>
      <c r="F67" s="264"/>
    </row>
    <row r="68" spans="1:6" x14ac:dyDescent="0.3">
      <c r="A68" s="271"/>
      <c r="B68" s="267"/>
      <c r="C68" s="264"/>
      <c r="D68" s="264"/>
      <c r="E68" s="264"/>
      <c r="F68" s="264"/>
    </row>
    <row r="69" spans="1:6" x14ac:dyDescent="0.3">
      <c r="A69" s="266"/>
      <c r="B69" s="267"/>
      <c r="C69" s="264"/>
      <c r="D69" s="264"/>
      <c r="E69" s="264"/>
      <c r="F69" s="264"/>
    </row>
    <row r="70" spans="1:6" x14ac:dyDescent="0.3">
      <c r="A70" s="266"/>
      <c r="B70" s="267"/>
      <c r="C70" s="264"/>
      <c r="D70" s="264"/>
      <c r="E70" s="264"/>
      <c r="F70" s="264"/>
    </row>
    <row r="71" spans="1:6" x14ac:dyDescent="0.3">
      <c r="A71" s="266"/>
      <c r="B71" s="267"/>
      <c r="C71" s="264"/>
      <c r="D71" s="264"/>
      <c r="E71" s="264"/>
      <c r="F71" s="264"/>
    </row>
    <row r="72" spans="1:6" ht="15.6" x14ac:dyDescent="0.3">
      <c r="A72" s="272"/>
      <c r="B72" s="273"/>
      <c r="C72" s="261"/>
      <c r="D72" s="261"/>
      <c r="E72" s="261"/>
      <c r="F72" s="261"/>
    </row>
    <row r="73" spans="1:6" x14ac:dyDescent="0.3">
      <c r="A73" s="266"/>
      <c r="B73" s="273"/>
      <c r="C73" s="264"/>
      <c r="D73" s="264"/>
      <c r="E73" s="264"/>
      <c r="F73" s="264"/>
    </row>
    <row r="74" spans="1:6" x14ac:dyDescent="0.3">
      <c r="A74" s="266"/>
      <c r="B74" s="273"/>
      <c r="C74" s="264"/>
      <c r="D74" s="264"/>
      <c r="E74" s="264"/>
      <c r="F74" s="264"/>
    </row>
    <row r="75" spans="1:6" x14ac:dyDescent="0.3">
      <c r="A75" s="266"/>
      <c r="B75" s="273"/>
      <c r="C75" s="264"/>
      <c r="D75" s="264"/>
      <c r="E75" s="264"/>
      <c r="F75" s="264"/>
    </row>
    <row r="76" spans="1:6" ht="15.6" x14ac:dyDescent="0.3">
      <c r="A76" s="272"/>
      <c r="B76" s="273"/>
      <c r="C76" s="264"/>
      <c r="D76" s="264"/>
      <c r="E76" s="264"/>
      <c r="F76" s="264"/>
    </row>
    <row r="77" spans="1:6" x14ac:dyDescent="0.3">
      <c r="A77" s="266"/>
      <c r="B77" s="267"/>
      <c r="C77" s="264"/>
      <c r="D77" s="264"/>
      <c r="E77" s="264"/>
      <c r="F77" s="264"/>
    </row>
    <row r="78" spans="1:6" x14ac:dyDescent="0.3">
      <c r="A78" s="266"/>
      <c r="B78" s="267"/>
      <c r="C78" s="264"/>
      <c r="D78" s="264"/>
      <c r="E78" s="264"/>
      <c r="F78" s="264"/>
    </row>
    <row r="79" spans="1:6" x14ac:dyDescent="0.3">
      <c r="A79" s="266"/>
      <c r="B79" s="267"/>
      <c r="C79" s="264"/>
      <c r="D79" s="264"/>
      <c r="E79" s="264"/>
      <c r="F79" s="264"/>
    </row>
    <row r="80" spans="1:6" x14ac:dyDescent="0.3">
      <c r="A80" s="266"/>
      <c r="B80" s="267"/>
      <c r="C80" s="264"/>
      <c r="D80" s="264"/>
      <c r="E80" s="264"/>
      <c r="F80" s="264"/>
    </row>
    <row r="81" spans="1:6" x14ac:dyDescent="0.3">
      <c r="A81" s="266"/>
      <c r="B81" s="267"/>
      <c r="C81" s="264"/>
      <c r="D81" s="264"/>
      <c r="E81" s="264"/>
      <c r="F81" s="264"/>
    </row>
    <row r="82" spans="1:6" x14ac:dyDescent="0.3">
      <c r="A82" s="266"/>
      <c r="B82" s="267"/>
      <c r="C82" s="264"/>
      <c r="D82" s="264"/>
      <c r="E82" s="264"/>
      <c r="F82" s="264"/>
    </row>
    <row r="83" spans="1:6" x14ac:dyDescent="0.3">
      <c r="A83" s="266"/>
      <c r="B83" s="267"/>
      <c r="C83" s="264"/>
      <c r="D83" s="264"/>
      <c r="E83" s="264"/>
      <c r="F83" s="264"/>
    </row>
    <row r="84" spans="1:6" x14ac:dyDescent="0.3">
      <c r="A84" s="266"/>
      <c r="B84" s="267"/>
      <c r="C84" s="264"/>
      <c r="D84" s="264"/>
      <c r="E84" s="264"/>
      <c r="F84" s="264"/>
    </row>
    <row r="85" spans="1:6" x14ac:dyDescent="0.3">
      <c r="A85" s="266"/>
      <c r="B85" s="267"/>
      <c r="C85" s="264"/>
      <c r="D85" s="264"/>
      <c r="E85" s="264"/>
      <c r="F85" s="264"/>
    </row>
    <row r="86" spans="1:6" ht="15.6" x14ac:dyDescent="0.3">
      <c r="A86" s="272"/>
      <c r="B86" s="273"/>
      <c r="C86" s="261"/>
      <c r="D86" s="261"/>
      <c r="E86" s="261"/>
      <c r="F86" s="261"/>
    </row>
    <row r="87" spans="1:6" x14ac:dyDescent="0.3">
      <c r="A87" s="257"/>
      <c r="B87" s="257"/>
      <c r="C87" s="258"/>
      <c r="D87" s="258"/>
      <c r="E87" s="258"/>
      <c r="F87" s="258"/>
    </row>
    <row r="88" spans="1:6" x14ac:dyDescent="0.3">
      <c r="A88" s="257"/>
      <c r="B88" s="257"/>
      <c r="C88" s="258"/>
      <c r="D88" s="258"/>
      <c r="E88" s="258"/>
      <c r="F88" s="258"/>
    </row>
    <row r="89" spans="1:6" x14ac:dyDescent="0.3">
      <c r="A89" s="257"/>
      <c r="B89" s="257"/>
      <c r="C89" s="258"/>
      <c r="D89" s="258"/>
      <c r="E89" s="258"/>
      <c r="F89" s="258"/>
    </row>
    <row r="90" spans="1:6" x14ac:dyDescent="0.3">
      <c r="A90" s="257"/>
      <c r="B90" s="257"/>
      <c r="C90" s="258"/>
      <c r="D90" s="258"/>
      <c r="E90" s="258"/>
      <c r="F90" s="258"/>
    </row>
    <row r="91" spans="1:6" x14ac:dyDescent="0.3">
      <c r="A91" s="257"/>
      <c r="B91" s="257"/>
      <c r="C91" s="258"/>
      <c r="D91" s="258"/>
      <c r="E91" s="258"/>
      <c r="F91" s="258"/>
    </row>
    <row r="92" spans="1:6" x14ac:dyDescent="0.3">
      <c r="A92" s="257"/>
      <c r="B92" s="257"/>
      <c r="C92" s="258"/>
      <c r="D92" s="258"/>
      <c r="E92" s="258"/>
      <c r="F92" s="258"/>
    </row>
  </sheetData>
  <mergeCells count="7">
    <mergeCell ref="A1:N1"/>
    <mergeCell ref="G7:J7"/>
    <mergeCell ref="K7:N7"/>
    <mergeCell ref="A2:N2"/>
    <mergeCell ref="A3:N3"/>
    <mergeCell ref="A4:N4"/>
    <mergeCell ref="C7:F7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8"/>
  <sheetViews>
    <sheetView workbookViewId="0">
      <selection sqref="A1:F1"/>
    </sheetView>
  </sheetViews>
  <sheetFormatPr defaultRowHeight="14.4" x14ac:dyDescent="0.3"/>
  <cols>
    <col min="1" max="1" width="11" customWidth="1"/>
    <col min="2" max="2" width="64.6640625" customWidth="1"/>
    <col min="3" max="3" width="20.33203125" style="39" customWidth="1"/>
    <col min="4" max="4" width="15.33203125" customWidth="1"/>
    <col min="5" max="5" width="15.6640625" bestFit="1" customWidth="1"/>
    <col min="6" max="6" width="16.88671875" bestFit="1" customWidth="1"/>
  </cols>
  <sheetData>
    <row r="1" spans="1:6" ht="15" customHeight="1" x14ac:dyDescent="0.3">
      <c r="A1" s="629" t="s">
        <v>1326</v>
      </c>
      <c r="B1" s="629"/>
      <c r="C1" s="629"/>
      <c r="D1" s="629"/>
      <c r="E1" s="629"/>
      <c r="F1" s="629"/>
    </row>
    <row r="2" spans="1:6" ht="18" customHeight="1" x14ac:dyDescent="0.35">
      <c r="A2" s="585" t="s">
        <v>957</v>
      </c>
      <c r="B2" s="585"/>
      <c r="C2" s="585"/>
      <c r="D2" s="585"/>
      <c r="E2" s="585"/>
      <c r="F2" s="585"/>
    </row>
    <row r="3" spans="1:6" ht="25.5" customHeight="1" x14ac:dyDescent="0.35">
      <c r="A3" s="587"/>
      <c r="B3" s="587"/>
      <c r="C3" s="587"/>
      <c r="D3" s="587"/>
      <c r="E3" s="587"/>
      <c r="F3" s="587"/>
    </row>
    <row r="4" spans="1:6" ht="23.25" customHeight="1" x14ac:dyDescent="0.35">
      <c r="A4" s="615" t="s">
        <v>1010</v>
      </c>
      <c r="B4" s="618"/>
      <c r="C4" s="618"/>
      <c r="D4" s="618"/>
      <c r="E4" s="618"/>
      <c r="F4" s="618"/>
    </row>
    <row r="5" spans="1:6" ht="18" x14ac:dyDescent="0.35">
      <c r="A5" s="13"/>
    </row>
    <row r="6" spans="1:6" x14ac:dyDescent="0.3">
      <c r="A6" s="11"/>
      <c r="B6" s="11"/>
      <c r="C6" s="41"/>
    </row>
    <row r="7" spans="1:6" x14ac:dyDescent="0.3">
      <c r="B7" s="42"/>
      <c r="C7" s="43"/>
      <c r="F7" s="43"/>
    </row>
    <row r="8" spans="1:6" ht="26.25" customHeight="1" x14ac:dyDescent="0.3">
      <c r="A8" s="240" t="s">
        <v>654</v>
      </c>
      <c r="B8" s="241" t="s">
        <v>600</v>
      </c>
      <c r="C8" s="628"/>
      <c r="D8" s="628"/>
      <c r="E8" s="628"/>
      <c r="F8" s="628"/>
    </row>
    <row r="9" spans="1:6" s="28" customFormat="1" ht="15" thickBot="1" x14ac:dyDescent="0.35">
      <c r="A9" s="242" t="s">
        <v>614</v>
      </c>
      <c r="B9" s="243" t="s">
        <v>615</v>
      </c>
      <c r="C9" s="577" t="s">
        <v>375</v>
      </c>
      <c r="D9" s="577" t="s">
        <v>373</v>
      </c>
      <c r="E9" s="577" t="s">
        <v>961</v>
      </c>
      <c r="F9" s="324" t="s">
        <v>370</v>
      </c>
    </row>
    <row r="10" spans="1:6" ht="15" customHeight="1" x14ac:dyDescent="0.3">
      <c r="A10" s="244" t="s">
        <v>616</v>
      </c>
      <c r="B10" s="245" t="s">
        <v>617</v>
      </c>
      <c r="C10" s="578">
        <v>334982875</v>
      </c>
      <c r="D10" s="576">
        <v>4557029</v>
      </c>
      <c r="E10" s="576">
        <v>5369</v>
      </c>
      <c r="F10" s="246">
        <f>SUM(C10:E10)</f>
        <v>339545273</v>
      </c>
    </row>
    <row r="11" spans="1:6" ht="15" customHeight="1" x14ac:dyDescent="0.3">
      <c r="A11" s="244" t="s">
        <v>618</v>
      </c>
      <c r="B11" s="245" t="s">
        <v>619</v>
      </c>
      <c r="C11" s="579">
        <v>229318822</v>
      </c>
      <c r="D11" s="546">
        <v>72070280</v>
      </c>
      <c r="E11" s="546">
        <v>34164171</v>
      </c>
      <c r="F11" s="246">
        <f t="shared" ref="F11:F28" si="0">SUM(C11:E11)</f>
        <v>335553273</v>
      </c>
    </row>
    <row r="12" spans="1:6" ht="15" customHeight="1" x14ac:dyDescent="0.3">
      <c r="A12" s="247" t="s">
        <v>620</v>
      </c>
      <c r="B12" s="248" t="s">
        <v>621</v>
      </c>
      <c r="C12" s="580">
        <f>C10-C11</f>
        <v>105664053</v>
      </c>
      <c r="D12" s="547">
        <f>D10-D11</f>
        <v>-67513251</v>
      </c>
      <c r="E12" s="547">
        <f>E10-E11</f>
        <v>-34158802</v>
      </c>
      <c r="F12" s="349">
        <f t="shared" si="0"/>
        <v>3992000</v>
      </c>
    </row>
    <row r="13" spans="1:6" ht="15" customHeight="1" x14ac:dyDescent="0.3">
      <c r="A13" s="244" t="s">
        <v>622</v>
      </c>
      <c r="B13" s="245" t="s">
        <v>623</v>
      </c>
      <c r="C13" s="579">
        <v>93796020</v>
      </c>
      <c r="D13" s="546">
        <v>69288837</v>
      </c>
      <c r="E13" s="546">
        <v>34564453</v>
      </c>
      <c r="F13" s="246">
        <f t="shared" si="0"/>
        <v>197649310</v>
      </c>
    </row>
    <row r="14" spans="1:6" ht="15" customHeight="1" x14ac:dyDescent="0.3">
      <c r="A14" s="244" t="s">
        <v>624</v>
      </c>
      <c r="B14" s="245" t="s">
        <v>625</v>
      </c>
      <c r="C14" s="579">
        <v>104486705</v>
      </c>
      <c r="D14" s="546">
        <v>0</v>
      </c>
      <c r="E14" s="546">
        <v>0</v>
      </c>
      <c r="F14" s="246">
        <f t="shared" si="0"/>
        <v>104486705</v>
      </c>
    </row>
    <row r="15" spans="1:6" ht="15" customHeight="1" x14ac:dyDescent="0.3">
      <c r="A15" s="247" t="s">
        <v>626</v>
      </c>
      <c r="B15" s="248" t="s">
        <v>627</v>
      </c>
      <c r="C15" s="580">
        <f>C13-C14</f>
        <v>-10690685</v>
      </c>
      <c r="D15" s="547">
        <f>D13-D14</f>
        <v>69288837</v>
      </c>
      <c r="E15" s="547">
        <f>E13-E14</f>
        <v>34564453</v>
      </c>
      <c r="F15" s="349">
        <f t="shared" si="0"/>
        <v>93162605</v>
      </c>
    </row>
    <row r="16" spans="1:6" ht="15" customHeight="1" x14ac:dyDescent="0.3">
      <c r="A16" s="247" t="s">
        <v>628</v>
      </c>
      <c r="B16" s="248" t="s">
        <v>629</v>
      </c>
      <c r="C16" s="580">
        <v>94973368</v>
      </c>
      <c r="D16" s="547">
        <f>D12+D15</f>
        <v>1775586</v>
      </c>
      <c r="E16" s="547">
        <f>E12+E15</f>
        <v>405651</v>
      </c>
      <c r="F16" s="349">
        <f t="shared" si="0"/>
        <v>97154605</v>
      </c>
    </row>
    <row r="17" spans="1:6" ht="15" customHeight="1" x14ac:dyDescent="0.3">
      <c r="A17" s="244" t="s">
        <v>630</v>
      </c>
      <c r="B17" s="245" t="s">
        <v>631</v>
      </c>
      <c r="C17" s="579"/>
      <c r="D17" s="546">
        <v>0</v>
      </c>
      <c r="E17" s="546">
        <v>0</v>
      </c>
      <c r="F17" s="246">
        <f t="shared" si="0"/>
        <v>0</v>
      </c>
    </row>
    <row r="18" spans="1:6" ht="15" customHeight="1" x14ac:dyDescent="0.3">
      <c r="A18" s="244" t="s">
        <v>632</v>
      </c>
      <c r="B18" s="245" t="s">
        <v>633</v>
      </c>
      <c r="C18" s="579"/>
      <c r="D18" s="546">
        <v>0</v>
      </c>
      <c r="E18" s="546">
        <v>0</v>
      </c>
      <c r="F18" s="246">
        <f t="shared" si="0"/>
        <v>0</v>
      </c>
    </row>
    <row r="19" spans="1:6" ht="15" customHeight="1" x14ac:dyDescent="0.3">
      <c r="A19" s="247" t="s">
        <v>634</v>
      </c>
      <c r="B19" s="248" t="s">
        <v>635</v>
      </c>
      <c r="C19" s="580">
        <f>C17-C18</f>
        <v>0</v>
      </c>
      <c r="D19" s="547">
        <v>0</v>
      </c>
      <c r="E19" s="547">
        <v>0</v>
      </c>
      <c r="F19" s="349">
        <f t="shared" si="0"/>
        <v>0</v>
      </c>
    </row>
    <row r="20" spans="1:6" ht="15" customHeight="1" x14ac:dyDescent="0.3">
      <c r="A20" s="244" t="s">
        <v>636</v>
      </c>
      <c r="B20" s="245" t="s">
        <v>637</v>
      </c>
      <c r="C20" s="579"/>
      <c r="D20" s="546">
        <v>0</v>
      </c>
      <c r="E20" s="546">
        <v>0</v>
      </c>
      <c r="F20" s="246">
        <f t="shared" si="0"/>
        <v>0</v>
      </c>
    </row>
    <row r="21" spans="1:6" ht="15" customHeight="1" x14ac:dyDescent="0.3">
      <c r="A21" s="244" t="s">
        <v>638</v>
      </c>
      <c r="B21" s="245" t="s">
        <v>639</v>
      </c>
      <c r="C21" s="579"/>
      <c r="D21" s="546">
        <v>0</v>
      </c>
      <c r="E21" s="546">
        <v>0</v>
      </c>
      <c r="F21" s="246">
        <f t="shared" si="0"/>
        <v>0</v>
      </c>
    </row>
    <row r="22" spans="1:6" ht="15" customHeight="1" x14ac:dyDescent="0.3">
      <c r="A22" s="247" t="s">
        <v>640</v>
      </c>
      <c r="B22" s="248" t="s">
        <v>641</v>
      </c>
      <c r="C22" s="580">
        <f>C20-C21</f>
        <v>0</v>
      </c>
      <c r="D22" s="547">
        <v>0</v>
      </c>
      <c r="E22" s="547">
        <v>0</v>
      </c>
      <c r="F22" s="349">
        <f t="shared" si="0"/>
        <v>0</v>
      </c>
    </row>
    <row r="23" spans="1:6" ht="15" customHeight="1" x14ac:dyDescent="0.3">
      <c r="A23" s="247" t="s">
        <v>642</v>
      </c>
      <c r="B23" s="248" t="s">
        <v>643</v>
      </c>
      <c r="C23" s="580">
        <f>C19+C22</f>
        <v>0</v>
      </c>
      <c r="D23" s="547">
        <v>0</v>
      </c>
      <c r="E23" s="547">
        <v>0</v>
      </c>
      <c r="F23" s="349">
        <f t="shared" si="0"/>
        <v>0</v>
      </c>
    </row>
    <row r="24" spans="1:6" ht="15" customHeight="1" x14ac:dyDescent="0.3">
      <c r="A24" s="247" t="s">
        <v>644</v>
      </c>
      <c r="B24" s="248" t="s">
        <v>645</v>
      </c>
      <c r="C24" s="580">
        <f>C16+C23</f>
        <v>94973368</v>
      </c>
      <c r="D24" s="547">
        <f>D16+D23</f>
        <v>1775586</v>
      </c>
      <c r="E24" s="547">
        <v>405651</v>
      </c>
      <c r="F24" s="349">
        <f t="shared" si="0"/>
        <v>97154605</v>
      </c>
    </row>
    <row r="25" spans="1:6" ht="15" customHeight="1" x14ac:dyDescent="0.3">
      <c r="A25" s="247" t="s">
        <v>646</v>
      </c>
      <c r="B25" s="248" t="s">
        <v>647</v>
      </c>
      <c r="C25" s="581">
        <v>22243928</v>
      </c>
      <c r="D25" s="547"/>
      <c r="E25" s="547">
        <v>0</v>
      </c>
      <c r="F25" s="349">
        <f t="shared" si="0"/>
        <v>22243928</v>
      </c>
    </row>
    <row r="26" spans="1:6" ht="15" customHeight="1" x14ac:dyDescent="0.3">
      <c r="A26" s="247" t="s">
        <v>648</v>
      </c>
      <c r="B26" s="248" t="s">
        <v>649</v>
      </c>
      <c r="C26" s="580">
        <f>C16-C25</f>
        <v>72729440</v>
      </c>
      <c r="D26" s="547">
        <v>1775586</v>
      </c>
      <c r="E26" s="547">
        <v>405651</v>
      </c>
      <c r="F26" s="349">
        <f t="shared" si="0"/>
        <v>74910677</v>
      </c>
    </row>
    <row r="27" spans="1:6" ht="15" customHeight="1" x14ac:dyDescent="0.3">
      <c r="A27" s="247" t="s">
        <v>650</v>
      </c>
      <c r="B27" s="248" t="s">
        <v>651</v>
      </c>
      <c r="C27" s="580">
        <f>C23*0.1</f>
        <v>0</v>
      </c>
      <c r="D27" s="547">
        <v>0</v>
      </c>
      <c r="E27" s="547">
        <v>0</v>
      </c>
      <c r="F27" s="349">
        <f t="shared" si="0"/>
        <v>0</v>
      </c>
    </row>
    <row r="28" spans="1:6" ht="15" customHeight="1" thickBot="1" x14ac:dyDescent="0.35">
      <c r="A28" s="247" t="s">
        <v>652</v>
      </c>
      <c r="B28" s="248" t="s">
        <v>653</v>
      </c>
      <c r="C28" s="582">
        <f>C23-C27</f>
        <v>0</v>
      </c>
      <c r="D28" s="548">
        <v>0</v>
      </c>
      <c r="E28" s="548">
        <v>0</v>
      </c>
      <c r="F28" s="349">
        <f t="shared" si="0"/>
        <v>0</v>
      </c>
    </row>
  </sheetData>
  <mergeCells count="5">
    <mergeCell ref="C8:F8"/>
    <mergeCell ref="A2:F2"/>
    <mergeCell ref="A3:F3"/>
    <mergeCell ref="A4:F4"/>
    <mergeCell ref="A1:F1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128"/>
  <sheetViews>
    <sheetView workbookViewId="0">
      <selection activeCell="A2" sqref="A2:J2"/>
    </sheetView>
  </sheetViews>
  <sheetFormatPr defaultRowHeight="15.6" x14ac:dyDescent="0.3"/>
  <cols>
    <col min="1" max="1" width="89.33203125" style="399" customWidth="1"/>
    <col min="2" max="2" width="9.6640625" style="399" customWidth="1"/>
    <col min="3" max="10" width="18.6640625" style="399" customWidth="1"/>
    <col min="11" max="254" width="9.109375" style="399"/>
    <col min="255" max="255" width="89.33203125" style="399" customWidth="1"/>
    <col min="256" max="256" width="9.6640625" style="399" customWidth="1"/>
    <col min="257" max="257" width="25.44140625" style="399" customWidth="1"/>
    <col min="258" max="258" width="29.109375" style="399" customWidth="1"/>
    <col min="259" max="259" width="19.109375" style="399" customWidth="1"/>
    <col min="260" max="262" width="0" style="399" hidden="1" customWidth="1"/>
    <col min="263" max="263" width="19.109375" style="399" customWidth="1"/>
    <col min="264" max="510" width="9.109375" style="399"/>
    <col min="511" max="511" width="89.33203125" style="399" customWidth="1"/>
    <col min="512" max="512" width="9.6640625" style="399" customWidth="1"/>
    <col min="513" max="513" width="25.44140625" style="399" customWidth="1"/>
    <col min="514" max="514" width="29.109375" style="399" customWidth="1"/>
    <col min="515" max="515" width="19.109375" style="399" customWidth="1"/>
    <col min="516" max="518" width="0" style="399" hidden="1" customWidth="1"/>
    <col min="519" max="519" width="19.109375" style="399" customWidth="1"/>
    <col min="520" max="766" width="9.109375" style="399"/>
    <col min="767" max="767" width="89.33203125" style="399" customWidth="1"/>
    <col min="768" max="768" width="9.6640625" style="399" customWidth="1"/>
    <col min="769" max="769" width="25.44140625" style="399" customWidth="1"/>
    <col min="770" max="770" width="29.109375" style="399" customWidth="1"/>
    <col min="771" max="771" width="19.109375" style="399" customWidth="1"/>
    <col min="772" max="774" width="0" style="399" hidden="1" customWidth="1"/>
    <col min="775" max="775" width="19.109375" style="399" customWidth="1"/>
    <col min="776" max="1022" width="9.109375" style="399"/>
    <col min="1023" max="1023" width="89.33203125" style="399" customWidth="1"/>
    <col min="1024" max="1024" width="9.6640625" style="399" customWidth="1"/>
    <col min="1025" max="1025" width="25.44140625" style="399" customWidth="1"/>
    <col min="1026" max="1026" width="29.109375" style="399" customWidth="1"/>
    <col min="1027" max="1027" width="19.109375" style="399" customWidth="1"/>
    <col min="1028" max="1030" width="0" style="399" hidden="1" customWidth="1"/>
    <col min="1031" max="1031" width="19.109375" style="399" customWidth="1"/>
    <col min="1032" max="1278" width="9.109375" style="399"/>
    <col min="1279" max="1279" width="89.33203125" style="399" customWidth="1"/>
    <col min="1280" max="1280" width="9.6640625" style="399" customWidth="1"/>
    <col min="1281" max="1281" width="25.44140625" style="399" customWidth="1"/>
    <col min="1282" max="1282" width="29.109375" style="399" customWidth="1"/>
    <col min="1283" max="1283" width="19.109375" style="399" customWidth="1"/>
    <col min="1284" max="1286" width="0" style="399" hidden="1" customWidth="1"/>
    <col min="1287" max="1287" width="19.109375" style="399" customWidth="1"/>
    <col min="1288" max="1534" width="9.109375" style="399"/>
    <col min="1535" max="1535" width="89.33203125" style="399" customWidth="1"/>
    <col min="1536" max="1536" width="9.6640625" style="399" customWidth="1"/>
    <col min="1537" max="1537" width="25.44140625" style="399" customWidth="1"/>
    <col min="1538" max="1538" width="29.109375" style="399" customWidth="1"/>
    <col min="1539" max="1539" width="19.109375" style="399" customWidth="1"/>
    <col min="1540" max="1542" width="0" style="399" hidden="1" customWidth="1"/>
    <col min="1543" max="1543" width="19.109375" style="399" customWidth="1"/>
    <col min="1544" max="1790" width="9.109375" style="399"/>
    <col min="1791" max="1791" width="89.33203125" style="399" customWidth="1"/>
    <col min="1792" max="1792" width="9.6640625" style="399" customWidth="1"/>
    <col min="1793" max="1793" width="25.44140625" style="399" customWidth="1"/>
    <col min="1794" max="1794" width="29.109375" style="399" customWidth="1"/>
    <col min="1795" max="1795" width="19.109375" style="399" customWidth="1"/>
    <col min="1796" max="1798" width="0" style="399" hidden="1" customWidth="1"/>
    <col min="1799" max="1799" width="19.109375" style="399" customWidth="1"/>
    <col min="1800" max="2046" width="9.109375" style="399"/>
    <col min="2047" max="2047" width="89.33203125" style="399" customWidth="1"/>
    <col min="2048" max="2048" width="9.6640625" style="399" customWidth="1"/>
    <col min="2049" max="2049" width="25.44140625" style="399" customWidth="1"/>
    <col min="2050" max="2050" width="29.109375" style="399" customWidth="1"/>
    <col min="2051" max="2051" width="19.109375" style="399" customWidth="1"/>
    <col min="2052" max="2054" width="0" style="399" hidden="1" customWidth="1"/>
    <col min="2055" max="2055" width="19.109375" style="399" customWidth="1"/>
    <col min="2056" max="2302" width="9.109375" style="399"/>
    <col min="2303" max="2303" width="89.33203125" style="399" customWidth="1"/>
    <col min="2304" max="2304" width="9.6640625" style="399" customWidth="1"/>
    <col min="2305" max="2305" width="25.44140625" style="399" customWidth="1"/>
    <col min="2306" max="2306" width="29.109375" style="399" customWidth="1"/>
    <col min="2307" max="2307" width="19.109375" style="399" customWidth="1"/>
    <col min="2308" max="2310" width="0" style="399" hidden="1" customWidth="1"/>
    <col min="2311" max="2311" width="19.109375" style="399" customWidth="1"/>
    <col min="2312" max="2558" width="9.109375" style="399"/>
    <col min="2559" max="2559" width="89.33203125" style="399" customWidth="1"/>
    <col min="2560" max="2560" width="9.6640625" style="399" customWidth="1"/>
    <col min="2561" max="2561" width="25.44140625" style="399" customWidth="1"/>
    <col min="2562" max="2562" width="29.109375" style="399" customWidth="1"/>
    <col min="2563" max="2563" width="19.109375" style="399" customWidth="1"/>
    <col min="2564" max="2566" width="0" style="399" hidden="1" customWidth="1"/>
    <col min="2567" max="2567" width="19.109375" style="399" customWidth="1"/>
    <col min="2568" max="2814" width="9.109375" style="399"/>
    <col min="2815" max="2815" width="89.33203125" style="399" customWidth="1"/>
    <col min="2816" max="2816" width="9.6640625" style="399" customWidth="1"/>
    <col min="2817" max="2817" width="25.44140625" style="399" customWidth="1"/>
    <col min="2818" max="2818" width="29.109375" style="399" customWidth="1"/>
    <col min="2819" max="2819" width="19.109375" style="399" customWidth="1"/>
    <col min="2820" max="2822" width="0" style="399" hidden="1" customWidth="1"/>
    <col min="2823" max="2823" width="19.109375" style="399" customWidth="1"/>
    <col min="2824" max="3070" width="9.109375" style="399"/>
    <col min="3071" max="3071" width="89.33203125" style="399" customWidth="1"/>
    <col min="3072" max="3072" width="9.6640625" style="399" customWidth="1"/>
    <col min="3073" max="3073" width="25.44140625" style="399" customWidth="1"/>
    <col min="3074" max="3074" width="29.109375" style="399" customWidth="1"/>
    <col min="3075" max="3075" width="19.109375" style="399" customWidth="1"/>
    <col min="3076" max="3078" width="0" style="399" hidden="1" customWidth="1"/>
    <col min="3079" max="3079" width="19.109375" style="399" customWidth="1"/>
    <col min="3080" max="3326" width="9.109375" style="399"/>
    <col min="3327" max="3327" width="89.33203125" style="399" customWidth="1"/>
    <col min="3328" max="3328" width="9.6640625" style="399" customWidth="1"/>
    <col min="3329" max="3329" width="25.44140625" style="399" customWidth="1"/>
    <col min="3330" max="3330" width="29.109375" style="399" customWidth="1"/>
    <col min="3331" max="3331" width="19.109375" style="399" customWidth="1"/>
    <col min="3332" max="3334" width="0" style="399" hidden="1" customWidth="1"/>
    <col min="3335" max="3335" width="19.109375" style="399" customWidth="1"/>
    <col min="3336" max="3582" width="9.109375" style="399"/>
    <col min="3583" max="3583" width="89.33203125" style="399" customWidth="1"/>
    <col min="3584" max="3584" width="9.6640625" style="399" customWidth="1"/>
    <col min="3585" max="3585" width="25.44140625" style="399" customWidth="1"/>
    <col min="3586" max="3586" width="29.109375" style="399" customWidth="1"/>
    <col min="3587" max="3587" width="19.109375" style="399" customWidth="1"/>
    <col min="3588" max="3590" width="0" style="399" hidden="1" customWidth="1"/>
    <col min="3591" max="3591" width="19.109375" style="399" customWidth="1"/>
    <col min="3592" max="3838" width="9.109375" style="399"/>
    <col min="3839" max="3839" width="89.33203125" style="399" customWidth="1"/>
    <col min="3840" max="3840" width="9.6640625" style="399" customWidth="1"/>
    <col min="3841" max="3841" width="25.44140625" style="399" customWidth="1"/>
    <col min="3842" max="3842" width="29.109375" style="399" customWidth="1"/>
    <col min="3843" max="3843" width="19.109375" style="399" customWidth="1"/>
    <col min="3844" max="3846" width="0" style="399" hidden="1" customWidth="1"/>
    <col min="3847" max="3847" width="19.109375" style="399" customWidth="1"/>
    <col min="3848" max="4094" width="9.109375" style="399"/>
    <col min="4095" max="4095" width="89.33203125" style="399" customWidth="1"/>
    <col min="4096" max="4096" width="9.6640625" style="399" customWidth="1"/>
    <col min="4097" max="4097" width="25.44140625" style="399" customWidth="1"/>
    <col min="4098" max="4098" width="29.109375" style="399" customWidth="1"/>
    <col min="4099" max="4099" width="19.109375" style="399" customWidth="1"/>
    <col min="4100" max="4102" width="0" style="399" hidden="1" customWidth="1"/>
    <col min="4103" max="4103" width="19.109375" style="399" customWidth="1"/>
    <col min="4104" max="4350" width="9.109375" style="399"/>
    <col min="4351" max="4351" width="89.33203125" style="399" customWidth="1"/>
    <col min="4352" max="4352" width="9.6640625" style="399" customWidth="1"/>
    <col min="4353" max="4353" width="25.44140625" style="399" customWidth="1"/>
    <col min="4354" max="4354" width="29.109375" style="399" customWidth="1"/>
    <col min="4355" max="4355" width="19.109375" style="399" customWidth="1"/>
    <col min="4356" max="4358" width="0" style="399" hidden="1" customWidth="1"/>
    <col min="4359" max="4359" width="19.109375" style="399" customWidth="1"/>
    <col min="4360" max="4606" width="9.109375" style="399"/>
    <col min="4607" max="4607" width="89.33203125" style="399" customWidth="1"/>
    <col min="4608" max="4608" width="9.6640625" style="399" customWidth="1"/>
    <col min="4609" max="4609" width="25.44140625" style="399" customWidth="1"/>
    <col min="4610" max="4610" width="29.109375" style="399" customWidth="1"/>
    <col min="4611" max="4611" width="19.109375" style="399" customWidth="1"/>
    <col min="4612" max="4614" width="0" style="399" hidden="1" customWidth="1"/>
    <col min="4615" max="4615" width="19.109375" style="399" customWidth="1"/>
    <col min="4616" max="4862" width="9.109375" style="399"/>
    <col min="4863" max="4863" width="89.33203125" style="399" customWidth="1"/>
    <col min="4864" max="4864" width="9.6640625" style="399" customWidth="1"/>
    <col min="4865" max="4865" width="25.44140625" style="399" customWidth="1"/>
    <col min="4866" max="4866" width="29.109375" style="399" customWidth="1"/>
    <col min="4867" max="4867" width="19.109375" style="399" customWidth="1"/>
    <col min="4868" max="4870" width="0" style="399" hidden="1" customWidth="1"/>
    <col min="4871" max="4871" width="19.109375" style="399" customWidth="1"/>
    <col min="4872" max="5118" width="9.109375" style="399"/>
    <col min="5119" max="5119" width="89.33203125" style="399" customWidth="1"/>
    <col min="5120" max="5120" width="9.6640625" style="399" customWidth="1"/>
    <col min="5121" max="5121" width="25.44140625" style="399" customWidth="1"/>
    <col min="5122" max="5122" width="29.109375" style="399" customWidth="1"/>
    <col min="5123" max="5123" width="19.109375" style="399" customWidth="1"/>
    <col min="5124" max="5126" width="0" style="399" hidden="1" customWidth="1"/>
    <col min="5127" max="5127" width="19.109375" style="399" customWidth="1"/>
    <col min="5128" max="5374" width="9.109375" style="399"/>
    <col min="5375" max="5375" width="89.33203125" style="399" customWidth="1"/>
    <col min="5376" max="5376" width="9.6640625" style="399" customWidth="1"/>
    <col min="5377" max="5377" width="25.44140625" style="399" customWidth="1"/>
    <col min="5378" max="5378" width="29.109375" style="399" customWidth="1"/>
    <col min="5379" max="5379" width="19.109375" style="399" customWidth="1"/>
    <col min="5380" max="5382" width="0" style="399" hidden="1" customWidth="1"/>
    <col min="5383" max="5383" width="19.109375" style="399" customWidth="1"/>
    <col min="5384" max="5630" width="9.109375" style="399"/>
    <col min="5631" max="5631" width="89.33203125" style="399" customWidth="1"/>
    <col min="5632" max="5632" width="9.6640625" style="399" customWidth="1"/>
    <col min="5633" max="5633" width="25.44140625" style="399" customWidth="1"/>
    <col min="5634" max="5634" width="29.109375" style="399" customWidth="1"/>
    <col min="5635" max="5635" width="19.109375" style="399" customWidth="1"/>
    <col min="5636" max="5638" width="0" style="399" hidden="1" customWidth="1"/>
    <col min="5639" max="5639" width="19.109375" style="399" customWidth="1"/>
    <col min="5640" max="5886" width="9.109375" style="399"/>
    <col min="5887" max="5887" width="89.33203125" style="399" customWidth="1"/>
    <col min="5888" max="5888" width="9.6640625" style="399" customWidth="1"/>
    <col min="5889" max="5889" width="25.44140625" style="399" customWidth="1"/>
    <col min="5890" max="5890" width="29.109375" style="399" customWidth="1"/>
    <col min="5891" max="5891" width="19.109375" style="399" customWidth="1"/>
    <col min="5892" max="5894" width="0" style="399" hidden="1" customWidth="1"/>
    <col min="5895" max="5895" width="19.109375" style="399" customWidth="1"/>
    <col min="5896" max="6142" width="9.109375" style="399"/>
    <col min="6143" max="6143" width="89.33203125" style="399" customWidth="1"/>
    <col min="6144" max="6144" width="9.6640625" style="399" customWidth="1"/>
    <col min="6145" max="6145" width="25.44140625" style="399" customWidth="1"/>
    <col min="6146" max="6146" width="29.109375" style="399" customWidth="1"/>
    <col min="6147" max="6147" width="19.109375" style="399" customWidth="1"/>
    <col min="6148" max="6150" width="0" style="399" hidden="1" customWidth="1"/>
    <col min="6151" max="6151" width="19.109375" style="399" customWidth="1"/>
    <col min="6152" max="6398" width="9.109375" style="399"/>
    <col min="6399" max="6399" width="89.33203125" style="399" customWidth="1"/>
    <col min="6400" max="6400" width="9.6640625" style="399" customWidth="1"/>
    <col min="6401" max="6401" width="25.44140625" style="399" customWidth="1"/>
    <col min="6402" max="6402" width="29.109375" style="399" customWidth="1"/>
    <col min="6403" max="6403" width="19.109375" style="399" customWidth="1"/>
    <col min="6404" max="6406" width="0" style="399" hidden="1" customWidth="1"/>
    <col min="6407" max="6407" width="19.109375" style="399" customWidth="1"/>
    <col min="6408" max="6654" width="9.109375" style="399"/>
    <col min="6655" max="6655" width="89.33203125" style="399" customWidth="1"/>
    <col min="6656" max="6656" width="9.6640625" style="399" customWidth="1"/>
    <col min="6657" max="6657" width="25.44140625" style="399" customWidth="1"/>
    <col min="6658" max="6658" width="29.109375" style="399" customWidth="1"/>
    <col min="6659" max="6659" width="19.109375" style="399" customWidth="1"/>
    <col min="6660" max="6662" width="0" style="399" hidden="1" customWidth="1"/>
    <col min="6663" max="6663" width="19.109375" style="399" customWidth="1"/>
    <col min="6664" max="6910" width="9.109375" style="399"/>
    <col min="6911" max="6911" width="89.33203125" style="399" customWidth="1"/>
    <col min="6912" max="6912" width="9.6640625" style="399" customWidth="1"/>
    <col min="6913" max="6913" width="25.44140625" style="399" customWidth="1"/>
    <col min="6914" max="6914" width="29.109375" style="399" customWidth="1"/>
    <col min="6915" max="6915" width="19.109375" style="399" customWidth="1"/>
    <col min="6916" max="6918" width="0" style="399" hidden="1" customWidth="1"/>
    <col min="6919" max="6919" width="19.109375" style="399" customWidth="1"/>
    <col min="6920" max="7166" width="9.109375" style="399"/>
    <col min="7167" max="7167" width="89.33203125" style="399" customWidth="1"/>
    <col min="7168" max="7168" width="9.6640625" style="399" customWidth="1"/>
    <col min="7169" max="7169" width="25.44140625" style="399" customWidth="1"/>
    <col min="7170" max="7170" width="29.109375" style="399" customWidth="1"/>
    <col min="7171" max="7171" width="19.109375" style="399" customWidth="1"/>
    <col min="7172" max="7174" width="0" style="399" hidden="1" customWidth="1"/>
    <col min="7175" max="7175" width="19.109375" style="399" customWidth="1"/>
    <col min="7176" max="7422" width="9.109375" style="399"/>
    <col min="7423" max="7423" width="89.33203125" style="399" customWidth="1"/>
    <col min="7424" max="7424" width="9.6640625" style="399" customWidth="1"/>
    <col min="7425" max="7425" width="25.44140625" style="399" customWidth="1"/>
    <col min="7426" max="7426" width="29.109375" style="399" customWidth="1"/>
    <col min="7427" max="7427" width="19.109375" style="399" customWidth="1"/>
    <col min="7428" max="7430" width="0" style="399" hidden="1" customWidth="1"/>
    <col min="7431" max="7431" width="19.109375" style="399" customWidth="1"/>
    <col min="7432" max="7678" width="9.109375" style="399"/>
    <col min="7679" max="7679" width="89.33203125" style="399" customWidth="1"/>
    <col min="7680" max="7680" width="9.6640625" style="399" customWidth="1"/>
    <col min="7681" max="7681" width="25.44140625" style="399" customWidth="1"/>
    <col min="7682" max="7682" width="29.109375" style="399" customWidth="1"/>
    <col min="7683" max="7683" width="19.109375" style="399" customWidth="1"/>
    <col min="7684" max="7686" width="0" style="399" hidden="1" customWidth="1"/>
    <col min="7687" max="7687" width="19.109375" style="399" customWidth="1"/>
    <col min="7688" max="7934" width="9.109375" style="399"/>
    <col min="7935" max="7935" width="89.33203125" style="399" customWidth="1"/>
    <col min="7936" max="7936" width="9.6640625" style="399" customWidth="1"/>
    <col min="7937" max="7937" width="25.44140625" style="399" customWidth="1"/>
    <col min="7938" max="7938" width="29.109375" style="399" customWidth="1"/>
    <col min="7939" max="7939" width="19.109375" style="399" customWidth="1"/>
    <col min="7940" max="7942" width="0" style="399" hidden="1" customWidth="1"/>
    <col min="7943" max="7943" width="19.109375" style="399" customWidth="1"/>
    <col min="7944" max="8190" width="9.109375" style="399"/>
    <col min="8191" max="8191" width="89.33203125" style="399" customWidth="1"/>
    <col min="8192" max="8192" width="9.6640625" style="399" customWidth="1"/>
    <col min="8193" max="8193" width="25.44140625" style="399" customWidth="1"/>
    <col min="8194" max="8194" width="29.109375" style="399" customWidth="1"/>
    <col min="8195" max="8195" width="19.109375" style="399" customWidth="1"/>
    <col min="8196" max="8198" width="0" style="399" hidden="1" customWidth="1"/>
    <col min="8199" max="8199" width="19.109375" style="399" customWidth="1"/>
    <col min="8200" max="8446" width="9.109375" style="399"/>
    <col min="8447" max="8447" width="89.33203125" style="399" customWidth="1"/>
    <col min="8448" max="8448" width="9.6640625" style="399" customWidth="1"/>
    <col min="8449" max="8449" width="25.44140625" style="399" customWidth="1"/>
    <col min="8450" max="8450" width="29.109375" style="399" customWidth="1"/>
    <col min="8451" max="8451" width="19.109375" style="399" customWidth="1"/>
    <col min="8452" max="8454" width="0" style="399" hidden="1" customWidth="1"/>
    <col min="8455" max="8455" width="19.109375" style="399" customWidth="1"/>
    <col min="8456" max="8702" width="9.109375" style="399"/>
    <col min="8703" max="8703" width="89.33203125" style="399" customWidth="1"/>
    <col min="8704" max="8704" width="9.6640625" style="399" customWidth="1"/>
    <col min="8705" max="8705" width="25.44140625" style="399" customWidth="1"/>
    <col min="8706" max="8706" width="29.109375" style="399" customWidth="1"/>
    <col min="8707" max="8707" width="19.109375" style="399" customWidth="1"/>
    <col min="8708" max="8710" width="0" style="399" hidden="1" customWidth="1"/>
    <col min="8711" max="8711" width="19.109375" style="399" customWidth="1"/>
    <col min="8712" max="8958" width="9.109375" style="399"/>
    <col min="8959" max="8959" width="89.33203125" style="399" customWidth="1"/>
    <col min="8960" max="8960" width="9.6640625" style="399" customWidth="1"/>
    <col min="8961" max="8961" width="25.44140625" style="399" customWidth="1"/>
    <col min="8962" max="8962" width="29.109375" style="399" customWidth="1"/>
    <col min="8963" max="8963" width="19.109375" style="399" customWidth="1"/>
    <col min="8964" max="8966" width="0" style="399" hidden="1" customWidth="1"/>
    <col min="8967" max="8967" width="19.109375" style="399" customWidth="1"/>
    <col min="8968" max="9214" width="9.109375" style="399"/>
    <col min="9215" max="9215" width="89.33203125" style="399" customWidth="1"/>
    <col min="9216" max="9216" width="9.6640625" style="399" customWidth="1"/>
    <col min="9217" max="9217" width="25.44140625" style="399" customWidth="1"/>
    <col min="9218" max="9218" width="29.109375" style="399" customWidth="1"/>
    <col min="9219" max="9219" width="19.109375" style="399" customWidth="1"/>
    <col min="9220" max="9222" width="0" style="399" hidden="1" customWidth="1"/>
    <col min="9223" max="9223" width="19.109375" style="399" customWidth="1"/>
    <col min="9224" max="9470" width="9.109375" style="399"/>
    <col min="9471" max="9471" width="89.33203125" style="399" customWidth="1"/>
    <col min="9472" max="9472" width="9.6640625" style="399" customWidth="1"/>
    <col min="9473" max="9473" width="25.44140625" style="399" customWidth="1"/>
    <col min="9474" max="9474" width="29.109375" style="399" customWidth="1"/>
    <col min="9475" max="9475" width="19.109375" style="399" customWidth="1"/>
    <col min="9476" max="9478" width="0" style="399" hidden="1" customWidth="1"/>
    <col min="9479" max="9479" width="19.109375" style="399" customWidth="1"/>
    <col min="9480" max="9726" width="9.109375" style="399"/>
    <col min="9727" max="9727" width="89.33203125" style="399" customWidth="1"/>
    <col min="9728" max="9728" width="9.6640625" style="399" customWidth="1"/>
    <col min="9729" max="9729" width="25.44140625" style="399" customWidth="1"/>
    <col min="9730" max="9730" width="29.109375" style="399" customWidth="1"/>
    <col min="9731" max="9731" width="19.109375" style="399" customWidth="1"/>
    <col min="9732" max="9734" width="0" style="399" hidden="1" customWidth="1"/>
    <col min="9735" max="9735" width="19.109375" style="399" customWidth="1"/>
    <col min="9736" max="9982" width="9.109375" style="399"/>
    <col min="9983" max="9983" width="89.33203125" style="399" customWidth="1"/>
    <col min="9984" max="9984" width="9.6640625" style="399" customWidth="1"/>
    <col min="9985" max="9985" width="25.44140625" style="399" customWidth="1"/>
    <col min="9986" max="9986" width="29.109375" style="399" customWidth="1"/>
    <col min="9987" max="9987" width="19.109375" style="399" customWidth="1"/>
    <col min="9988" max="9990" width="0" style="399" hidden="1" customWidth="1"/>
    <col min="9991" max="9991" width="19.109375" style="399" customWidth="1"/>
    <col min="9992" max="10238" width="9.109375" style="399"/>
    <col min="10239" max="10239" width="89.33203125" style="399" customWidth="1"/>
    <col min="10240" max="10240" width="9.6640625" style="399" customWidth="1"/>
    <col min="10241" max="10241" width="25.44140625" style="399" customWidth="1"/>
    <col min="10242" max="10242" width="29.109375" style="399" customWidth="1"/>
    <col min="10243" max="10243" width="19.109375" style="399" customWidth="1"/>
    <col min="10244" max="10246" width="0" style="399" hidden="1" customWidth="1"/>
    <col min="10247" max="10247" width="19.109375" style="399" customWidth="1"/>
    <col min="10248" max="10494" width="9.109375" style="399"/>
    <col min="10495" max="10495" width="89.33203125" style="399" customWidth="1"/>
    <col min="10496" max="10496" width="9.6640625" style="399" customWidth="1"/>
    <col min="10497" max="10497" width="25.44140625" style="399" customWidth="1"/>
    <col min="10498" max="10498" width="29.109375" style="399" customWidth="1"/>
    <col min="10499" max="10499" width="19.109375" style="399" customWidth="1"/>
    <col min="10500" max="10502" width="0" style="399" hidden="1" customWidth="1"/>
    <col min="10503" max="10503" width="19.109375" style="399" customWidth="1"/>
    <col min="10504" max="10750" width="9.109375" style="399"/>
    <col min="10751" max="10751" width="89.33203125" style="399" customWidth="1"/>
    <col min="10752" max="10752" width="9.6640625" style="399" customWidth="1"/>
    <col min="10753" max="10753" width="25.44140625" style="399" customWidth="1"/>
    <col min="10754" max="10754" width="29.109375" style="399" customWidth="1"/>
    <col min="10755" max="10755" width="19.109375" style="399" customWidth="1"/>
    <col min="10756" max="10758" width="0" style="399" hidden="1" customWidth="1"/>
    <col min="10759" max="10759" width="19.109375" style="399" customWidth="1"/>
    <col min="10760" max="11006" width="9.109375" style="399"/>
    <col min="11007" max="11007" width="89.33203125" style="399" customWidth="1"/>
    <col min="11008" max="11008" width="9.6640625" style="399" customWidth="1"/>
    <col min="11009" max="11009" width="25.44140625" style="399" customWidth="1"/>
    <col min="11010" max="11010" width="29.109375" style="399" customWidth="1"/>
    <col min="11011" max="11011" width="19.109375" style="399" customWidth="1"/>
    <col min="11012" max="11014" width="0" style="399" hidden="1" customWidth="1"/>
    <col min="11015" max="11015" width="19.109375" style="399" customWidth="1"/>
    <col min="11016" max="11262" width="9.109375" style="399"/>
    <col min="11263" max="11263" width="89.33203125" style="399" customWidth="1"/>
    <col min="11264" max="11264" width="9.6640625" style="399" customWidth="1"/>
    <col min="11265" max="11265" width="25.44140625" style="399" customWidth="1"/>
    <col min="11266" max="11266" width="29.109375" style="399" customWidth="1"/>
    <col min="11267" max="11267" width="19.109375" style="399" customWidth="1"/>
    <col min="11268" max="11270" width="0" style="399" hidden="1" customWidth="1"/>
    <col min="11271" max="11271" width="19.109375" style="399" customWidth="1"/>
    <col min="11272" max="11518" width="9.109375" style="399"/>
    <col min="11519" max="11519" width="89.33203125" style="399" customWidth="1"/>
    <col min="11520" max="11520" width="9.6640625" style="399" customWidth="1"/>
    <col min="11521" max="11521" width="25.44140625" style="399" customWidth="1"/>
    <col min="11522" max="11522" width="29.109375" style="399" customWidth="1"/>
    <col min="11523" max="11523" width="19.109375" style="399" customWidth="1"/>
    <col min="11524" max="11526" width="0" style="399" hidden="1" customWidth="1"/>
    <col min="11527" max="11527" width="19.109375" style="399" customWidth="1"/>
    <col min="11528" max="11774" width="9.109375" style="399"/>
    <col min="11775" max="11775" width="89.33203125" style="399" customWidth="1"/>
    <col min="11776" max="11776" width="9.6640625" style="399" customWidth="1"/>
    <col min="11777" max="11777" width="25.44140625" style="399" customWidth="1"/>
    <col min="11778" max="11778" width="29.109375" style="399" customWidth="1"/>
    <col min="11779" max="11779" width="19.109375" style="399" customWidth="1"/>
    <col min="11780" max="11782" width="0" style="399" hidden="1" customWidth="1"/>
    <col min="11783" max="11783" width="19.109375" style="399" customWidth="1"/>
    <col min="11784" max="12030" width="9.109375" style="399"/>
    <col min="12031" max="12031" width="89.33203125" style="399" customWidth="1"/>
    <col min="12032" max="12032" width="9.6640625" style="399" customWidth="1"/>
    <col min="12033" max="12033" width="25.44140625" style="399" customWidth="1"/>
    <col min="12034" max="12034" width="29.109375" style="399" customWidth="1"/>
    <col min="12035" max="12035" width="19.109375" style="399" customWidth="1"/>
    <col min="12036" max="12038" width="0" style="399" hidden="1" customWidth="1"/>
    <col min="12039" max="12039" width="19.109375" style="399" customWidth="1"/>
    <col min="12040" max="12286" width="9.109375" style="399"/>
    <col min="12287" max="12287" width="89.33203125" style="399" customWidth="1"/>
    <col min="12288" max="12288" width="9.6640625" style="399" customWidth="1"/>
    <col min="12289" max="12289" width="25.44140625" style="399" customWidth="1"/>
    <col min="12290" max="12290" width="29.109375" style="399" customWidth="1"/>
    <col min="12291" max="12291" width="19.109375" style="399" customWidth="1"/>
    <col min="12292" max="12294" width="0" style="399" hidden="1" customWidth="1"/>
    <col min="12295" max="12295" width="19.109375" style="399" customWidth="1"/>
    <col min="12296" max="12542" width="9.109375" style="399"/>
    <col min="12543" max="12543" width="89.33203125" style="399" customWidth="1"/>
    <col min="12544" max="12544" width="9.6640625" style="399" customWidth="1"/>
    <col min="12545" max="12545" width="25.44140625" style="399" customWidth="1"/>
    <col min="12546" max="12546" width="29.109375" style="399" customWidth="1"/>
    <col min="12547" max="12547" width="19.109375" style="399" customWidth="1"/>
    <col min="12548" max="12550" width="0" style="399" hidden="1" customWidth="1"/>
    <col min="12551" max="12551" width="19.109375" style="399" customWidth="1"/>
    <col min="12552" max="12798" width="9.109375" style="399"/>
    <col min="12799" max="12799" width="89.33203125" style="399" customWidth="1"/>
    <col min="12800" max="12800" width="9.6640625" style="399" customWidth="1"/>
    <col min="12801" max="12801" width="25.44140625" style="399" customWidth="1"/>
    <col min="12802" max="12802" width="29.109375" style="399" customWidth="1"/>
    <col min="12803" max="12803" width="19.109375" style="399" customWidth="1"/>
    <col min="12804" max="12806" width="0" style="399" hidden="1" customWidth="1"/>
    <col min="12807" max="12807" width="19.109375" style="399" customWidth="1"/>
    <col min="12808" max="13054" width="9.109375" style="399"/>
    <col min="13055" max="13055" width="89.33203125" style="399" customWidth="1"/>
    <col min="13056" max="13056" width="9.6640625" style="399" customWidth="1"/>
    <col min="13057" max="13057" width="25.44140625" style="399" customWidth="1"/>
    <col min="13058" max="13058" width="29.109375" style="399" customWidth="1"/>
    <col min="13059" max="13059" width="19.109375" style="399" customWidth="1"/>
    <col min="13060" max="13062" width="0" style="399" hidden="1" customWidth="1"/>
    <col min="13063" max="13063" width="19.109375" style="399" customWidth="1"/>
    <col min="13064" max="13310" width="9.109375" style="399"/>
    <col min="13311" max="13311" width="89.33203125" style="399" customWidth="1"/>
    <col min="13312" max="13312" width="9.6640625" style="399" customWidth="1"/>
    <col min="13313" max="13313" width="25.44140625" style="399" customWidth="1"/>
    <col min="13314" max="13314" width="29.109375" style="399" customWidth="1"/>
    <col min="13315" max="13315" width="19.109375" style="399" customWidth="1"/>
    <col min="13316" max="13318" width="0" style="399" hidden="1" customWidth="1"/>
    <col min="13319" max="13319" width="19.109375" style="399" customWidth="1"/>
    <col min="13320" max="13566" width="9.109375" style="399"/>
    <col min="13567" max="13567" width="89.33203125" style="399" customWidth="1"/>
    <col min="13568" max="13568" width="9.6640625" style="399" customWidth="1"/>
    <col min="13569" max="13569" width="25.44140625" style="399" customWidth="1"/>
    <col min="13570" max="13570" width="29.109375" style="399" customWidth="1"/>
    <col min="13571" max="13571" width="19.109375" style="399" customWidth="1"/>
    <col min="13572" max="13574" width="0" style="399" hidden="1" customWidth="1"/>
    <col min="13575" max="13575" width="19.109375" style="399" customWidth="1"/>
    <col min="13576" max="13822" width="9.109375" style="399"/>
    <col min="13823" max="13823" width="89.33203125" style="399" customWidth="1"/>
    <col min="13824" max="13824" width="9.6640625" style="399" customWidth="1"/>
    <col min="13825" max="13825" width="25.44140625" style="399" customWidth="1"/>
    <col min="13826" max="13826" width="29.109375" style="399" customWidth="1"/>
    <col min="13827" max="13827" width="19.109375" style="399" customWidth="1"/>
    <col min="13828" max="13830" width="0" style="399" hidden="1" customWidth="1"/>
    <col min="13831" max="13831" width="19.109375" style="399" customWidth="1"/>
    <col min="13832" max="14078" width="9.109375" style="399"/>
    <col min="14079" max="14079" width="89.33203125" style="399" customWidth="1"/>
    <col min="14080" max="14080" width="9.6640625" style="399" customWidth="1"/>
    <col min="14081" max="14081" width="25.44140625" style="399" customWidth="1"/>
    <col min="14082" max="14082" width="29.109375" style="399" customWidth="1"/>
    <col min="14083" max="14083" width="19.109375" style="399" customWidth="1"/>
    <col min="14084" max="14086" width="0" style="399" hidden="1" customWidth="1"/>
    <col min="14087" max="14087" width="19.109375" style="399" customWidth="1"/>
    <col min="14088" max="14334" width="9.109375" style="399"/>
    <col min="14335" max="14335" width="89.33203125" style="399" customWidth="1"/>
    <col min="14336" max="14336" width="9.6640625" style="399" customWidth="1"/>
    <col min="14337" max="14337" width="25.44140625" style="399" customWidth="1"/>
    <col min="14338" max="14338" width="29.109375" style="399" customWidth="1"/>
    <col min="14339" max="14339" width="19.109375" style="399" customWidth="1"/>
    <col min="14340" max="14342" width="0" style="399" hidden="1" customWidth="1"/>
    <col min="14343" max="14343" width="19.109375" style="399" customWidth="1"/>
    <col min="14344" max="14590" width="9.109375" style="399"/>
    <col min="14591" max="14591" width="89.33203125" style="399" customWidth="1"/>
    <col min="14592" max="14592" width="9.6640625" style="399" customWidth="1"/>
    <col min="14593" max="14593" width="25.44140625" style="399" customWidth="1"/>
    <col min="14594" max="14594" width="29.109375" style="399" customWidth="1"/>
    <col min="14595" max="14595" width="19.109375" style="399" customWidth="1"/>
    <col min="14596" max="14598" width="0" style="399" hidden="1" customWidth="1"/>
    <col min="14599" max="14599" width="19.109375" style="399" customWidth="1"/>
    <col min="14600" max="14846" width="9.109375" style="399"/>
    <col min="14847" max="14847" width="89.33203125" style="399" customWidth="1"/>
    <col min="14848" max="14848" width="9.6640625" style="399" customWidth="1"/>
    <col min="14849" max="14849" width="25.44140625" style="399" customWidth="1"/>
    <col min="14850" max="14850" width="29.109375" style="399" customWidth="1"/>
    <col min="14851" max="14851" width="19.109375" style="399" customWidth="1"/>
    <col min="14852" max="14854" width="0" style="399" hidden="1" customWidth="1"/>
    <col min="14855" max="14855" width="19.109375" style="399" customWidth="1"/>
    <col min="14856" max="15102" width="9.109375" style="399"/>
    <col min="15103" max="15103" width="89.33203125" style="399" customWidth="1"/>
    <col min="15104" max="15104" width="9.6640625" style="399" customWidth="1"/>
    <col min="15105" max="15105" width="25.44140625" style="399" customWidth="1"/>
    <col min="15106" max="15106" width="29.109375" style="399" customWidth="1"/>
    <col min="15107" max="15107" width="19.109375" style="399" customWidth="1"/>
    <col min="15108" max="15110" width="0" style="399" hidden="1" customWidth="1"/>
    <col min="15111" max="15111" width="19.109375" style="399" customWidth="1"/>
    <col min="15112" max="15358" width="9.109375" style="399"/>
    <col min="15359" max="15359" width="89.33203125" style="399" customWidth="1"/>
    <col min="15360" max="15360" width="9.6640625" style="399" customWidth="1"/>
    <col min="15361" max="15361" width="25.44140625" style="399" customWidth="1"/>
    <col min="15362" max="15362" width="29.109375" style="399" customWidth="1"/>
    <col min="15363" max="15363" width="19.109375" style="399" customWidth="1"/>
    <col min="15364" max="15366" width="0" style="399" hidden="1" customWidth="1"/>
    <col min="15367" max="15367" width="19.109375" style="399" customWidth="1"/>
    <col min="15368" max="15614" width="9.109375" style="399"/>
    <col min="15615" max="15615" width="89.33203125" style="399" customWidth="1"/>
    <col min="15616" max="15616" width="9.6640625" style="399" customWidth="1"/>
    <col min="15617" max="15617" width="25.44140625" style="399" customWidth="1"/>
    <col min="15618" max="15618" width="29.109375" style="399" customWidth="1"/>
    <col min="15619" max="15619" width="19.109375" style="399" customWidth="1"/>
    <col min="15620" max="15622" width="0" style="399" hidden="1" customWidth="1"/>
    <col min="15623" max="15623" width="19.109375" style="399" customWidth="1"/>
    <col min="15624" max="15870" width="9.109375" style="399"/>
    <col min="15871" max="15871" width="89.33203125" style="399" customWidth="1"/>
    <col min="15872" max="15872" width="9.6640625" style="399" customWidth="1"/>
    <col min="15873" max="15873" width="25.44140625" style="399" customWidth="1"/>
    <col min="15874" max="15874" width="29.109375" style="399" customWidth="1"/>
    <col min="15875" max="15875" width="19.109375" style="399" customWidth="1"/>
    <col min="15876" max="15878" width="0" style="399" hidden="1" customWidth="1"/>
    <col min="15879" max="15879" width="19.109375" style="399" customWidth="1"/>
    <col min="15880" max="16126" width="9.109375" style="399"/>
    <col min="16127" max="16127" width="89.33203125" style="399" customWidth="1"/>
    <col min="16128" max="16128" width="9.6640625" style="399" customWidth="1"/>
    <col min="16129" max="16129" width="25.44140625" style="399" customWidth="1"/>
    <col min="16130" max="16130" width="29.109375" style="399" customWidth="1"/>
    <col min="16131" max="16131" width="19.109375" style="399" customWidth="1"/>
    <col min="16132" max="16134" width="0" style="399" hidden="1" customWidth="1"/>
    <col min="16135" max="16135" width="19.109375" style="399" customWidth="1"/>
    <col min="16136" max="16384" width="9.109375" style="399"/>
  </cols>
  <sheetData>
    <row r="2" spans="1:10" s="386" customFormat="1" ht="13.8" x14ac:dyDescent="0.25">
      <c r="A2" s="629" t="s">
        <v>1327</v>
      </c>
      <c r="B2" s="629"/>
      <c r="C2" s="629"/>
      <c r="D2" s="629"/>
      <c r="E2" s="629"/>
      <c r="F2" s="629"/>
      <c r="G2" s="629"/>
      <c r="H2" s="629"/>
      <c r="I2" s="629"/>
      <c r="J2" s="629"/>
    </row>
    <row r="3" spans="1:10" s="386" customFormat="1" ht="13.8" x14ac:dyDescent="0.25">
      <c r="A3" s="385"/>
      <c r="B3" s="385"/>
      <c r="C3" s="385"/>
      <c r="D3" s="385"/>
      <c r="E3" s="385"/>
      <c r="F3" s="385"/>
      <c r="G3" s="385"/>
      <c r="H3" s="385"/>
      <c r="I3" s="385"/>
      <c r="J3" s="385"/>
    </row>
    <row r="4" spans="1:10" s="387" customFormat="1" ht="40.5" customHeight="1" x14ac:dyDescent="0.3">
      <c r="A4" s="650" t="s">
        <v>1312</v>
      </c>
      <c r="B4" s="650"/>
      <c r="C4" s="650"/>
      <c r="D4" s="650"/>
      <c r="E4" s="650"/>
      <c r="F4" s="650"/>
      <c r="G4" s="650"/>
      <c r="H4" s="650"/>
      <c r="I4" s="650"/>
      <c r="J4" s="650"/>
    </row>
    <row r="5" spans="1:10" s="387" customFormat="1" ht="18.600000000000001" thickBot="1" x14ac:dyDescent="0.4">
      <c r="A5" s="660"/>
      <c r="B5" s="660"/>
      <c r="C5" s="660"/>
      <c r="D5" s="660"/>
      <c r="E5" s="429"/>
      <c r="F5" s="429"/>
      <c r="G5" s="388"/>
      <c r="J5" s="467" t="s">
        <v>1134</v>
      </c>
    </row>
    <row r="6" spans="1:10" s="387" customFormat="1" ht="18" x14ac:dyDescent="0.35">
      <c r="A6" s="389"/>
      <c r="B6" s="389"/>
      <c r="C6" s="675" t="s">
        <v>375</v>
      </c>
      <c r="D6" s="676"/>
      <c r="E6" s="677" t="s">
        <v>959</v>
      </c>
      <c r="F6" s="678"/>
      <c r="G6" s="675" t="s">
        <v>373</v>
      </c>
      <c r="H6" s="676"/>
      <c r="I6" s="675" t="s">
        <v>978</v>
      </c>
      <c r="J6" s="676"/>
    </row>
    <row r="7" spans="1:10" s="387" customFormat="1" ht="33" customHeight="1" x14ac:dyDescent="0.3">
      <c r="A7" s="390"/>
      <c r="B7" s="391"/>
      <c r="C7" s="430" t="s">
        <v>1040</v>
      </c>
      <c r="D7" s="431" t="s">
        <v>1041</v>
      </c>
      <c r="E7" s="430" t="s">
        <v>1040</v>
      </c>
      <c r="F7" s="431" t="s">
        <v>1041</v>
      </c>
      <c r="G7" s="430" t="s">
        <v>1040</v>
      </c>
      <c r="H7" s="431" t="s">
        <v>1041</v>
      </c>
      <c r="I7" s="430" t="s">
        <v>1040</v>
      </c>
      <c r="J7" s="431" t="s">
        <v>1041</v>
      </c>
    </row>
    <row r="8" spans="1:10" s="387" customFormat="1" ht="18" x14ac:dyDescent="0.3">
      <c r="A8" s="392" t="s">
        <v>1042</v>
      </c>
      <c r="B8" s="393">
        <v>1</v>
      </c>
      <c r="C8" s="432">
        <v>4817772</v>
      </c>
      <c r="D8" s="433">
        <v>0</v>
      </c>
      <c r="E8" s="550">
        <v>0</v>
      </c>
      <c r="F8" s="550">
        <v>0</v>
      </c>
      <c r="G8" s="550">
        <v>313830</v>
      </c>
      <c r="H8" s="550">
        <v>0</v>
      </c>
      <c r="I8" s="432">
        <f>C8+E8+G8</f>
        <v>5131602</v>
      </c>
      <c r="J8" s="433">
        <f>D8+F8+H8</f>
        <v>0</v>
      </c>
    </row>
    <row r="9" spans="1:10" s="387" customFormat="1" ht="18" x14ac:dyDescent="0.3">
      <c r="A9" s="392" t="s">
        <v>1043</v>
      </c>
      <c r="B9" s="393">
        <v>2</v>
      </c>
      <c r="C9" s="432">
        <v>4817772</v>
      </c>
      <c r="D9" s="433">
        <v>0</v>
      </c>
      <c r="E9" s="550">
        <v>0</v>
      </c>
      <c r="F9" s="550">
        <v>0</v>
      </c>
      <c r="G9" s="550">
        <v>313830</v>
      </c>
      <c r="H9" s="550">
        <v>0</v>
      </c>
      <c r="I9" s="432">
        <f>C9+E9+G9</f>
        <v>5131602</v>
      </c>
      <c r="J9" s="433">
        <v>0</v>
      </c>
    </row>
    <row r="10" spans="1:10" s="387" customFormat="1" ht="18.75" customHeight="1" x14ac:dyDescent="0.3">
      <c r="A10" s="394" t="s">
        <v>1044</v>
      </c>
      <c r="B10" s="393">
        <v>3</v>
      </c>
      <c r="C10" s="434">
        <v>0</v>
      </c>
      <c r="D10" s="435">
        <v>0</v>
      </c>
      <c r="E10" s="551">
        <v>0</v>
      </c>
      <c r="F10" s="551">
        <v>0</v>
      </c>
      <c r="G10" s="551">
        <v>0</v>
      </c>
      <c r="H10" s="551">
        <v>0</v>
      </c>
      <c r="I10" s="434">
        <v>0</v>
      </c>
      <c r="J10" s="435">
        <v>0</v>
      </c>
    </row>
    <row r="11" spans="1:10" s="387" customFormat="1" ht="18" x14ac:dyDescent="0.3">
      <c r="A11" s="394" t="s">
        <v>1045</v>
      </c>
      <c r="B11" s="395" t="s">
        <v>1046</v>
      </c>
      <c r="C11" s="434">
        <v>0</v>
      </c>
      <c r="D11" s="435">
        <v>0</v>
      </c>
      <c r="E11" s="551">
        <v>0</v>
      </c>
      <c r="F11" s="551">
        <v>0</v>
      </c>
      <c r="G11" s="551">
        <v>0</v>
      </c>
      <c r="H11" s="551">
        <v>0</v>
      </c>
      <c r="I11" s="434">
        <v>0</v>
      </c>
      <c r="J11" s="435">
        <v>0</v>
      </c>
    </row>
    <row r="12" spans="1:10" s="387" customFormat="1" ht="18" x14ac:dyDescent="0.3">
      <c r="A12" s="394" t="s">
        <v>1047</v>
      </c>
      <c r="B12" s="395" t="s">
        <v>1048</v>
      </c>
      <c r="C12" s="434">
        <v>0</v>
      </c>
      <c r="D12" s="435">
        <v>0</v>
      </c>
      <c r="E12" s="551">
        <v>0</v>
      </c>
      <c r="F12" s="551">
        <v>0</v>
      </c>
      <c r="G12" s="551">
        <v>0</v>
      </c>
      <c r="H12" s="551">
        <v>0</v>
      </c>
      <c r="I12" s="434">
        <v>0</v>
      </c>
      <c r="J12" s="435">
        <v>0</v>
      </c>
    </row>
    <row r="13" spans="1:10" s="387" customFormat="1" ht="18" x14ac:dyDescent="0.3">
      <c r="A13" s="394" t="s">
        <v>1049</v>
      </c>
      <c r="B13" s="393">
        <v>4</v>
      </c>
      <c r="C13" s="436">
        <v>4817772</v>
      </c>
      <c r="D13" s="437">
        <v>0</v>
      </c>
      <c r="E13" s="552">
        <v>0</v>
      </c>
      <c r="F13" s="552">
        <v>0</v>
      </c>
      <c r="G13" s="552">
        <v>313830</v>
      </c>
      <c r="H13" s="552">
        <v>0</v>
      </c>
      <c r="I13" s="436">
        <f>C13+E13+G13</f>
        <v>5131602</v>
      </c>
      <c r="J13" s="437">
        <v>0</v>
      </c>
    </row>
    <row r="14" spans="1:10" s="387" customFormat="1" ht="18" x14ac:dyDescent="0.3">
      <c r="A14" s="392" t="s">
        <v>1050</v>
      </c>
      <c r="B14" s="393">
        <v>5</v>
      </c>
      <c r="C14" s="434">
        <v>0</v>
      </c>
      <c r="D14" s="435">
        <v>0</v>
      </c>
      <c r="E14" s="551">
        <v>0</v>
      </c>
      <c r="F14" s="551">
        <v>0</v>
      </c>
      <c r="G14" s="551">
        <v>0</v>
      </c>
      <c r="H14" s="551">
        <v>0</v>
      </c>
      <c r="I14" s="434">
        <v>0</v>
      </c>
      <c r="J14" s="435">
        <v>0</v>
      </c>
    </row>
    <row r="15" spans="1:10" s="387" customFormat="1" ht="18" x14ac:dyDescent="0.3">
      <c r="A15" s="392" t="s">
        <v>1051</v>
      </c>
      <c r="B15" s="393">
        <v>6</v>
      </c>
      <c r="C15" s="432">
        <f>C16+C29+C38+C40+C42</f>
        <v>1787552160</v>
      </c>
      <c r="D15" s="432">
        <f t="shared" ref="D15:J15" si="0">D16+D29+D38+D40+D42+D47</f>
        <v>1562689164</v>
      </c>
      <c r="E15" s="550">
        <f>E16+E29+E38+E40+E42+E47</f>
        <v>3157171</v>
      </c>
      <c r="F15" s="550">
        <f>F16+F29+F38+F40+F42+F47</f>
        <v>445460</v>
      </c>
      <c r="G15" s="550">
        <v>2369721</v>
      </c>
      <c r="H15" s="550">
        <v>0</v>
      </c>
      <c r="I15" s="432">
        <f>C15+E15+G15</f>
        <v>1793079052</v>
      </c>
      <c r="J15" s="433">
        <f t="shared" si="0"/>
        <v>31813295</v>
      </c>
    </row>
    <row r="16" spans="1:10" s="387" customFormat="1" ht="18" x14ac:dyDescent="0.3">
      <c r="A16" s="392" t="s">
        <v>1052</v>
      </c>
      <c r="B16" s="393">
        <v>7</v>
      </c>
      <c r="C16" s="432">
        <f>C17+C28</f>
        <v>1683495391</v>
      </c>
      <c r="D16" s="432">
        <f>D17+D28</f>
        <v>1529878698</v>
      </c>
      <c r="E16" s="550">
        <v>0</v>
      </c>
      <c r="F16" s="550">
        <v>0</v>
      </c>
      <c r="G16" s="550">
        <v>0</v>
      </c>
      <c r="H16" s="550">
        <v>0</v>
      </c>
      <c r="I16" s="432">
        <f t="shared" ref="I16:I17" si="1">C16+E16+G16</f>
        <v>1683495391</v>
      </c>
      <c r="J16" s="433">
        <v>0</v>
      </c>
    </row>
    <row r="17" spans="1:10" s="387" customFormat="1" ht="18" x14ac:dyDescent="0.3">
      <c r="A17" s="392" t="s">
        <v>1053</v>
      </c>
      <c r="B17" s="393">
        <v>8</v>
      </c>
      <c r="C17" s="432">
        <f>C18+C27</f>
        <v>1568657133</v>
      </c>
      <c r="D17" s="432">
        <f>D18+D27</f>
        <v>1422600980</v>
      </c>
      <c r="E17" s="550">
        <v>0</v>
      </c>
      <c r="F17" s="550">
        <v>0</v>
      </c>
      <c r="G17" s="550">
        <v>0</v>
      </c>
      <c r="H17" s="550">
        <v>0</v>
      </c>
      <c r="I17" s="432">
        <f t="shared" si="1"/>
        <v>1568657133</v>
      </c>
      <c r="J17" s="433">
        <v>0</v>
      </c>
    </row>
    <row r="18" spans="1:10" s="387" customFormat="1" ht="18" x14ac:dyDescent="0.3">
      <c r="A18" s="394" t="s">
        <v>1054</v>
      </c>
      <c r="B18" s="393">
        <v>9</v>
      </c>
      <c r="C18" s="436">
        <f>C19+C24</f>
        <v>396997782</v>
      </c>
      <c r="D18" s="455">
        <f>D19+D24</f>
        <v>314783553</v>
      </c>
      <c r="E18" s="552">
        <v>0</v>
      </c>
      <c r="F18" s="552">
        <v>0</v>
      </c>
      <c r="G18" s="552">
        <v>0</v>
      </c>
      <c r="H18" s="552">
        <v>0</v>
      </c>
      <c r="I18" s="436">
        <f>C18+E18+G18</f>
        <v>396997782</v>
      </c>
      <c r="J18" s="437">
        <v>0</v>
      </c>
    </row>
    <row r="19" spans="1:10" s="387" customFormat="1" ht="18" x14ac:dyDescent="0.3">
      <c r="A19" s="394" t="s">
        <v>1045</v>
      </c>
      <c r="B19" s="395" t="s">
        <v>1055</v>
      </c>
      <c r="C19" s="436">
        <f>C20+C21+C22+C23</f>
        <v>396997782</v>
      </c>
      <c r="D19" s="455">
        <f>D20+D21+D22+D23</f>
        <v>314783553</v>
      </c>
      <c r="E19" s="552">
        <v>0</v>
      </c>
      <c r="F19" s="552">
        <v>0</v>
      </c>
      <c r="G19" s="552">
        <v>0</v>
      </c>
      <c r="H19" s="552">
        <v>0</v>
      </c>
      <c r="I19" s="455">
        <f t="shared" ref="I19:I20" si="2">C19+E19+G19</f>
        <v>396997782</v>
      </c>
      <c r="J19" s="437">
        <v>0</v>
      </c>
    </row>
    <row r="20" spans="1:10" s="387" customFormat="1" ht="18" x14ac:dyDescent="0.3">
      <c r="A20" s="396" t="s">
        <v>1056</v>
      </c>
      <c r="B20" s="395" t="s">
        <v>1057</v>
      </c>
      <c r="C20" s="436">
        <v>396997782</v>
      </c>
      <c r="D20" s="437">
        <v>314783553</v>
      </c>
      <c r="E20" s="552">
        <v>0</v>
      </c>
      <c r="F20" s="552">
        <v>0</v>
      </c>
      <c r="G20" s="552">
        <v>0</v>
      </c>
      <c r="H20" s="552">
        <v>0</v>
      </c>
      <c r="I20" s="455">
        <f t="shared" si="2"/>
        <v>396997782</v>
      </c>
      <c r="J20" s="437">
        <v>0</v>
      </c>
    </row>
    <row r="21" spans="1:10" s="387" customFormat="1" ht="18" x14ac:dyDescent="0.3">
      <c r="A21" s="396" t="s">
        <v>1058</v>
      </c>
      <c r="B21" s="395" t="s">
        <v>1059</v>
      </c>
      <c r="C21" s="436">
        <v>0</v>
      </c>
      <c r="D21" s="437">
        <v>0</v>
      </c>
      <c r="E21" s="552">
        <v>0</v>
      </c>
      <c r="F21" s="552">
        <v>0</v>
      </c>
      <c r="G21" s="552">
        <v>0</v>
      </c>
      <c r="H21" s="552">
        <v>0</v>
      </c>
      <c r="I21" s="436">
        <v>0</v>
      </c>
      <c r="J21" s="437">
        <v>0</v>
      </c>
    </row>
    <row r="22" spans="1:10" s="387" customFormat="1" ht="18" x14ac:dyDescent="0.3">
      <c r="A22" s="396" t="s">
        <v>1060</v>
      </c>
      <c r="B22" s="395" t="s">
        <v>1061</v>
      </c>
      <c r="C22" s="434">
        <v>0</v>
      </c>
      <c r="D22" s="435">
        <v>0</v>
      </c>
      <c r="E22" s="551">
        <v>0</v>
      </c>
      <c r="F22" s="551">
        <v>0</v>
      </c>
      <c r="G22" s="551">
        <v>0</v>
      </c>
      <c r="H22" s="551">
        <v>0</v>
      </c>
      <c r="I22" s="434">
        <v>0</v>
      </c>
      <c r="J22" s="435">
        <v>0</v>
      </c>
    </row>
    <row r="23" spans="1:10" s="387" customFormat="1" ht="36" x14ac:dyDescent="0.3">
      <c r="A23" s="396" t="s">
        <v>1062</v>
      </c>
      <c r="B23" s="395" t="s">
        <v>1063</v>
      </c>
      <c r="C23" s="434">
        <v>0</v>
      </c>
      <c r="D23" s="435">
        <v>0</v>
      </c>
      <c r="E23" s="551">
        <v>0</v>
      </c>
      <c r="F23" s="551">
        <v>0</v>
      </c>
      <c r="G23" s="551">
        <v>0</v>
      </c>
      <c r="H23" s="551">
        <v>0</v>
      </c>
      <c r="I23" s="434">
        <v>0</v>
      </c>
      <c r="J23" s="435">
        <v>0</v>
      </c>
    </row>
    <row r="24" spans="1:10" s="387" customFormat="1" ht="18" x14ac:dyDescent="0.3">
      <c r="A24" s="394" t="s">
        <v>1047</v>
      </c>
      <c r="B24" s="395" t="s">
        <v>1064</v>
      </c>
      <c r="C24" s="434">
        <v>0</v>
      </c>
      <c r="D24" s="435">
        <v>0</v>
      </c>
      <c r="E24" s="551">
        <v>0</v>
      </c>
      <c r="F24" s="551">
        <v>0</v>
      </c>
      <c r="G24" s="551">
        <v>0</v>
      </c>
      <c r="H24" s="551">
        <v>0</v>
      </c>
      <c r="I24" s="434">
        <v>0</v>
      </c>
      <c r="J24" s="435">
        <v>0</v>
      </c>
    </row>
    <row r="25" spans="1:10" s="387" customFormat="1" ht="18" x14ac:dyDescent="0.3">
      <c r="A25" s="396" t="s">
        <v>1065</v>
      </c>
      <c r="B25" s="395" t="s">
        <v>1066</v>
      </c>
      <c r="C25" s="434">
        <v>0</v>
      </c>
      <c r="D25" s="435">
        <v>0</v>
      </c>
      <c r="E25" s="551">
        <v>0</v>
      </c>
      <c r="F25" s="551">
        <v>0</v>
      </c>
      <c r="G25" s="551">
        <v>0</v>
      </c>
      <c r="H25" s="551">
        <v>0</v>
      </c>
      <c r="I25" s="434">
        <v>0</v>
      </c>
      <c r="J25" s="435">
        <v>0</v>
      </c>
    </row>
    <row r="26" spans="1:10" s="387" customFormat="1" ht="18" x14ac:dyDescent="0.3">
      <c r="A26" s="396" t="s">
        <v>1067</v>
      </c>
      <c r="B26" s="395" t="s">
        <v>1068</v>
      </c>
      <c r="C26" s="434">
        <v>0</v>
      </c>
      <c r="D26" s="435">
        <v>0</v>
      </c>
      <c r="E26" s="551">
        <v>0</v>
      </c>
      <c r="F26" s="551">
        <v>0</v>
      </c>
      <c r="G26" s="551">
        <v>0</v>
      </c>
      <c r="H26" s="551">
        <v>0</v>
      </c>
      <c r="I26" s="434">
        <v>0</v>
      </c>
      <c r="J26" s="435">
        <v>0</v>
      </c>
    </row>
    <row r="27" spans="1:10" s="387" customFormat="1" ht="18" x14ac:dyDescent="0.3">
      <c r="A27" s="394" t="s">
        <v>1049</v>
      </c>
      <c r="B27" s="393">
        <v>10</v>
      </c>
      <c r="C27" s="436">
        <v>1171659351</v>
      </c>
      <c r="D27" s="437">
        <v>1107817427</v>
      </c>
      <c r="E27" s="552">
        <v>0</v>
      </c>
      <c r="F27" s="552">
        <v>0</v>
      </c>
      <c r="G27" s="552">
        <v>0</v>
      </c>
      <c r="H27" s="552">
        <v>0</v>
      </c>
      <c r="I27" s="436">
        <f>C27+E27+G27</f>
        <v>1171659351</v>
      </c>
      <c r="J27" s="437">
        <v>0</v>
      </c>
    </row>
    <row r="28" spans="1:10" s="387" customFormat="1" ht="18" x14ac:dyDescent="0.3">
      <c r="A28" s="392" t="s">
        <v>1050</v>
      </c>
      <c r="B28" s="393">
        <v>11</v>
      </c>
      <c r="C28" s="436">
        <v>114838258</v>
      </c>
      <c r="D28" s="437">
        <v>107277718</v>
      </c>
      <c r="E28" s="552">
        <v>0</v>
      </c>
      <c r="F28" s="552">
        <v>0</v>
      </c>
      <c r="G28" s="552">
        <v>0</v>
      </c>
      <c r="H28" s="552">
        <v>0</v>
      </c>
      <c r="I28" s="455">
        <f>C28+E28+G28</f>
        <v>114838258</v>
      </c>
      <c r="J28" s="437">
        <v>0</v>
      </c>
    </row>
    <row r="29" spans="1:10" s="397" customFormat="1" ht="34.5" customHeight="1" x14ac:dyDescent="0.3">
      <c r="A29" s="392" t="s">
        <v>1069</v>
      </c>
      <c r="B29" s="393">
        <v>12</v>
      </c>
      <c r="C29" s="432">
        <f t="shared" ref="C29:J29" si="3">C30+C37</f>
        <v>102614138</v>
      </c>
      <c r="D29" s="433">
        <f t="shared" si="3"/>
        <v>31367835</v>
      </c>
      <c r="E29" s="550">
        <f>E30+E37</f>
        <v>3157171</v>
      </c>
      <c r="F29" s="550">
        <f>F30+F37</f>
        <v>445460</v>
      </c>
      <c r="G29" s="550">
        <v>2415552</v>
      </c>
      <c r="H29" s="550">
        <v>0</v>
      </c>
      <c r="I29" s="432">
        <f>C29+E29+G29</f>
        <v>108186861</v>
      </c>
      <c r="J29" s="433">
        <f t="shared" si="3"/>
        <v>31813295</v>
      </c>
    </row>
    <row r="30" spans="1:10" s="387" customFormat="1" ht="18" x14ac:dyDescent="0.3">
      <c r="A30" s="392" t="s">
        <v>1070</v>
      </c>
      <c r="B30" s="393">
        <v>13</v>
      </c>
      <c r="C30" s="432">
        <f t="shared" ref="C30:J30" si="4">C31+C36</f>
        <v>102614138</v>
      </c>
      <c r="D30" s="433">
        <f t="shared" si="4"/>
        <v>31367835</v>
      </c>
      <c r="E30" s="550">
        <f>E31+E36</f>
        <v>3157171</v>
      </c>
      <c r="F30" s="550">
        <f>F31+F36</f>
        <v>445460</v>
      </c>
      <c r="G30" s="550">
        <v>2415552</v>
      </c>
      <c r="H30" s="550">
        <v>0</v>
      </c>
      <c r="I30" s="432">
        <f>C30+E30+G30</f>
        <v>108186861</v>
      </c>
      <c r="J30" s="433">
        <f t="shared" si="4"/>
        <v>31813295</v>
      </c>
    </row>
    <row r="31" spans="1:10" ht="18" x14ac:dyDescent="0.3">
      <c r="A31" s="394" t="s">
        <v>1071</v>
      </c>
      <c r="B31" s="393">
        <v>14</v>
      </c>
      <c r="C31" s="436">
        <v>0</v>
      </c>
      <c r="D31" s="437">
        <v>0</v>
      </c>
      <c r="E31" s="552">
        <v>0</v>
      </c>
      <c r="F31" s="552">
        <v>0</v>
      </c>
      <c r="G31" s="552">
        <v>0</v>
      </c>
      <c r="H31" s="552">
        <v>0</v>
      </c>
      <c r="I31" s="436">
        <v>0</v>
      </c>
      <c r="J31" s="437">
        <v>0</v>
      </c>
    </row>
    <row r="32" spans="1:10" ht="18" x14ac:dyDescent="0.3">
      <c r="A32" s="394" t="s">
        <v>1045</v>
      </c>
      <c r="B32" s="395" t="s">
        <v>1072</v>
      </c>
      <c r="C32" s="436">
        <v>0</v>
      </c>
      <c r="D32" s="437">
        <v>0</v>
      </c>
      <c r="E32" s="552">
        <v>0</v>
      </c>
      <c r="F32" s="552">
        <v>0</v>
      </c>
      <c r="G32" s="552">
        <v>0</v>
      </c>
      <c r="H32" s="552">
        <v>0</v>
      </c>
      <c r="I32" s="436">
        <v>0</v>
      </c>
      <c r="J32" s="437">
        <v>0</v>
      </c>
    </row>
    <row r="33" spans="1:10" ht="18" x14ac:dyDescent="0.3">
      <c r="A33" s="394" t="s">
        <v>1047</v>
      </c>
      <c r="B33" s="395" t="s">
        <v>1073</v>
      </c>
      <c r="C33" s="434">
        <v>0</v>
      </c>
      <c r="D33" s="435">
        <v>0</v>
      </c>
      <c r="E33" s="551">
        <v>0</v>
      </c>
      <c r="F33" s="551">
        <v>0</v>
      </c>
      <c r="G33" s="551">
        <v>0</v>
      </c>
      <c r="H33" s="551">
        <v>0</v>
      </c>
      <c r="I33" s="434">
        <v>0</v>
      </c>
      <c r="J33" s="435">
        <v>0</v>
      </c>
    </row>
    <row r="34" spans="1:10" ht="18" x14ac:dyDescent="0.3">
      <c r="A34" s="396" t="s">
        <v>1065</v>
      </c>
      <c r="B34" s="400" t="s">
        <v>1074</v>
      </c>
      <c r="C34" s="434">
        <v>0</v>
      </c>
      <c r="D34" s="435">
        <v>0</v>
      </c>
      <c r="E34" s="551">
        <v>0</v>
      </c>
      <c r="F34" s="551">
        <v>0</v>
      </c>
      <c r="G34" s="551">
        <v>0</v>
      </c>
      <c r="H34" s="551">
        <v>0</v>
      </c>
      <c r="I34" s="434">
        <v>0</v>
      </c>
      <c r="J34" s="435">
        <v>0</v>
      </c>
    </row>
    <row r="35" spans="1:10" ht="18" x14ac:dyDescent="0.3">
      <c r="A35" s="396" t="s">
        <v>1067</v>
      </c>
      <c r="B35" s="400" t="s">
        <v>1075</v>
      </c>
      <c r="C35" s="434">
        <v>0</v>
      </c>
      <c r="D35" s="435">
        <v>0</v>
      </c>
      <c r="E35" s="551">
        <v>0</v>
      </c>
      <c r="F35" s="551">
        <v>0</v>
      </c>
      <c r="G35" s="551">
        <v>0</v>
      </c>
      <c r="H35" s="551">
        <v>0</v>
      </c>
      <c r="I35" s="434">
        <v>0</v>
      </c>
      <c r="J35" s="435">
        <v>0</v>
      </c>
    </row>
    <row r="36" spans="1:10" ht="18" x14ac:dyDescent="0.3">
      <c r="A36" s="394" t="s">
        <v>1049</v>
      </c>
      <c r="B36" s="393">
        <v>15</v>
      </c>
      <c r="C36" s="436">
        <v>102614138</v>
      </c>
      <c r="D36" s="437">
        <v>31367835</v>
      </c>
      <c r="E36" s="552">
        <v>3157171</v>
      </c>
      <c r="F36" s="552">
        <v>445460</v>
      </c>
      <c r="G36" s="552">
        <v>2415552</v>
      </c>
      <c r="H36" s="552">
        <v>0</v>
      </c>
      <c r="I36" s="436">
        <f>C36+E36+G36</f>
        <v>108186861</v>
      </c>
      <c r="J36" s="437">
        <f>D36+F36+H36</f>
        <v>31813295</v>
      </c>
    </row>
    <row r="37" spans="1:10" ht="18" x14ac:dyDescent="0.3">
      <c r="A37" s="392" t="s">
        <v>1050</v>
      </c>
      <c r="B37" s="393">
        <v>16</v>
      </c>
      <c r="C37" s="434">
        <v>0</v>
      </c>
      <c r="D37" s="435">
        <v>0</v>
      </c>
      <c r="E37" s="551">
        <v>0</v>
      </c>
      <c r="F37" s="551">
        <v>0</v>
      </c>
      <c r="G37" s="551">
        <v>0</v>
      </c>
      <c r="H37" s="551">
        <v>0</v>
      </c>
      <c r="I37" s="434">
        <v>0</v>
      </c>
      <c r="J37" s="435">
        <v>0</v>
      </c>
    </row>
    <row r="38" spans="1:10" ht="18" x14ac:dyDescent="0.3">
      <c r="A38" s="392" t="s">
        <v>1076</v>
      </c>
      <c r="B38" s="393">
        <v>17</v>
      </c>
      <c r="C38" s="438">
        <v>0</v>
      </c>
      <c r="D38" s="439">
        <v>0</v>
      </c>
      <c r="E38" s="553">
        <v>0</v>
      </c>
      <c r="F38" s="553">
        <v>0</v>
      </c>
      <c r="G38" s="553">
        <v>0</v>
      </c>
      <c r="H38" s="553">
        <v>0</v>
      </c>
      <c r="I38" s="438">
        <v>0</v>
      </c>
      <c r="J38" s="439">
        <v>0</v>
      </c>
    </row>
    <row r="39" spans="1:10" ht="18" x14ac:dyDescent="0.3">
      <c r="A39" s="392" t="s">
        <v>1050</v>
      </c>
      <c r="B39" s="393">
        <v>18</v>
      </c>
      <c r="C39" s="434">
        <v>0</v>
      </c>
      <c r="D39" s="435">
        <v>0</v>
      </c>
      <c r="E39" s="551">
        <v>0</v>
      </c>
      <c r="F39" s="551">
        <v>0</v>
      </c>
      <c r="G39" s="551">
        <v>0</v>
      </c>
      <c r="H39" s="551">
        <v>0</v>
      </c>
      <c r="I39" s="434">
        <v>0</v>
      </c>
      <c r="J39" s="435">
        <v>0</v>
      </c>
    </row>
    <row r="40" spans="1:10" ht="18" x14ac:dyDescent="0.3">
      <c r="A40" s="392" t="s">
        <v>1077</v>
      </c>
      <c r="B40" s="393">
        <v>19</v>
      </c>
      <c r="C40" s="432">
        <f>SUM(C41:C42)</f>
        <v>1442631</v>
      </c>
      <c r="D40" s="432">
        <f>SUM(D41:D42)</f>
        <v>1442631</v>
      </c>
      <c r="E40" s="550">
        <v>0</v>
      </c>
      <c r="F40" s="550">
        <v>0</v>
      </c>
      <c r="G40" s="550">
        <v>0</v>
      </c>
      <c r="H40" s="550">
        <v>0</v>
      </c>
      <c r="I40" s="432">
        <f>C40+E40+G40</f>
        <v>1442631</v>
      </c>
      <c r="J40" s="433">
        <v>0</v>
      </c>
    </row>
    <row r="41" spans="1:10" ht="18" x14ac:dyDescent="0.3">
      <c r="A41" s="392" t="s">
        <v>1078</v>
      </c>
      <c r="B41" s="393">
        <v>20</v>
      </c>
      <c r="C41" s="432">
        <v>1442631</v>
      </c>
      <c r="D41" s="433">
        <v>1442631</v>
      </c>
      <c r="E41" s="550">
        <v>0</v>
      </c>
      <c r="F41" s="550">
        <v>0</v>
      </c>
      <c r="G41" s="550">
        <v>0</v>
      </c>
      <c r="H41" s="550">
        <v>0</v>
      </c>
      <c r="I41" s="432">
        <f>C41+E41+G41</f>
        <v>1442631</v>
      </c>
      <c r="J41" s="433">
        <v>0</v>
      </c>
    </row>
    <row r="42" spans="1:10" ht="18" x14ac:dyDescent="0.3">
      <c r="A42" s="392" t="s">
        <v>1079</v>
      </c>
      <c r="B42" s="393">
        <v>21</v>
      </c>
      <c r="C42" s="436">
        <v>0</v>
      </c>
      <c r="D42" s="437">
        <v>0</v>
      </c>
      <c r="E42" s="552">
        <v>0</v>
      </c>
      <c r="F42" s="552">
        <v>0</v>
      </c>
      <c r="G42" s="552">
        <v>0</v>
      </c>
      <c r="H42" s="552">
        <v>0</v>
      </c>
      <c r="I42" s="436">
        <v>0</v>
      </c>
      <c r="J42" s="437">
        <v>0</v>
      </c>
    </row>
    <row r="43" spans="1:10" ht="18" x14ac:dyDescent="0.35">
      <c r="A43" s="392" t="s">
        <v>1080</v>
      </c>
      <c r="B43" s="393">
        <v>27</v>
      </c>
      <c r="C43" s="440"/>
      <c r="D43" s="441"/>
      <c r="E43" s="570">
        <v>0</v>
      </c>
      <c r="F43" s="570">
        <v>0</v>
      </c>
      <c r="G43" s="554"/>
      <c r="H43" s="554"/>
      <c r="I43" s="440"/>
      <c r="J43" s="441"/>
    </row>
    <row r="44" spans="1:10" ht="18" x14ac:dyDescent="0.35">
      <c r="A44" s="392" t="s">
        <v>1081</v>
      </c>
      <c r="B44" s="393">
        <v>28</v>
      </c>
      <c r="C44" s="440"/>
      <c r="D44" s="433">
        <f>D45+D51+D52+D53</f>
        <v>5584398</v>
      </c>
      <c r="E44" s="570">
        <v>0</v>
      </c>
      <c r="F44" s="550">
        <v>0</v>
      </c>
      <c r="G44" s="554"/>
      <c r="H44" s="550">
        <v>0</v>
      </c>
      <c r="I44" s="440"/>
      <c r="J44" s="433">
        <v>0</v>
      </c>
    </row>
    <row r="45" spans="1:10" ht="18" x14ac:dyDescent="0.3">
      <c r="A45" s="394" t="s">
        <v>1082</v>
      </c>
      <c r="B45" s="393">
        <v>29</v>
      </c>
      <c r="C45" s="438"/>
      <c r="D45" s="433">
        <v>5584398</v>
      </c>
      <c r="E45" s="553">
        <v>0</v>
      </c>
      <c r="F45" s="550">
        <v>0</v>
      </c>
      <c r="G45" s="553">
        <v>0</v>
      </c>
      <c r="H45" s="550">
        <v>0</v>
      </c>
      <c r="I45" s="438">
        <v>0</v>
      </c>
      <c r="J45" s="433">
        <v>0</v>
      </c>
    </row>
    <row r="46" spans="1:10" ht="18" x14ac:dyDescent="0.3">
      <c r="A46" s="392" t="s">
        <v>1083</v>
      </c>
      <c r="B46" s="393">
        <v>30</v>
      </c>
      <c r="C46" s="438">
        <v>0</v>
      </c>
      <c r="D46" s="433">
        <f>D47+D50</f>
        <v>5584398</v>
      </c>
      <c r="E46" s="553">
        <v>0</v>
      </c>
      <c r="F46" s="550">
        <v>0</v>
      </c>
      <c r="G46" s="553">
        <v>0</v>
      </c>
      <c r="H46" s="550">
        <v>0</v>
      </c>
      <c r="I46" s="438">
        <v>0</v>
      </c>
      <c r="J46" s="433">
        <v>0</v>
      </c>
    </row>
    <row r="47" spans="1:10" ht="18" x14ac:dyDescent="0.3">
      <c r="A47" s="394" t="s">
        <v>1084</v>
      </c>
      <c r="B47" s="393">
        <v>31</v>
      </c>
      <c r="C47" s="438">
        <v>0</v>
      </c>
      <c r="D47" s="439">
        <f>D48+D49</f>
        <v>0</v>
      </c>
      <c r="E47" s="553">
        <v>0</v>
      </c>
      <c r="F47" s="553">
        <v>0</v>
      </c>
      <c r="G47" s="553">
        <v>0</v>
      </c>
      <c r="H47" s="553">
        <v>0</v>
      </c>
      <c r="I47" s="438">
        <v>0</v>
      </c>
      <c r="J47" s="439">
        <v>0</v>
      </c>
    </row>
    <row r="48" spans="1:10" ht="18" x14ac:dyDescent="0.3">
      <c r="A48" s="394" t="s">
        <v>1045</v>
      </c>
      <c r="B48" s="395" t="s">
        <v>1085</v>
      </c>
      <c r="C48" s="438">
        <v>0</v>
      </c>
      <c r="D48" s="439">
        <v>0</v>
      </c>
      <c r="E48" s="553">
        <v>0</v>
      </c>
      <c r="F48" s="553">
        <v>0</v>
      </c>
      <c r="G48" s="553">
        <v>0</v>
      </c>
      <c r="H48" s="553">
        <v>0</v>
      </c>
      <c r="I48" s="438">
        <v>0</v>
      </c>
      <c r="J48" s="439">
        <v>0</v>
      </c>
    </row>
    <row r="49" spans="1:10" ht="18" x14ac:dyDescent="0.35">
      <c r="A49" s="394" t="s">
        <v>1047</v>
      </c>
      <c r="B49" s="395" t="s">
        <v>1086</v>
      </c>
      <c r="C49" s="440"/>
      <c r="D49" s="441"/>
      <c r="E49" s="570">
        <v>0</v>
      </c>
      <c r="F49" s="570">
        <v>0</v>
      </c>
      <c r="G49" s="554"/>
      <c r="H49" s="554"/>
      <c r="I49" s="440"/>
      <c r="J49" s="441"/>
    </row>
    <row r="50" spans="1:10" ht="18" x14ac:dyDescent="0.35">
      <c r="A50" s="394" t="s">
        <v>1049</v>
      </c>
      <c r="B50" s="393">
        <v>32</v>
      </c>
      <c r="C50" s="440"/>
      <c r="D50" s="518">
        <v>5584398</v>
      </c>
      <c r="E50" s="570">
        <v>0</v>
      </c>
      <c r="F50" s="570">
        <v>0</v>
      </c>
      <c r="G50" s="554"/>
      <c r="H50" s="554"/>
      <c r="I50" s="440"/>
      <c r="J50" s="441"/>
    </row>
    <row r="51" spans="1:10" ht="18" x14ac:dyDescent="0.3">
      <c r="A51" s="392" t="s">
        <v>1050</v>
      </c>
      <c r="B51" s="393">
        <v>33</v>
      </c>
      <c r="C51" s="434">
        <v>0</v>
      </c>
      <c r="D51" s="435">
        <v>0</v>
      </c>
      <c r="E51" s="551">
        <v>0</v>
      </c>
      <c r="F51" s="551">
        <v>0</v>
      </c>
      <c r="G51" s="551">
        <v>0</v>
      </c>
      <c r="H51" s="551">
        <v>0</v>
      </c>
      <c r="I51" s="434">
        <v>0</v>
      </c>
      <c r="J51" s="435">
        <v>0</v>
      </c>
    </row>
    <row r="52" spans="1:10" ht="18" x14ac:dyDescent="0.3">
      <c r="A52" s="394" t="s">
        <v>1087</v>
      </c>
      <c r="B52" s="393">
        <v>34</v>
      </c>
      <c r="C52" s="438">
        <v>0</v>
      </c>
      <c r="D52" s="439">
        <v>0</v>
      </c>
      <c r="E52" s="553">
        <v>0</v>
      </c>
      <c r="F52" s="553">
        <v>0</v>
      </c>
      <c r="G52" s="553">
        <v>0</v>
      </c>
      <c r="H52" s="553">
        <v>0</v>
      </c>
      <c r="I52" s="438">
        <v>0</v>
      </c>
      <c r="J52" s="439">
        <v>0</v>
      </c>
    </row>
    <row r="53" spans="1:10" ht="18" x14ac:dyDescent="0.3">
      <c r="A53" s="394" t="s">
        <v>1088</v>
      </c>
      <c r="B53" s="393">
        <v>38</v>
      </c>
      <c r="C53" s="438">
        <v>0</v>
      </c>
      <c r="D53" s="439">
        <v>0</v>
      </c>
      <c r="E53" s="553">
        <v>0</v>
      </c>
      <c r="F53" s="553">
        <v>0</v>
      </c>
      <c r="G53" s="553">
        <v>0</v>
      </c>
      <c r="H53" s="553">
        <v>0</v>
      </c>
      <c r="I53" s="438">
        <v>0</v>
      </c>
      <c r="J53" s="439">
        <v>0</v>
      </c>
    </row>
    <row r="54" spans="1:10" ht="18" x14ac:dyDescent="0.3">
      <c r="A54" s="392" t="s">
        <v>1089</v>
      </c>
      <c r="B54" s="393">
        <v>39</v>
      </c>
      <c r="C54" s="438">
        <v>0</v>
      </c>
      <c r="D54" s="439">
        <v>0</v>
      </c>
      <c r="E54" s="553">
        <v>0</v>
      </c>
      <c r="F54" s="553">
        <v>0</v>
      </c>
      <c r="G54" s="553">
        <v>0</v>
      </c>
      <c r="H54" s="553">
        <v>0</v>
      </c>
      <c r="I54" s="438">
        <v>0</v>
      </c>
      <c r="J54" s="439">
        <v>0</v>
      </c>
    </row>
    <row r="55" spans="1:10" ht="18" x14ac:dyDescent="0.35">
      <c r="A55" s="392" t="s">
        <v>1090</v>
      </c>
      <c r="B55" s="393">
        <v>40</v>
      </c>
      <c r="C55" s="440"/>
      <c r="D55" s="441"/>
      <c r="E55" s="570">
        <v>0</v>
      </c>
      <c r="F55" s="570">
        <v>0</v>
      </c>
      <c r="G55" s="554"/>
      <c r="H55" s="554"/>
      <c r="I55" s="440"/>
      <c r="J55" s="441"/>
    </row>
    <row r="56" spans="1:10" ht="18" x14ac:dyDescent="0.35">
      <c r="A56" s="394" t="s">
        <v>1091</v>
      </c>
      <c r="B56" s="393">
        <v>41</v>
      </c>
      <c r="C56" s="440"/>
      <c r="D56" s="441"/>
      <c r="E56" s="570">
        <v>0</v>
      </c>
      <c r="F56" s="570">
        <v>0</v>
      </c>
      <c r="G56" s="554"/>
      <c r="H56" s="554"/>
      <c r="I56" s="440"/>
      <c r="J56" s="441"/>
    </row>
    <row r="57" spans="1:10" ht="18" x14ac:dyDescent="0.35">
      <c r="A57" s="394" t="s">
        <v>1045</v>
      </c>
      <c r="B57" s="395" t="s">
        <v>1092</v>
      </c>
      <c r="C57" s="440"/>
      <c r="D57" s="441"/>
      <c r="E57" s="570">
        <v>0</v>
      </c>
      <c r="F57" s="570">
        <v>0</v>
      </c>
      <c r="G57" s="554"/>
      <c r="H57" s="554"/>
      <c r="I57" s="440"/>
      <c r="J57" s="441"/>
    </row>
    <row r="58" spans="1:10" ht="18" x14ac:dyDescent="0.35">
      <c r="A58" s="394" t="s">
        <v>1047</v>
      </c>
      <c r="B58" s="395" t="s">
        <v>1093</v>
      </c>
      <c r="C58" s="440"/>
      <c r="D58" s="441"/>
      <c r="E58" s="570">
        <v>0</v>
      </c>
      <c r="F58" s="570">
        <v>0</v>
      </c>
      <c r="G58" s="554"/>
      <c r="H58" s="554"/>
      <c r="I58" s="440"/>
      <c r="J58" s="441"/>
    </row>
    <row r="59" spans="1:10" ht="18" x14ac:dyDescent="0.35">
      <c r="A59" s="394" t="s">
        <v>1049</v>
      </c>
      <c r="B59" s="393">
        <v>42</v>
      </c>
      <c r="C59" s="440"/>
      <c r="D59" s="441"/>
      <c r="E59" s="570">
        <v>0</v>
      </c>
      <c r="F59" s="570">
        <v>0</v>
      </c>
      <c r="G59" s="554"/>
      <c r="H59" s="554"/>
      <c r="I59" s="440"/>
      <c r="J59" s="441"/>
    </row>
    <row r="60" spans="1:10" ht="18.600000000000001" thickBot="1" x14ac:dyDescent="0.4">
      <c r="A60" s="401" t="s">
        <v>1050</v>
      </c>
      <c r="B60" s="402">
        <v>43</v>
      </c>
      <c r="C60" s="442"/>
      <c r="D60" s="443"/>
      <c r="E60" s="571">
        <v>0</v>
      </c>
      <c r="F60" s="571">
        <v>0</v>
      </c>
      <c r="G60" s="555"/>
      <c r="H60" s="555"/>
      <c r="I60" s="442"/>
      <c r="J60" s="443"/>
    </row>
    <row r="61" spans="1:10" ht="36.6" thickBot="1" x14ac:dyDescent="0.35">
      <c r="A61" s="403" t="s">
        <v>1094</v>
      </c>
      <c r="B61" s="404">
        <v>44</v>
      </c>
      <c r="C61" s="444">
        <f>C8+C15+C44+C54</f>
        <v>1792369932</v>
      </c>
      <c r="D61" s="408">
        <f t="shared" ref="D61:J61" si="5">D8+D15+D44+D54</f>
        <v>1568273562</v>
      </c>
      <c r="E61" s="556">
        <f>E8+E15+E44+E54</f>
        <v>3157171</v>
      </c>
      <c r="F61" s="556">
        <f>F8+F15+F44+F54</f>
        <v>445460</v>
      </c>
      <c r="G61" s="556">
        <f>G8+G15+G44+G54</f>
        <v>2683551</v>
      </c>
      <c r="H61" s="557">
        <v>0</v>
      </c>
      <c r="I61" s="444">
        <f t="shared" si="5"/>
        <v>1798210654</v>
      </c>
      <c r="J61" s="408">
        <f t="shared" si="5"/>
        <v>31813295</v>
      </c>
    </row>
    <row r="62" spans="1:10" ht="18" x14ac:dyDescent="0.3">
      <c r="A62" s="405" t="s">
        <v>1095</v>
      </c>
      <c r="B62" s="406">
        <v>45</v>
      </c>
      <c r="C62" s="445">
        <v>0</v>
      </c>
      <c r="D62" s="446">
        <v>0</v>
      </c>
      <c r="E62" s="559">
        <v>0</v>
      </c>
      <c r="F62" s="559">
        <v>0</v>
      </c>
      <c r="G62" s="558">
        <v>0</v>
      </c>
      <c r="H62" s="559">
        <v>0</v>
      </c>
      <c r="I62" s="445">
        <v>0</v>
      </c>
      <c r="J62" s="446">
        <v>0</v>
      </c>
    </row>
    <row r="63" spans="1:10" ht="18.600000000000001" thickBot="1" x14ac:dyDescent="0.4">
      <c r="A63" s="407" t="s">
        <v>1096</v>
      </c>
      <c r="B63" s="402">
        <v>46</v>
      </c>
      <c r="C63" s="442"/>
      <c r="D63" s="447">
        <v>0</v>
      </c>
      <c r="E63" s="571">
        <v>0</v>
      </c>
      <c r="F63" s="560">
        <v>0</v>
      </c>
      <c r="G63" s="555"/>
      <c r="H63" s="560">
        <v>0</v>
      </c>
      <c r="I63" s="442"/>
      <c r="J63" s="447">
        <v>0</v>
      </c>
    </row>
    <row r="64" spans="1:10" ht="18.600000000000001" thickBot="1" x14ac:dyDescent="0.35">
      <c r="A64" s="403" t="s">
        <v>1097</v>
      </c>
      <c r="B64" s="404">
        <v>47</v>
      </c>
      <c r="C64" s="448">
        <v>0</v>
      </c>
      <c r="D64" s="408">
        <f>D62+D63+D65</f>
        <v>102182087</v>
      </c>
      <c r="E64" s="561">
        <v>0</v>
      </c>
      <c r="F64" s="557">
        <v>0</v>
      </c>
      <c r="G64" s="561">
        <v>0</v>
      </c>
      <c r="H64" s="557">
        <v>0</v>
      </c>
      <c r="I64" s="448">
        <v>0</v>
      </c>
      <c r="J64" s="408">
        <v>0</v>
      </c>
    </row>
    <row r="65" spans="1:10" ht="18.600000000000001" thickBot="1" x14ac:dyDescent="0.4">
      <c r="A65" s="409" t="s">
        <v>1098</v>
      </c>
      <c r="B65" s="410">
        <v>48</v>
      </c>
      <c r="C65" s="449"/>
      <c r="D65" s="411">
        <v>102182087</v>
      </c>
      <c r="E65" s="562">
        <v>405026</v>
      </c>
      <c r="F65" s="563">
        <v>405026</v>
      </c>
      <c r="G65" s="562">
        <v>1776236</v>
      </c>
      <c r="H65" s="563">
        <v>1776236</v>
      </c>
      <c r="I65" s="449"/>
      <c r="J65" s="411">
        <v>0</v>
      </c>
    </row>
    <row r="66" spans="1:10" ht="18" x14ac:dyDescent="0.35">
      <c r="A66" s="405" t="s">
        <v>1099</v>
      </c>
      <c r="B66" s="406">
        <v>49</v>
      </c>
      <c r="C66" s="450"/>
      <c r="D66" s="451">
        <v>45837280</v>
      </c>
      <c r="E66" s="572">
        <v>0</v>
      </c>
      <c r="F66" s="565">
        <v>0</v>
      </c>
      <c r="G66" s="564"/>
      <c r="H66" s="565">
        <v>0</v>
      </c>
      <c r="I66" s="450"/>
      <c r="J66" s="451">
        <v>0</v>
      </c>
    </row>
    <row r="67" spans="1:10" ht="18" x14ac:dyDescent="0.35">
      <c r="A67" s="394" t="s">
        <v>1100</v>
      </c>
      <c r="B67" s="393">
        <v>50</v>
      </c>
      <c r="C67" s="440"/>
      <c r="D67" s="437">
        <v>13786932</v>
      </c>
      <c r="E67" s="570">
        <v>0</v>
      </c>
      <c r="F67" s="552">
        <v>0</v>
      </c>
      <c r="G67" s="554"/>
      <c r="H67" s="552">
        <v>0</v>
      </c>
      <c r="I67" s="440"/>
      <c r="J67" s="437">
        <v>0</v>
      </c>
    </row>
    <row r="68" spans="1:10" ht="18.600000000000001" thickBot="1" x14ac:dyDescent="0.4">
      <c r="A68" s="407" t="s">
        <v>1101</v>
      </c>
      <c r="B68" s="519">
        <v>51</v>
      </c>
      <c r="C68" s="442"/>
      <c r="D68" s="447">
        <v>300000</v>
      </c>
      <c r="E68" s="571">
        <v>0</v>
      </c>
      <c r="F68" s="560">
        <v>0</v>
      </c>
      <c r="G68" s="555"/>
      <c r="H68" s="560">
        <v>0</v>
      </c>
      <c r="I68" s="442"/>
      <c r="J68" s="447">
        <v>0</v>
      </c>
    </row>
    <row r="69" spans="1:10" ht="18.600000000000001" thickBot="1" x14ac:dyDescent="0.4">
      <c r="A69" s="403" t="s">
        <v>1102</v>
      </c>
      <c r="B69" s="520">
        <v>52</v>
      </c>
      <c r="C69" s="452"/>
      <c r="D69" s="408">
        <f>D66+D67+D68</f>
        <v>59924212</v>
      </c>
      <c r="E69" s="573">
        <v>0</v>
      </c>
      <c r="F69" s="557">
        <v>0</v>
      </c>
      <c r="G69" s="566"/>
      <c r="H69" s="557">
        <v>0</v>
      </c>
      <c r="I69" s="452"/>
      <c r="J69" s="408">
        <v>0</v>
      </c>
    </row>
    <row r="70" spans="1:10" ht="18.600000000000001" thickBot="1" x14ac:dyDescent="0.4">
      <c r="A70" s="403" t="s">
        <v>1103</v>
      </c>
      <c r="B70" s="520">
        <v>53</v>
      </c>
      <c r="C70" s="452"/>
      <c r="D70" s="408">
        <v>-11000</v>
      </c>
      <c r="E70" s="573">
        <v>0</v>
      </c>
      <c r="F70" s="557">
        <v>0</v>
      </c>
      <c r="G70" s="566"/>
      <c r="H70" s="557">
        <v>0</v>
      </c>
      <c r="I70" s="452"/>
      <c r="J70" s="408">
        <v>0</v>
      </c>
    </row>
    <row r="71" spans="1:10" ht="18.600000000000001" thickBot="1" x14ac:dyDescent="0.4">
      <c r="A71" s="403" t="s">
        <v>1104</v>
      </c>
      <c r="B71" s="404">
        <v>54</v>
      </c>
      <c r="C71" s="452"/>
      <c r="D71" s="408">
        <v>28016</v>
      </c>
      <c r="E71" s="573">
        <v>0</v>
      </c>
      <c r="F71" s="557">
        <v>0</v>
      </c>
      <c r="G71" s="567">
        <v>56857</v>
      </c>
      <c r="H71" s="557">
        <v>56857</v>
      </c>
      <c r="I71" s="452"/>
      <c r="J71" s="408">
        <v>0</v>
      </c>
    </row>
    <row r="72" spans="1:10" ht="34.5" customHeight="1" thickBot="1" x14ac:dyDescent="0.35">
      <c r="A72" s="412" t="s">
        <v>1105</v>
      </c>
      <c r="B72" s="413">
        <v>55</v>
      </c>
      <c r="C72" s="453">
        <f>C61+C67</f>
        <v>1792369932</v>
      </c>
      <c r="D72" s="414">
        <f>D61+D64+D69+D70+D71</f>
        <v>1730396877</v>
      </c>
      <c r="E72" s="568">
        <f>E61+E67</f>
        <v>3157171</v>
      </c>
      <c r="F72" s="569">
        <f>F61+F64+F65+F69+F70+F71</f>
        <v>850486</v>
      </c>
      <c r="G72" s="568">
        <f>G61+G67</f>
        <v>2683551</v>
      </c>
      <c r="H72" s="569">
        <f>H61+H64+H65+H69+H70+H71</f>
        <v>1833093</v>
      </c>
      <c r="I72" s="453">
        <f>I61+I67</f>
        <v>1798210654</v>
      </c>
      <c r="J72" s="414">
        <f>J61+J64+J65+J69+J70+J71</f>
        <v>31813295</v>
      </c>
    </row>
    <row r="73" spans="1:10" ht="18" x14ac:dyDescent="0.3">
      <c r="A73" s="661"/>
      <c r="B73" s="661"/>
      <c r="C73" s="661"/>
      <c r="D73" s="661"/>
      <c r="E73" s="398"/>
      <c r="F73" s="398"/>
      <c r="G73" s="398"/>
    </row>
    <row r="74" spans="1:10" ht="18.600000000000001" thickBot="1" x14ac:dyDescent="0.35">
      <c r="A74" s="415"/>
      <c r="B74" s="415"/>
      <c r="C74" s="415"/>
      <c r="D74" s="415"/>
      <c r="E74" s="415"/>
      <c r="F74" s="415"/>
      <c r="G74" s="415"/>
      <c r="H74" s="415"/>
      <c r="I74" s="415"/>
      <c r="J74" s="415" t="s">
        <v>1134</v>
      </c>
    </row>
    <row r="75" spans="1:10" ht="34.5" customHeight="1" thickBot="1" x14ac:dyDescent="0.35">
      <c r="A75" s="416" t="s">
        <v>1106</v>
      </c>
      <c r="B75" s="454" t="s">
        <v>1107</v>
      </c>
      <c r="C75" s="662" t="s">
        <v>1041</v>
      </c>
      <c r="D75" s="663"/>
      <c r="E75" s="662" t="s">
        <v>1041</v>
      </c>
      <c r="F75" s="663"/>
      <c r="G75" s="662" t="s">
        <v>1041</v>
      </c>
      <c r="H75" s="663"/>
      <c r="I75" s="662" t="s">
        <v>1041</v>
      </c>
      <c r="J75" s="663"/>
    </row>
    <row r="76" spans="1:10" ht="18" x14ac:dyDescent="0.3">
      <c r="A76" s="417" t="s">
        <v>1108</v>
      </c>
      <c r="B76" s="406">
        <v>1</v>
      </c>
      <c r="C76" s="658">
        <v>2151575920</v>
      </c>
      <c r="D76" s="659"/>
      <c r="E76" s="664">
        <v>2021540</v>
      </c>
      <c r="F76" s="664"/>
      <c r="G76" s="664">
        <v>0</v>
      </c>
      <c r="H76" s="664"/>
      <c r="I76" s="658">
        <v>0</v>
      </c>
      <c r="J76" s="659"/>
    </row>
    <row r="77" spans="1:10" ht="18" x14ac:dyDescent="0.3">
      <c r="A77" s="392" t="s">
        <v>1109</v>
      </c>
      <c r="B77" s="393">
        <v>2</v>
      </c>
      <c r="C77" s="652">
        <v>-584918597</v>
      </c>
      <c r="D77" s="653"/>
      <c r="E77" s="665">
        <v>0</v>
      </c>
      <c r="F77" s="665"/>
      <c r="G77" s="665">
        <v>0</v>
      </c>
      <c r="H77" s="665"/>
      <c r="I77" s="652">
        <v>0</v>
      </c>
      <c r="J77" s="653"/>
    </row>
    <row r="78" spans="1:10" ht="18" x14ac:dyDescent="0.3">
      <c r="A78" s="392" t="s">
        <v>1110</v>
      </c>
      <c r="B78" s="393">
        <v>3</v>
      </c>
      <c r="C78" s="652">
        <v>48798791</v>
      </c>
      <c r="D78" s="653"/>
      <c r="E78" s="665">
        <v>64543</v>
      </c>
      <c r="F78" s="665"/>
      <c r="G78" s="665">
        <v>632672</v>
      </c>
      <c r="H78" s="665"/>
      <c r="I78" s="652">
        <v>0</v>
      </c>
      <c r="J78" s="653"/>
    </row>
    <row r="79" spans="1:10" ht="18" x14ac:dyDescent="0.3">
      <c r="A79" s="392" t="s">
        <v>1111</v>
      </c>
      <c r="B79" s="393">
        <v>4</v>
      </c>
      <c r="C79" s="652">
        <v>63991007</v>
      </c>
      <c r="D79" s="653"/>
      <c r="E79" s="665">
        <v>-729028</v>
      </c>
      <c r="F79" s="665"/>
      <c r="G79" s="665">
        <v>-2925603</v>
      </c>
      <c r="H79" s="665"/>
      <c r="I79" s="652">
        <v>0</v>
      </c>
      <c r="J79" s="653"/>
    </row>
    <row r="80" spans="1:10" ht="18" x14ac:dyDescent="0.3">
      <c r="A80" s="392" t="s">
        <v>1112</v>
      </c>
      <c r="B80" s="393">
        <v>5</v>
      </c>
      <c r="C80" s="654">
        <v>0</v>
      </c>
      <c r="D80" s="655"/>
      <c r="E80" s="679">
        <v>0</v>
      </c>
      <c r="F80" s="679"/>
      <c r="G80" s="679">
        <v>0</v>
      </c>
      <c r="H80" s="679"/>
      <c r="I80" s="654">
        <v>0</v>
      </c>
      <c r="J80" s="655"/>
    </row>
    <row r="81" spans="1:10" ht="18.600000000000001" thickBot="1" x14ac:dyDescent="0.35">
      <c r="A81" s="401" t="s">
        <v>1113</v>
      </c>
      <c r="B81" s="402">
        <v>6</v>
      </c>
      <c r="C81" s="656">
        <v>-13349134</v>
      </c>
      <c r="D81" s="657"/>
      <c r="E81" s="672">
        <v>-904369</v>
      </c>
      <c r="F81" s="672"/>
      <c r="G81" s="672">
        <v>1139910</v>
      </c>
      <c r="H81" s="672"/>
      <c r="I81" s="656">
        <v>0</v>
      </c>
      <c r="J81" s="657"/>
    </row>
    <row r="82" spans="1:10" ht="18.600000000000001" thickBot="1" x14ac:dyDescent="0.35">
      <c r="A82" s="403" t="s">
        <v>1114</v>
      </c>
      <c r="B82" s="404">
        <v>7</v>
      </c>
      <c r="C82" s="642">
        <f>SUM(C76:D81)</f>
        <v>1666097987</v>
      </c>
      <c r="D82" s="643"/>
      <c r="E82" s="630">
        <f>SUM(E76:F81)</f>
        <v>452686</v>
      </c>
      <c r="F82" s="631"/>
      <c r="G82" s="630">
        <f>SUM(G76:H81)</f>
        <v>-1153021</v>
      </c>
      <c r="H82" s="631"/>
      <c r="I82" s="642">
        <f>SUM(I76:J81)</f>
        <v>0</v>
      </c>
      <c r="J82" s="643"/>
    </row>
    <row r="83" spans="1:10" ht="18" x14ac:dyDescent="0.3">
      <c r="A83" s="417" t="s">
        <v>1115</v>
      </c>
      <c r="B83" s="406">
        <v>8</v>
      </c>
      <c r="C83" s="658">
        <v>645720</v>
      </c>
      <c r="D83" s="659"/>
      <c r="E83" s="664">
        <v>0</v>
      </c>
      <c r="F83" s="664"/>
      <c r="G83" s="664">
        <v>0</v>
      </c>
      <c r="H83" s="664"/>
      <c r="I83" s="658">
        <v>0</v>
      </c>
      <c r="J83" s="659"/>
    </row>
    <row r="84" spans="1:10" ht="18" x14ac:dyDescent="0.3">
      <c r="A84" s="392" t="s">
        <v>1116</v>
      </c>
      <c r="B84" s="393">
        <v>9</v>
      </c>
      <c r="C84" s="638">
        <v>5458611</v>
      </c>
      <c r="D84" s="639"/>
      <c r="E84" s="666">
        <v>0</v>
      </c>
      <c r="F84" s="667"/>
      <c r="G84" s="666">
        <v>0</v>
      </c>
      <c r="H84" s="667"/>
      <c r="I84" s="638">
        <v>0</v>
      </c>
      <c r="J84" s="639"/>
    </row>
    <row r="85" spans="1:10" ht="18.600000000000001" thickBot="1" x14ac:dyDescent="0.35">
      <c r="A85" s="401" t="s">
        <v>1117</v>
      </c>
      <c r="B85" s="402">
        <v>10</v>
      </c>
      <c r="C85" s="640">
        <v>3509034</v>
      </c>
      <c r="D85" s="641"/>
      <c r="E85" s="668">
        <v>0</v>
      </c>
      <c r="F85" s="669"/>
      <c r="G85" s="668">
        <v>0</v>
      </c>
      <c r="H85" s="669"/>
      <c r="I85" s="640">
        <v>0</v>
      </c>
      <c r="J85" s="641"/>
    </row>
    <row r="86" spans="1:10" ht="18.600000000000001" thickBot="1" x14ac:dyDescent="0.35">
      <c r="A86" s="403" t="s">
        <v>1118</v>
      </c>
      <c r="B86" s="404">
        <v>11</v>
      </c>
      <c r="C86" s="642">
        <f>SUM(C83:D85)</f>
        <v>9613365</v>
      </c>
      <c r="D86" s="643"/>
      <c r="E86" s="630">
        <v>0</v>
      </c>
      <c r="F86" s="631"/>
      <c r="G86" s="630">
        <v>0</v>
      </c>
      <c r="H86" s="631"/>
      <c r="I86" s="642">
        <v>0</v>
      </c>
      <c r="J86" s="643"/>
    </row>
    <row r="87" spans="1:10" ht="18.600000000000001" thickBot="1" x14ac:dyDescent="0.35">
      <c r="A87" s="403" t="s">
        <v>1119</v>
      </c>
      <c r="B87" s="404">
        <v>12</v>
      </c>
      <c r="C87" s="644">
        <v>0</v>
      </c>
      <c r="D87" s="645"/>
      <c r="E87" s="670">
        <v>0</v>
      </c>
      <c r="F87" s="671"/>
      <c r="G87" s="670">
        <v>0</v>
      </c>
      <c r="H87" s="671"/>
      <c r="I87" s="644">
        <v>0</v>
      </c>
      <c r="J87" s="645"/>
    </row>
    <row r="88" spans="1:10" ht="18.600000000000001" thickBot="1" x14ac:dyDescent="0.35">
      <c r="A88" s="403" t="s">
        <v>1120</v>
      </c>
      <c r="B88" s="404">
        <v>13</v>
      </c>
      <c r="C88" s="644">
        <v>0</v>
      </c>
      <c r="D88" s="645"/>
      <c r="E88" s="670">
        <v>0</v>
      </c>
      <c r="F88" s="671"/>
      <c r="G88" s="670">
        <v>0</v>
      </c>
      <c r="H88" s="671"/>
      <c r="I88" s="644">
        <v>0</v>
      </c>
      <c r="J88" s="645"/>
    </row>
    <row r="89" spans="1:10" ht="18" x14ac:dyDescent="0.3">
      <c r="A89" s="515" t="s">
        <v>1121</v>
      </c>
      <c r="B89" s="514">
        <v>14</v>
      </c>
      <c r="C89" s="646">
        <v>2758958</v>
      </c>
      <c r="D89" s="647"/>
      <c r="E89" s="664">
        <v>0</v>
      </c>
      <c r="F89" s="664"/>
      <c r="G89" s="664">
        <v>0</v>
      </c>
      <c r="H89" s="664"/>
      <c r="I89" s="646">
        <v>0</v>
      </c>
      <c r="J89" s="647"/>
    </row>
    <row r="90" spans="1:10" ht="18.600000000000001" thickBot="1" x14ac:dyDescent="0.35">
      <c r="A90" s="516" t="s">
        <v>1122</v>
      </c>
      <c r="B90" s="517">
        <v>15</v>
      </c>
      <c r="C90" s="651">
        <v>4365965</v>
      </c>
      <c r="D90" s="651"/>
      <c r="E90" s="672">
        <v>397800</v>
      </c>
      <c r="F90" s="672"/>
      <c r="G90" s="672">
        <v>2986114</v>
      </c>
      <c r="H90" s="672"/>
      <c r="I90" s="651">
        <v>0</v>
      </c>
      <c r="J90" s="651"/>
    </row>
    <row r="91" spans="1:10" ht="18.600000000000001" thickBot="1" x14ac:dyDescent="0.35">
      <c r="A91" s="513" t="s">
        <v>1292</v>
      </c>
      <c r="B91" s="514">
        <v>16</v>
      </c>
      <c r="C91" s="648">
        <v>47560602</v>
      </c>
      <c r="D91" s="649"/>
      <c r="E91" s="630">
        <f>E89+E90</f>
        <v>397800</v>
      </c>
      <c r="F91" s="631"/>
      <c r="G91" s="630">
        <f>SUM(G89:H90)</f>
        <v>2986114</v>
      </c>
      <c r="H91" s="631"/>
      <c r="I91" s="632"/>
      <c r="J91" s="633"/>
    </row>
    <row r="92" spans="1:10" ht="18.600000000000001" thickBot="1" x14ac:dyDescent="0.35">
      <c r="A92" s="403" t="s">
        <v>1123</v>
      </c>
      <c r="B92" s="404">
        <v>17</v>
      </c>
      <c r="C92" s="642">
        <f>SUM(C89:D91)</f>
        <v>54685525</v>
      </c>
      <c r="D92" s="643"/>
      <c r="E92" s="673">
        <f>E82+E86+E87+E88+E91</f>
        <v>850486</v>
      </c>
      <c r="F92" s="674"/>
      <c r="G92" s="673">
        <f>G82+G86+G87+G88+G91</f>
        <v>1833093</v>
      </c>
      <c r="H92" s="674"/>
      <c r="I92" s="642">
        <f>I89+I90</f>
        <v>0</v>
      </c>
      <c r="J92" s="643"/>
    </row>
    <row r="93" spans="1:10" ht="32.25" customHeight="1" thickBot="1" x14ac:dyDescent="0.35">
      <c r="A93" s="412" t="s">
        <v>1124</v>
      </c>
      <c r="B93" s="413">
        <v>18</v>
      </c>
      <c r="C93" s="636">
        <f>C82+C86+C87+C88+C92</f>
        <v>1730396877</v>
      </c>
      <c r="D93" s="637"/>
      <c r="E93" s="636">
        <f>E82+E86+E87+E88+E92</f>
        <v>1303172</v>
      </c>
      <c r="F93" s="637"/>
      <c r="G93" s="636">
        <f>G82+G86+G87+G88+G92</f>
        <v>680072</v>
      </c>
      <c r="H93" s="637"/>
      <c r="I93" s="636">
        <f>I82+I86+I87+I88+I92</f>
        <v>0</v>
      </c>
      <c r="J93" s="637"/>
    </row>
    <row r="94" spans="1:10" ht="18" x14ac:dyDescent="0.35">
      <c r="A94" s="634"/>
      <c r="B94" s="634"/>
      <c r="C94" s="635"/>
      <c r="D94" s="635"/>
      <c r="E94" s="398"/>
      <c r="F94" s="398"/>
      <c r="G94" s="398"/>
    </row>
    <row r="95" spans="1:10" ht="18.600000000000001" thickBot="1" x14ac:dyDescent="0.4">
      <c r="A95" s="418"/>
      <c r="B95" s="418"/>
      <c r="C95" s="419"/>
      <c r="D95" s="419"/>
      <c r="E95" s="419"/>
      <c r="F95" s="419"/>
      <c r="G95" s="419"/>
      <c r="H95" s="419"/>
      <c r="I95" s="419"/>
      <c r="J95" s="419"/>
    </row>
    <row r="96" spans="1:10" ht="48" customHeight="1" x14ac:dyDescent="0.3">
      <c r="A96" s="420" t="s">
        <v>655</v>
      </c>
      <c r="B96" s="421" t="s">
        <v>1107</v>
      </c>
      <c r="C96" s="457" t="s">
        <v>1040</v>
      </c>
      <c r="D96" s="458" t="s">
        <v>1041</v>
      </c>
      <c r="E96" s="457" t="s">
        <v>1040</v>
      </c>
      <c r="F96" s="458" t="s">
        <v>1041</v>
      </c>
      <c r="G96" s="457" t="s">
        <v>1040</v>
      </c>
      <c r="H96" s="458" t="s">
        <v>1041</v>
      </c>
      <c r="I96" s="457" t="s">
        <v>1040</v>
      </c>
      <c r="J96" s="458" t="s">
        <v>1041</v>
      </c>
    </row>
    <row r="97" spans="1:10" ht="18" x14ac:dyDescent="0.3">
      <c r="A97" s="392" t="s">
        <v>1125</v>
      </c>
      <c r="B97" s="393">
        <v>1</v>
      </c>
      <c r="C97" s="432">
        <v>0</v>
      </c>
      <c r="D97" s="433">
        <f>D98+D99</f>
        <v>4817772</v>
      </c>
      <c r="E97" s="550">
        <v>0</v>
      </c>
      <c r="F97" s="550">
        <f>F98+F99</f>
        <v>0</v>
      </c>
      <c r="G97" s="550">
        <f>G98+G99</f>
        <v>313830</v>
      </c>
      <c r="H97" s="550">
        <f>H98+H99</f>
        <v>0</v>
      </c>
      <c r="I97" s="432">
        <v>0</v>
      </c>
      <c r="J97" s="433">
        <f>J98+J99</f>
        <v>0</v>
      </c>
    </row>
    <row r="98" spans="1:10" ht="18" x14ac:dyDescent="0.3">
      <c r="A98" s="394" t="s">
        <v>1126</v>
      </c>
      <c r="B98" s="422">
        <v>2</v>
      </c>
      <c r="C98" s="459">
        <v>0</v>
      </c>
      <c r="D98" s="456">
        <v>4817772</v>
      </c>
      <c r="E98" s="574">
        <v>0</v>
      </c>
      <c r="F98" s="551">
        <v>0</v>
      </c>
      <c r="G98" s="574">
        <v>313830</v>
      </c>
      <c r="H98" s="551">
        <v>0</v>
      </c>
      <c r="I98" s="459">
        <v>0</v>
      </c>
      <c r="J98" s="435">
        <v>0</v>
      </c>
    </row>
    <row r="99" spans="1:10" ht="18" x14ac:dyDescent="0.3">
      <c r="A99" s="394" t="s">
        <v>1127</v>
      </c>
      <c r="B99" s="422">
        <v>3</v>
      </c>
      <c r="C99" s="434">
        <v>0</v>
      </c>
      <c r="D99" s="456">
        <v>0</v>
      </c>
      <c r="E99" s="551">
        <v>0</v>
      </c>
      <c r="F99" s="551">
        <v>0</v>
      </c>
      <c r="G99" s="551">
        <v>0</v>
      </c>
      <c r="H99" s="551">
        <v>0</v>
      </c>
      <c r="I99" s="434">
        <v>0</v>
      </c>
      <c r="J99" s="435">
        <v>0</v>
      </c>
    </row>
    <row r="100" spans="1:10" ht="18" x14ac:dyDescent="0.3">
      <c r="A100" s="392" t="s">
        <v>1128</v>
      </c>
      <c r="B100" s="393">
        <v>4</v>
      </c>
      <c r="C100" s="432">
        <f>C101+C104+C107</f>
        <v>0</v>
      </c>
      <c r="D100" s="433">
        <f>D101+D104+D107</f>
        <v>33822003</v>
      </c>
      <c r="E100" s="550">
        <f>E101+E104+E107</f>
        <v>1712690</v>
      </c>
      <c r="F100" s="553">
        <v>0</v>
      </c>
      <c r="G100" s="550">
        <f>G101+G104+G107</f>
        <v>2415552</v>
      </c>
      <c r="H100" s="553">
        <v>0</v>
      </c>
      <c r="I100" s="432">
        <f>I101+I104+I107</f>
        <v>0</v>
      </c>
      <c r="J100" s="439">
        <v>0</v>
      </c>
    </row>
    <row r="101" spans="1:10" ht="18" x14ac:dyDescent="0.3">
      <c r="A101" s="394" t="s">
        <v>1129</v>
      </c>
      <c r="B101" s="422">
        <v>5</v>
      </c>
      <c r="C101" s="436">
        <v>0</v>
      </c>
      <c r="D101" s="456">
        <v>0</v>
      </c>
      <c r="E101" s="552">
        <v>0</v>
      </c>
      <c r="F101" s="551">
        <v>0</v>
      </c>
      <c r="G101" s="552">
        <v>0</v>
      </c>
      <c r="H101" s="551">
        <v>0</v>
      </c>
      <c r="I101" s="436">
        <v>0</v>
      </c>
      <c r="J101" s="435">
        <v>0</v>
      </c>
    </row>
    <row r="102" spans="1:10" ht="18" x14ac:dyDescent="0.3">
      <c r="A102" s="394" t="s">
        <v>1126</v>
      </c>
      <c r="B102" s="422">
        <v>6</v>
      </c>
      <c r="C102" s="459">
        <v>0</v>
      </c>
      <c r="D102" s="456">
        <v>0</v>
      </c>
      <c r="E102" s="574">
        <v>0</v>
      </c>
      <c r="F102" s="551">
        <v>0</v>
      </c>
      <c r="G102" s="574">
        <v>0</v>
      </c>
      <c r="H102" s="551">
        <v>0</v>
      </c>
      <c r="I102" s="459">
        <v>0</v>
      </c>
      <c r="J102" s="435">
        <v>0</v>
      </c>
    </row>
    <row r="103" spans="1:10" ht="18" x14ac:dyDescent="0.3">
      <c r="A103" s="394" t="s">
        <v>1127</v>
      </c>
      <c r="B103" s="422">
        <v>7</v>
      </c>
      <c r="C103" s="434">
        <v>0</v>
      </c>
      <c r="D103" s="456">
        <v>0</v>
      </c>
      <c r="E103" s="551">
        <v>0</v>
      </c>
      <c r="F103" s="551">
        <v>0</v>
      </c>
      <c r="G103" s="551">
        <v>0</v>
      </c>
      <c r="H103" s="551">
        <v>0</v>
      </c>
      <c r="I103" s="434">
        <v>0</v>
      </c>
      <c r="J103" s="435">
        <v>0</v>
      </c>
    </row>
    <row r="104" spans="1:10" ht="18" x14ac:dyDescent="0.3">
      <c r="A104" s="394" t="s">
        <v>1130</v>
      </c>
      <c r="B104" s="422">
        <v>8</v>
      </c>
      <c r="C104" s="436">
        <f t="shared" ref="C104:J104" si="6">C105+C106</f>
        <v>0</v>
      </c>
      <c r="D104" s="456">
        <f t="shared" si="6"/>
        <v>33822003</v>
      </c>
      <c r="E104" s="552">
        <f t="shared" si="6"/>
        <v>1712690</v>
      </c>
      <c r="F104" s="552">
        <f t="shared" si="6"/>
        <v>0</v>
      </c>
      <c r="G104" s="552">
        <f t="shared" si="6"/>
        <v>2415552</v>
      </c>
      <c r="H104" s="552">
        <f t="shared" si="6"/>
        <v>0</v>
      </c>
      <c r="I104" s="436">
        <f t="shared" si="6"/>
        <v>0</v>
      </c>
      <c r="J104" s="437">
        <f t="shared" si="6"/>
        <v>0</v>
      </c>
    </row>
    <row r="105" spans="1:10" ht="18" x14ac:dyDescent="0.3">
      <c r="A105" s="394" t="s">
        <v>1126</v>
      </c>
      <c r="B105" s="422">
        <v>9</v>
      </c>
      <c r="C105" s="459">
        <v>0</v>
      </c>
      <c r="D105" s="456">
        <v>33822003</v>
      </c>
      <c r="E105" s="574">
        <v>1712690</v>
      </c>
      <c r="F105" s="551">
        <v>0</v>
      </c>
      <c r="G105" s="574">
        <v>2415552</v>
      </c>
      <c r="H105" s="551">
        <v>0</v>
      </c>
      <c r="I105" s="459">
        <v>0</v>
      </c>
      <c r="J105" s="435">
        <v>0</v>
      </c>
    </row>
    <row r="106" spans="1:10" ht="18" x14ac:dyDescent="0.3">
      <c r="A106" s="394" t="s">
        <v>1127</v>
      </c>
      <c r="B106" s="422">
        <v>10</v>
      </c>
      <c r="C106" s="434">
        <v>0</v>
      </c>
      <c r="D106" s="456">
        <v>0</v>
      </c>
      <c r="E106" s="551">
        <v>0</v>
      </c>
      <c r="F106" s="551">
        <v>0</v>
      </c>
      <c r="G106" s="551">
        <v>0</v>
      </c>
      <c r="H106" s="551">
        <v>0</v>
      </c>
      <c r="I106" s="434">
        <v>0</v>
      </c>
      <c r="J106" s="435">
        <v>0</v>
      </c>
    </row>
    <row r="107" spans="1:10" ht="18" x14ac:dyDescent="0.3">
      <c r="A107" s="394" t="s">
        <v>1131</v>
      </c>
      <c r="B107" s="422">
        <v>11</v>
      </c>
      <c r="C107" s="434">
        <v>0</v>
      </c>
      <c r="D107" s="456">
        <v>0</v>
      </c>
      <c r="E107" s="551">
        <v>0</v>
      </c>
      <c r="F107" s="551">
        <v>0</v>
      </c>
      <c r="G107" s="551">
        <v>0</v>
      </c>
      <c r="H107" s="551">
        <v>0</v>
      </c>
      <c r="I107" s="434">
        <v>0</v>
      </c>
      <c r="J107" s="435">
        <v>0</v>
      </c>
    </row>
    <row r="108" spans="1:10" ht="18" x14ac:dyDescent="0.3">
      <c r="A108" s="394" t="s">
        <v>1126</v>
      </c>
      <c r="B108" s="422">
        <v>12</v>
      </c>
      <c r="C108" s="434">
        <v>0</v>
      </c>
      <c r="D108" s="456">
        <v>0</v>
      </c>
      <c r="E108" s="551">
        <v>0</v>
      </c>
      <c r="F108" s="551">
        <v>0</v>
      </c>
      <c r="G108" s="551">
        <v>0</v>
      </c>
      <c r="H108" s="551">
        <v>0</v>
      </c>
      <c r="I108" s="434">
        <v>0</v>
      </c>
      <c r="J108" s="435">
        <v>0</v>
      </c>
    </row>
    <row r="109" spans="1:10" ht="18" x14ac:dyDescent="0.3">
      <c r="A109" s="394" t="s">
        <v>1127</v>
      </c>
      <c r="B109" s="422">
        <v>13</v>
      </c>
      <c r="C109" s="434">
        <v>0</v>
      </c>
      <c r="D109" s="456">
        <v>0</v>
      </c>
      <c r="E109" s="551">
        <v>0</v>
      </c>
      <c r="F109" s="551">
        <v>0</v>
      </c>
      <c r="G109" s="551">
        <v>0</v>
      </c>
      <c r="H109" s="551">
        <v>0</v>
      </c>
      <c r="I109" s="434">
        <v>0</v>
      </c>
      <c r="J109" s="435">
        <v>0</v>
      </c>
    </row>
    <row r="110" spans="1:10" ht="36" x14ac:dyDescent="0.3">
      <c r="A110" s="392" t="s">
        <v>1132</v>
      </c>
      <c r="B110" s="393">
        <v>14</v>
      </c>
      <c r="C110" s="438">
        <v>0</v>
      </c>
      <c r="D110" s="433">
        <v>0</v>
      </c>
      <c r="E110" s="553">
        <v>0</v>
      </c>
      <c r="F110" s="553">
        <v>0</v>
      </c>
      <c r="G110" s="553">
        <v>0</v>
      </c>
      <c r="H110" s="553">
        <v>0</v>
      </c>
      <c r="I110" s="438">
        <v>0</v>
      </c>
      <c r="J110" s="439">
        <v>0</v>
      </c>
    </row>
    <row r="111" spans="1:10" ht="18" x14ac:dyDescent="0.35">
      <c r="A111" s="394" t="s">
        <v>1126</v>
      </c>
      <c r="B111" s="422">
        <v>15</v>
      </c>
      <c r="C111" s="440"/>
      <c r="D111" s="435">
        <v>0</v>
      </c>
      <c r="E111" s="554"/>
      <c r="F111" s="551">
        <v>0</v>
      </c>
      <c r="G111" s="554"/>
      <c r="H111" s="551">
        <v>0</v>
      </c>
      <c r="I111" s="440"/>
      <c r="J111" s="435">
        <v>0</v>
      </c>
    </row>
    <row r="112" spans="1:10" ht="18.600000000000001" thickBot="1" x14ac:dyDescent="0.35">
      <c r="A112" s="407" t="s">
        <v>1127</v>
      </c>
      <c r="B112" s="423">
        <v>16</v>
      </c>
      <c r="C112" s="460">
        <v>0</v>
      </c>
      <c r="D112" s="461">
        <v>0</v>
      </c>
      <c r="E112" s="575">
        <v>0</v>
      </c>
      <c r="F112" s="575">
        <v>0</v>
      </c>
      <c r="G112" s="575">
        <v>0</v>
      </c>
      <c r="H112" s="575">
        <v>0</v>
      </c>
      <c r="I112" s="460">
        <v>0</v>
      </c>
      <c r="J112" s="461">
        <v>0</v>
      </c>
    </row>
    <row r="113" spans="1:10" ht="18.600000000000001" thickBot="1" x14ac:dyDescent="0.35">
      <c r="A113" s="403" t="s">
        <v>1133</v>
      </c>
      <c r="B113" s="404">
        <v>17</v>
      </c>
      <c r="C113" s="444">
        <f t="shared" ref="C113:J113" si="7">C97+C100+C110</f>
        <v>0</v>
      </c>
      <c r="D113" s="408">
        <f t="shared" si="7"/>
        <v>38639775</v>
      </c>
      <c r="E113" s="556">
        <f>E97+E100+E110</f>
        <v>1712690</v>
      </c>
      <c r="F113" s="557">
        <f>F97+F100+F110</f>
        <v>0</v>
      </c>
      <c r="G113" s="556">
        <f>G97+G100+G110</f>
        <v>2729382</v>
      </c>
      <c r="H113" s="557">
        <f>H97+H100+H110</f>
        <v>0</v>
      </c>
      <c r="I113" s="444">
        <f t="shared" si="7"/>
        <v>0</v>
      </c>
      <c r="J113" s="408">
        <f t="shared" si="7"/>
        <v>0</v>
      </c>
    </row>
    <row r="114" spans="1:10" ht="18" x14ac:dyDescent="0.35">
      <c r="A114" s="635"/>
      <c r="B114" s="635"/>
      <c r="C114" s="635"/>
      <c r="D114" s="635"/>
      <c r="E114" s="398"/>
      <c r="F114" s="398"/>
      <c r="G114" s="398"/>
    </row>
    <row r="115" spans="1:10" ht="18.600000000000001" thickBot="1" x14ac:dyDescent="0.4">
      <c r="A115" s="419"/>
      <c r="B115" s="419"/>
      <c r="C115" s="419"/>
      <c r="D115" s="419"/>
      <c r="E115" s="419"/>
      <c r="F115" s="419"/>
      <c r="G115" s="419"/>
      <c r="H115" s="419"/>
      <c r="I115" s="419"/>
      <c r="J115" s="419" t="s">
        <v>1134</v>
      </c>
    </row>
    <row r="116" spans="1:10" ht="36" x14ac:dyDescent="0.3">
      <c r="A116" s="424" t="s">
        <v>600</v>
      </c>
      <c r="B116" s="462" t="s">
        <v>1107</v>
      </c>
      <c r="C116" s="463" t="s">
        <v>1135</v>
      </c>
      <c r="D116" s="464" t="s">
        <v>1136</v>
      </c>
      <c r="E116" s="463" t="s">
        <v>1135</v>
      </c>
      <c r="F116" s="464" t="s">
        <v>1136</v>
      </c>
      <c r="G116" s="463" t="s">
        <v>1135</v>
      </c>
      <c r="H116" s="464" t="s">
        <v>1136</v>
      </c>
      <c r="I116" s="463" t="s">
        <v>1135</v>
      </c>
      <c r="J116" s="464" t="s">
        <v>1136</v>
      </c>
    </row>
    <row r="117" spans="1:10" ht="18" x14ac:dyDescent="0.3">
      <c r="A117" s="405" t="s">
        <v>1137</v>
      </c>
      <c r="B117" s="406">
        <v>1</v>
      </c>
      <c r="C117" s="465"/>
      <c r="D117" s="437"/>
      <c r="E117" s="465"/>
      <c r="F117" s="437"/>
      <c r="G117" s="465"/>
      <c r="H117" s="437"/>
      <c r="I117" s="465"/>
      <c r="J117" s="437"/>
    </row>
    <row r="118" spans="1:10" ht="18" x14ac:dyDescent="0.35">
      <c r="A118" s="394" t="s">
        <v>1138</v>
      </c>
      <c r="B118" s="393">
        <v>2</v>
      </c>
      <c r="C118" s="440"/>
      <c r="D118" s="441"/>
      <c r="E118" s="440"/>
      <c r="F118" s="441"/>
      <c r="G118" s="440"/>
      <c r="H118" s="441"/>
      <c r="I118" s="440"/>
      <c r="J118" s="441"/>
    </row>
    <row r="119" spans="1:10" ht="18" x14ac:dyDescent="0.35">
      <c r="A119" s="394" t="s">
        <v>1139</v>
      </c>
      <c r="B119" s="393">
        <v>3</v>
      </c>
      <c r="C119" s="440"/>
      <c r="D119" s="441"/>
      <c r="E119" s="440"/>
      <c r="F119" s="441"/>
      <c r="G119" s="440"/>
      <c r="H119" s="441"/>
      <c r="I119" s="440"/>
      <c r="J119" s="441"/>
    </row>
    <row r="120" spans="1:10" ht="18" x14ac:dyDescent="0.35">
      <c r="A120" s="394" t="s">
        <v>1140</v>
      </c>
      <c r="B120" s="393">
        <v>4</v>
      </c>
      <c r="C120" s="440"/>
      <c r="D120" s="441"/>
      <c r="E120" s="440"/>
      <c r="F120" s="441"/>
      <c r="G120" s="440"/>
      <c r="H120" s="441"/>
      <c r="I120" s="440"/>
      <c r="J120" s="441"/>
    </row>
    <row r="121" spans="1:10" ht="18.600000000000001" thickBot="1" x14ac:dyDescent="0.4">
      <c r="A121" s="407" t="s">
        <v>1141</v>
      </c>
      <c r="B121" s="402">
        <v>5</v>
      </c>
      <c r="C121" s="442"/>
      <c r="D121" s="443"/>
      <c r="E121" s="442"/>
      <c r="F121" s="443"/>
      <c r="G121" s="442"/>
      <c r="H121" s="443"/>
      <c r="I121" s="442"/>
      <c r="J121" s="443"/>
    </row>
    <row r="122" spans="1:10" ht="18.600000000000001" thickBot="1" x14ac:dyDescent="0.35">
      <c r="A122" s="403" t="s">
        <v>1142</v>
      </c>
      <c r="B122" s="404">
        <v>6</v>
      </c>
      <c r="C122" s="448">
        <f t="shared" ref="C122:J122" si="8">C117+C118+C119+C120+C121</f>
        <v>0</v>
      </c>
      <c r="D122" s="425">
        <f t="shared" si="8"/>
        <v>0</v>
      </c>
      <c r="E122" s="448">
        <f t="shared" si="8"/>
        <v>0</v>
      </c>
      <c r="F122" s="425">
        <f t="shared" si="8"/>
        <v>0</v>
      </c>
      <c r="G122" s="448">
        <f t="shared" si="8"/>
        <v>0</v>
      </c>
      <c r="H122" s="425">
        <f t="shared" si="8"/>
        <v>0</v>
      </c>
      <c r="I122" s="448">
        <f t="shared" si="8"/>
        <v>0</v>
      </c>
      <c r="J122" s="425">
        <f t="shared" si="8"/>
        <v>0</v>
      </c>
    </row>
    <row r="123" spans="1:10" ht="18" x14ac:dyDescent="0.3">
      <c r="A123" s="426"/>
      <c r="B123" s="427"/>
      <c r="C123" s="428"/>
      <c r="D123" s="428"/>
      <c r="E123" s="428"/>
      <c r="F123" s="428"/>
      <c r="G123" s="428"/>
      <c r="H123" s="428"/>
      <c r="I123" s="428"/>
      <c r="J123" s="428"/>
    </row>
    <row r="124" spans="1:10" ht="18.600000000000001" thickBot="1" x14ac:dyDescent="0.4">
      <c r="A124" s="634"/>
      <c r="B124" s="634"/>
      <c r="C124" s="635"/>
      <c r="D124" s="635"/>
      <c r="E124" s="398"/>
      <c r="F124" s="398"/>
      <c r="G124" s="398"/>
      <c r="J124" s="466" t="s">
        <v>1134</v>
      </c>
    </row>
    <row r="125" spans="1:10" ht="36" x14ac:dyDescent="0.3">
      <c r="A125" s="420" t="s">
        <v>600</v>
      </c>
      <c r="B125" s="421" t="s">
        <v>1107</v>
      </c>
      <c r="C125" s="463" t="s">
        <v>1135</v>
      </c>
      <c r="D125" s="464" t="s">
        <v>1136</v>
      </c>
      <c r="E125" s="463" t="s">
        <v>1135</v>
      </c>
      <c r="F125" s="464" t="s">
        <v>1136</v>
      </c>
      <c r="G125" s="463" t="s">
        <v>1135</v>
      </c>
      <c r="H125" s="464" t="s">
        <v>1136</v>
      </c>
      <c r="I125" s="463" t="s">
        <v>1135</v>
      </c>
      <c r="J125" s="464" t="s">
        <v>1136</v>
      </c>
    </row>
    <row r="126" spans="1:10" ht="18" x14ac:dyDescent="0.35">
      <c r="A126" s="394" t="s">
        <v>1143</v>
      </c>
      <c r="B126" s="393">
        <v>1</v>
      </c>
      <c r="C126" s="440"/>
      <c r="D126" s="441"/>
      <c r="E126" s="440"/>
      <c r="F126" s="441"/>
      <c r="G126" s="440"/>
      <c r="H126" s="441"/>
      <c r="I126" s="440"/>
      <c r="J126" s="441"/>
    </row>
    <row r="127" spans="1:10" ht="18.600000000000001" thickBot="1" x14ac:dyDescent="0.4">
      <c r="A127" s="407" t="s">
        <v>1144</v>
      </c>
      <c r="B127" s="402">
        <v>2</v>
      </c>
      <c r="C127" s="442"/>
      <c r="D127" s="443"/>
      <c r="E127" s="442"/>
      <c r="F127" s="443"/>
      <c r="G127" s="442"/>
      <c r="H127" s="443"/>
      <c r="I127" s="442"/>
      <c r="J127" s="443"/>
    </row>
    <row r="128" spans="1:10" ht="18.600000000000001" thickBot="1" x14ac:dyDescent="0.35">
      <c r="A128" s="403" t="s">
        <v>1145</v>
      </c>
      <c r="B128" s="404">
        <v>3</v>
      </c>
      <c r="C128" s="448">
        <v>0</v>
      </c>
      <c r="D128" s="425">
        <v>0</v>
      </c>
      <c r="E128" s="448">
        <v>0</v>
      </c>
      <c r="F128" s="425">
        <v>0</v>
      </c>
      <c r="G128" s="448">
        <v>0</v>
      </c>
      <c r="H128" s="425">
        <v>0</v>
      </c>
      <c r="I128" s="448">
        <v>0</v>
      </c>
      <c r="J128" s="425">
        <v>0</v>
      </c>
    </row>
  </sheetData>
  <mergeCells count="87">
    <mergeCell ref="I88:J88"/>
    <mergeCell ref="I89:J89"/>
    <mergeCell ref="I90:J90"/>
    <mergeCell ref="I92:J92"/>
    <mergeCell ref="I93:J93"/>
    <mergeCell ref="C6:D6"/>
    <mergeCell ref="E6:F6"/>
    <mergeCell ref="G6:H6"/>
    <mergeCell ref="I6:J6"/>
    <mergeCell ref="I82:J82"/>
    <mergeCell ref="E80:F80"/>
    <mergeCell ref="E81:F81"/>
    <mergeCell ref="E82:F82"/>
    <mergeCell ref="G80:H80"/>
    <mergeCell ref="G81:H81"/>
    <mergeCell ref="G82:H82"/>
    <mergeCell ref="I83:J83"/>
    <mergeCell ref="I84:J84"/>
    <mergeCell ref="I85:J85"/>
    <mergeCell ref="I86:J86"/>
    <mergeCell ref="I87:J87"/>
    <mergeCell ref="G90:H90"/>
    <mergeCell ref="G92:H92"/>
    <mergeCell ref="G93:H93"/>
    <mergeCell ref="I75:J75"/>
    <mergeCell ref="I76:J76"/>
    <mergeCell ref="I77:J77"/>
    <mergeCell ref="I78:J78"/>
    <mergeCell ref="I79:J79"/>
    <mergeCell ref="I80:J80"/>
    <mergeCell ref="I81:J81"/>
    <mergeCell ref="G84:H84"/>
    <mergeCell ref="G85:H85"/>
    <mergeCell ref="G86:H86"/>
    <mergeCell ref="G87:H87"/>
    <mergeCell ref="G88:H88"/>
    <mergeCell ref="G89:H89"/>
    <mergeCell ref="E87:F87"/>
    <mergeCell ref="E88:F88"/>
    <mergeCell ref="E89:F89"/>
    <mergeCell ref="E90:F90"/>
    <mergeCell ref="E92:F92"/>
    <mergeCell ref="E91:F91"/>
    <mergeCell ref="G83:H83"/>
    <mergeCell ref="E86:F86"/>
    <mergeCell ref="G75:H75"/>
    <mergeCell ref="G76:H76"/>
    <mergeCell ref="G77:H77"/>
    <mergeCell ref="G78:H78"/>
    <mergeCell ref="G79:H79"/>
    <mergeCell ref="E83:F83"/>
    <mergeCell ref="E84:F84"/>
    <mergeCell ref="E85:F85"/>
    <mergeCell ref="E75:F75"/>
    <mergeCell ref="E76:F76"/>
    <mergeCell ref="E77:F77"/>
    <mergeCell ref="E78:F78"/>
    <mergeCell ref="E79:F79"/>
    <mergeCell ref="A4:J4"/>
    <mergeCell ref="A2:J2"/>
    <mergeCell ref="C90:D90"/>
    <mergeCell ref="C92:D92"/>
    <mergeCell ref="C93:D93"/>
    <mergeCell ref="C78:D78"/>
    <mergeCell ref="C79:D79"/>
    <mergeCell ref="C80:D80"/>
    <mergeCell ref="C81:D81"/>
    <mergeCell ref="C82:D82"/>
    <mergeCell ref="C83:D83"/>
    <mergeCell ref="A5:D5"/>
    <mergeCell ref="A73:D73"/>
    <mergeCell ref="C75:D75"/>
    <mergeCell ref="C76:D76"/>
    <mergeCell ref="C77:D77"/>
    <mergeCell ref="A124:D124"/>
    <mergeCell ref="C84:D84"/>
    <mergeCell ref="C85:D85"/>
    <mergeCell ref="C86:D86"/>
    <mergeCell ref="C87:D87"/>
    <mergeCell ref="C88:D88"/>
    <mergeCell ref="C89:D89"/>
    <mergeCell ref="C91:D91"/>
    <mergeCell ref="G91:H91"/>
    <mergeCell ref="I91:J91"/>
    <mergeCell ref="A94:D94"/>
    <mergeCell ref="A114:D114"/>
    <mergeCell ref="E93:F93"/>
  </mergeCells>
  <printOptions horizontalCentered="1"/>
  <pageMargins left="1.3130314960629921" right="0.74803149606299213" top="0.98425196850393704" bottom="0.98425196850393704" header="0.51181102362204722" footer="0.51181102362204722"/>
  <pageSetup paperSize="9" scale="32" orientation="landscape" horizontalDpi="300" verticalDpi="300" r:id="rId1"/>
  <headerFooter alignWithMargins="0"/>
  <rowBreaks count="2" manualBreakCount="2">
    <brk id="43" max="16383" man="1"/>
    <brk id="7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24"/>
  <sheetViews>
    <sheetView workbookViewId="0">
      <selection sqref="A1:N1"/>
    </sheetView>
  </sheetViews>
  <sheetFormatPr defaultColWidth="9.109375" defaultRowHeight="14.4" x14ac:dyDescent="0.3"/>
  <cols>
    <col min="1" max="1" width="12.88671875" style="162" customWidth="1"/>
    <col min="2" max="2" width="66.5546875" style="47" customWidth="1"/>
    <col min="3" max="3" width="15.6640625" style="133" bestFit="1" customWidth="1"/>
    <col min="4" max="4" width="13.6640625" style="133" customWidth="1"/>
    <col min="5" max="5" width="16" style="133" bestFit="1" customWidth="1"/>
    <col min="6" max="6" width="13.109375" style="133" customWidth="1"/>
    <col min="7" max="7" width="14" style="133" customWidth="1"/>
    <col min="8" max="9" width="13.109375" style="133" customWidth="1"/>
    <col min="10" max="10" width="14.5546875" style="133" customWidth="1"/>
    <col min="11" max="11" width="13.109375" style="133" customWidth="1"/>
    <col min="12" max="12" width="15.6640625" style="133" bestFit="1" customWidth="1"/>
    <col min="13" max="13" width="14.33203125" style="133" customWidth="1"/>
    <col min="14" max="14" width="16" style="133" bestFit="1" customWidth="1"/>
    <col min="15" max="16384" width="9.109375" style="47"/>
  </cols>
  <sheetData>
    <row r="1" spans="1:14" ht="15" customHeight="1" x14ac:dyDescent="0.3">
      <c r="A1" s="598" t="s">
        <v>1328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4" ht="18" customHeight="1" x14ac:dyDescent="0.35">
      <c r="A2" s="600" t="s">
        <v>957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25.5" customHeight="1" x14ac:dyDescent="0.35">
      <c r="A3" s="601"/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</row>
    <row r="4" spans="1:14" ht="20.25" customHeight="1" x14ac:dyDescent="0.35">
      <c r="A4" s="602" t="s">
        <v>1011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</row>
    <row r="5" spans="1:14" ht="16.5" customHeight="1" x14ac:dyDescent="0.35">
      <c r="A5" s="164"/>
      <c r="B5" s="165"/>
    </row>
    <row r="6" spans="1:14" ht="15" thickBot="1" x14ac:dyDescent="0.35">
      <c r="A6" s="166"/>
      <c r="B6" s="167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</row>
    <row r="7" spans="1:14" s="162" customFormat="1" ht="33.75" customHeight="1" thickBot="1" x14ac:dyDescent="0.35">
      <c r="A7" s="175" t="s">
        <v>654</v>
      </c>
      <c r="B7" s="176" t="s">
        <v>655</v>
      </c>
      <c r="C7" s="177" t="s">
        <v>656</v>
      </c>
      <c r="D7" s="178" t="s">
        <v>657</v>
      </c>
      <c r="E7" s="179" t="s">
        <v>658</v>
      </c>
      <c r="F7" s="177" t="s">
        <v>656</v>
      </c>
      <c r="G7" s="178" t="s">
        <v>657</v>
      </c>
      <c r="H7" s="179" t="s">
        <v>658</v>
      </c>
      <c r="I7" s="177" t="s">
        <v>656</v>
      </c>
      <c r="J7" s="178" t="s">
        <v>657</v>
      </c>
      <c r="K7" s="179" t="s">
        <v>658</v>
      </c>
      <c r="L7" s="177" t="s">
        <v>656</v>
      </c>
      <c r="M7" s="178" t="s">
        <v>657</v>
      </c>
      <c r="N7" s="179" t="s">
        <v>658</v>
      </c>
    </row>
    <row r="8" spans="1:14" s="162" customFormat="1" ht="18" x14ac:dyDescent="0.3">
      <c r="A8" s="180" t="s">
        <v>614</v>
      </c>
      <c r="B8" s="181" t="s">
        <v>615</v>
      </c>
      <c r="C8" s="684" t="s">
        <v>375</v>
      </c>
      <c r="D8" s="685"/>
      <c r="E8" s="686"/>
      <c r="F8" s="684" t="s">
        <v>373</v>
      </c>
      <c r="G8" s="685"/>
      <c r="H8" s="686"/>
      <c r="I8" s="684" t="s">
        <v>959</v>
      </c>
      <c r="J8" s="685"/>
      <c r="K8" s="686"/>
      <c r="L8" s="684" t="s">
        <v>1294</v>
      </c>
      <c r="M8" s="685"/>
      <c r="N8" s="686"/>
    </row>
    <row r="9" spans="1:14" x14ac:dyDescent="0.3">
      <c r="A9" s="182" t="s">
        <v>659</v>
      </c>
      <c r="B9" s="183" t="s">
        <v>660</v>
      </c>
      <c r="C9" s="186"/>
      <c r="D9" s="185"/>
      <c r="E9" s="186"/>
      <c r="F9" s="186">
        <v>0</v>
      </c>
      <c r="G9" s="185"/>
      <c r="H9" s="186">
        <v>0</v>
      </c>
      <c r="I9" s="186">
        <v>0</v>
      </c>
      <c r="J9" s="185"/>
      <c r="K9" s="186">
        <v>0</v>
      </c>
      <c r="L9" s="184">
        <f>$C9+$F9+I9</f>
        <v>0</v>
      </c>
      <c r="M9" s="184">
        <f t="shared" ref="M9" si="0">$C9+$F9+J9</f>
        <v>0</v>
      </c>
      <c r="N9" s="184">
        <f>E9+H9+K9</f>
        <v>0</v>
      </c>
    </row>
    <row r="10" spans="1:14" x14ac:dyDescent="0.3">
      <c r="A10" s="182" t="s">
        <v>661</v>
      </c>
      <c r="B10" s="183" t="s">
        <v>662</v>
      </c>
      <c r="C10" s="186">
        <v>0</v>
      </c>
      <c r="D10" s="185"/>
      <c r="E10" s="186">
        <v>0</v>
      </c>
      <c r="F10" s="186">
        <v>0</v>
      </c>
      <c r="G10" s="185"/>
      <c r="H10" s="186">
        <v>0</v>
      </c>
      <c r="I10" s="186">
        <v>0</v>
      </c>
      <c r="J10" s="185"/>
      <c r="K10" s="186">
        <v>0</v>
      </c>
      <c r="L10" s="184">
        <f t="shared" ref="L10:L73" si="1">$C10+$F10+I10</f>
        <v>0</v>
      </c>
      <c r="M10" s="185">
        <f t="shared" ref="M10:M73" si="2">$D10+$G10</f>
        <v>0</v>
      </c>
      <c r="N10" s="184">
        <f>E10+H10+K10</f>
        <v>0</v>
      </c>
    </row>
    <row r="11" spans="1:14" ht="15" customHeight="1" x14ac:dyDescent="0.3">
      <c r="A11" s="182" t="s">
        <v>663</v>
      </c>
      <c r="B11" s="183" t="s">
        <v>664</v>
      </c>
      <c r="C11" s="186"/>
      <c r="D11" s="185"/>
      <c r="E11" s="186"/>
      <c r="F11" s="186">
        <v>0</v>
      </c>
      <c r="G11" s="185"/>
      <c r="H11" s="186">
        <v>0</v>
      </c>
      <c r="I11" s="186">
        <v>0</v>
      </c>
      <c r="J11" s="185"/>
      <c r="K11" s="186">
        <v>0</v>
      </c>
      <c r="L11" s="184">
        <f t="shared" si="1"/>
        <v>0</v>
      </c>
      <c r="M11" s="185">
        <f t="shared" si="2"/>
        <v>0</v>
      </c>
      <c r="N11" s="184">
        <f t="shared" ref="N11:N74" si="3">E11+H11+K11</f>
        <v>0</v>
      </c>
    </row>
    <row r="12" spans="1:14" ht="15" customHeight="1" x14ac:dyDescent="0.3">
      <c r="A12" s="187" t="s">
        <v>665</v>
      </c>
      <c r="B12" s="188" t="s">
        <v>666</v>
      </c>
      <c r="C12" s="200">
        <f t="shared" ref="C12" si="4">SUM(C9:C11)</f>
        <v>0</v>
      </c>
      <c r="D12" s="199"/>
      <c r="E12" s="200">
        <f t="shared" ref="E12:I12" si="5">SUM(E9:E11)</f>
        <v>0</v>
      </c>
      <c r="F12" s="200">
        <f t="shared" ref="F12" si="6">SUM(F9:F11)</f>
        <v>0</v>
      </c>
      <c r="G12" s="199"/>
      <c r="H12" s="200">
        <f t="shared" si="5"/>
        <v>0</v>
      </c>
      <c r="I12" s="200">
        <f t="shared" si="5"/>
        <v>0</v>
      </c>
      <c r="J12" s="199"/>
      <c r="K12" s="200">
        <f t="shared" ref="K12" si="7">SUM(K9:K11)</f>
        <v>0</v>
      </c>
      <c r="L12" s="201">
        <f t="shared" si="1"/>
        <v>0</v>
      </c>
      <c r="M12" s="202">
        <f t="shared" si="2"/>
        <v>0</v>
      </c>
      <c r="N12" s="201">
        <f t="shared" si="3"/>
        <v>0</v>
      </c>
    </row>
    <row r="13" spans="1:14" ht="15" customHeight="1" x14ac:dyDescent="0.3">
      <c r="A13" s="182" t="s">
        <v>667</v>
      </c>
      <c r="B13" s="183" t="s">
        <v>668</v>
      </c>
      <c r="C13" s="186">
        <v>1529878698</v>
      </c>
      <c r="D13" s="185"/>
      <c r="E13" s="186">
        <v>1531486773</v>
      </c>
      <c r="F13" s="186">
        <v>0</v>
      </c>
      <c r="G13" s="185"/>
      <c r="H13" s="186">
        <v>0</v>
      </c>
      <c r="I13" s="186">
        <v>0</v>
      </c>
      <c r="J13" s="185"/>
      <c r="K13" s="186">
        <v>0</v>
      </c>
      <c r="L13" s="184">
        <f t="shared" si="1"/>
        <v>1529878698</v>
      </c>
      <c r="M13" s="185">
        <f t="shared" si="2"/>
        <v>0</v>
      </c>
      <c r="N13" s="184">
        <f t="shared" si="3"/>
        <v>1531486773</v>
      </c>
    </row>
    <row r="14" spans="1:14" ht="15" customHeight="1" x14ac:dyDescent="0.3">
      <c r="A14" s="182" t="s">
        <v>669</v>
      </c>
      <c r="B14" s="183" t="s">
        <v>670</v>
      </c>
      <c r="C14" s="186">
        <v>31367832</v>
      </c>
      <c r="D14" s="185"/>
      <c r="E14" s="186">
        <v>41111344</v>
      </c>
      <c r="F14" s="186">
        <v>0</v>
      </c>
      <c r="G14" s="185"/>
      <c r="H14" s="186">
        <v>0</v>
      </c>
      <c r="I14" s="186">
        <v>567319</v>
      </c>
      <c r="J14" s="185"/>
      <c r="K14" s="186">
        <v>445460</v>
      </c>
      <c r="L14" s="184">
        <f t="shared" si="1"/>
        <v>31935151</v>
      </c>
      <c r="M14" s="185">
        <f t="shared" si="2"/>
        <v>0</v>
      </c>
      <c r="N14" s="184">
        <f t="shared" si="3"/>
        <v>41556804</v>
      </c>
    </row>
    <row r="15" spans="1:14" x14ac:dyDescent="0.3">
      <c r="A15" s="182" t="s">
        <v>671</v>
      </c>
      <c r="B15" s="183" t="s">
        <v>672</v>
      </c>
      <c r="C15" s="186">
        <v>0</v>
      </c>
      <c r="D15" s="185"/>
      <c r="E15" s="186">
        <v>0</v>
      </c>
      <c r="F15" s="186">
        <v>0</v>
      </c>
      <c r="G15" s="185"/>
      <c r="H15" s="186">
        <v>0</v>
      </c>
      <c r="I15" s="186">
        <v>0</v>
      </c>
      <c r="J15" s="185"/>
      <c r="K15" s="186">
        <v>0</v>
      </c>
      <c r="L15" s="184">
        <f t="shared" si="1"/>
        <v>0</v>
      </c>
      <c r="M15" s="185">
        <f t="shared" si="2"/>
        <v>0</v>
      </c>
      <c r="N15" s="184">
        <f t="shared" si="3"/>
        <v>0</v>
      </c>
    </row>
    <row r="16" spans="1:14" ht="15" customHeight="1" x14ac:dyDescent="0.3">
      <c r="A16" s="182" t="s">
        <v>673</v>
      </c>
      <c r="B16" s="183" t="s">
        <v>674</v>
      </c>
      <c r="C16" s="186">
        <v>1442631</v>
      </c>
      <c r="D16" s="185"/>
      <c r="E16" s="186">
        <v>9256625</v>
      </c>
      <c r="F16" s="186">
        <v>0</v>
      </c>
      <c r="G16" s="185"/>
      <c r="H16" s="186">
        <v>0</v>
      </c>
      <c r="I16" s="186">
        <v>0</v>
      </c>
      <c r="J16" s="185"/>
      <c r="K16" s="186">
        <v>0</v>
      </c>
      <c r="L16" s="184">
        <f t="shared" si="1"/>
        <v>1442631</v>
      </c>
      <c r="M16" s="185">
        <f t="shared" si="2"/>
        <v>0</v>
      </c>
      <c r="N16" s="184">
        <f t="shared" si="3"/>
        <v>9256625</v>
      </c>
    </row>
    <row r="17" spans="1:14" ht="15" customHeight="1" x14ac:dyDescent="0.3">
      <c r="A17" s="182" t="s">
        <v>675</v>
      </c>
      <c r="B17" s="183" t="s">
        <v>676</v>
      </c>
      <c r="C17" s="186"/>
      <c r="D17" s="185"/>
      <c r="E17" s="186"/>
      <c r="F17" s="186">
        <v>0</v>
      </c>
      <c r="G17" s="185"/>
      <c r="H17" s="186">
        <v>0</v>
      </c>
      <c r="I17" s="186">
        <v>0</v>
      </c>
      <c r="J17" s="185"/>
      <c r="K17" s="186">
        <v>0</v>
      </c>
      <c r="L17" s="184">
        <f t="shared" si="1"/>
        <v>0</v>
      </c>
      <c r="M17" s="185">
        <f t="shared" si="2"/>
        <v>0</v>
      </c>
      <c r="N17" s="184">
        <f t="shared" si="3"/>
        <v>0</v>
      </c>
    </row>
    <row r="18" spans="1:14" ht="15" customHeight="1" x14ac:dyDescent="0.3">
      <c r="A18" s="187" t="s">
        <v>677</v>
      </c>
      <c r="B18" s="188" t="s">
        <v>678</v>
      </c>
      <c r="C18" s="200">
        <f t="shared" ref="C18" si="8">SUM(C13:C17)</f>
        <v>1562689161</v>
      </c>
      <c r="D18" s="199"/>
      <c r="E18" s="200">
        <f t="shared" ref="E18:I18" si="9">SUM(E13:E17)</f>
        <v>1581854742</v>
      </c>
      <c r="F18" s="200">
        <f t="shared" ref="F18" si="10">SUM(F13:F17)</f>
        <v>0</v>
      </c>
      <c r="G18" s="199"/>
      <c r="H18" s="200">
        <f t="shared" si="9"/>
        <v>0</v>
      </c>
      <c r="I18" s="200">
        <f t="shared" si="9"/>
        <v>567319</v>
      </c>
      <c r="J18" s="199"/>
      <c r="K18" s="200">
        <f t="shared" ref="K18" si="11">SUM(K13:K17)</f>
        <v>445460</v>
      </c>
      <c r="L18" s="201">
        <f t="shared" si="1"/>
        <v>1563256480</v>
      </c>
      <c r="M18" s="202">
        <f t="shared" si="2"/>
        <v>0</v>
      </c>
      <c r="N18" s="201">
        <f t="shared" si="3"/>
        <v>1582300202</v>
      </c>
    </row>
    <row r="19" spans="1:14" x14ac:dyDescent="0.3">
      <c r="A19" s="182" t="s">
        <v>679</v>
      </c>
      <c r="B19" s="183" t="s">
        <v>680</v>
      </c>
      <c r="C19" s="186">
        <v>5584398</v>
      </c>
      <c r="D19" s="185"/>
      <c r="E19" s="186">
        <v>5514757</v>
      </c>
      <c r="F19" s="186">
        <v>0</v>
      </c>
      <c r="G19" s="185"/>
      <c r="H19" s="186">
        <v>0</v>
      </c>
      <c r="I19" s="186">
        <v>0</v>
      </c>
      <c r="J19" s="185"/>
      <c r="K19" s="186">
        <v>0</v>
      </c>
      <c r="L19" s="184">
        <f t="shared" si="1"/>
        <v>5584398</v>
      </c>
      <c r="M19" s="185">
        <f t="shared" si="2"/>
        <v>0</v>
      </c>
      <c r="N19" s="184">
        <f t="shared" si="3"/>
        <v>5514757</v>
      </c>
    </row>
    <row r="20" spans="1:14" ht="15" customHeight="1" x14ac:dyDescent="0.3">
      <c r="A20" s="182" t="s">
        <v>681</v>
      </c>
      <c r="B20" s="183" t="s">
        <v>682</v>
      </c>
      <c r="C20" s="186"/>
      <c r="D20" s="185"/>
      <c r="E20" s="186"/>
      <c r="F20" s="186">
        <v>0</v>
      </c>
      <c r="G20" s="185"/>
      <c r="H20" s="186">
        <v>0</v>
      </c>
      <c r="I20" s="186">
        <v>0</v>
      </c>
      <c r="J20" s="185"/>
      <c r="K20" s="186">
        <v>0</v>
      </c>
      <c r="L20" s="184">
        <f t="shared" si="1"/>
        <v>0</v>
      </c>
      <c r="M20" s="185">
        <f t="shared" si="2"/>
        <v>0</v>
      </c>
      <c r="N20" s="184">
        <f t="shared" si="3"/>
        <v>0</v>
      </c>
    </row>
    <row r="21" spans="1:14" ht="15" customHeight="1" x14ac:dyDescent="0.3">
      <c r="A21" s="182" t="s">
        <v>683</v>
      </c>
      <c r="B21" s="183" t="s">
        <v>684</v>
      </c>
      <c r="C21" s="186"/>
      <c r="D21" s="185"/>
      <c r="E21" s="186"/>
      <c r="F21" s="186">
        <v>0</v>
      </c>
      <c r="G21" s="185"/>
      <c r="H21" s="186">
        <v>0</v>
      </c>
      <c r="I21" s="186">
        <v>0</v>
      </c>
      <c r="J21" s="185"/>
      <c r="K21" s="186">
        <v>0</v>
      </c>
      <c r="L21" s="184">
        <f t="shared" si="1"/>
        <v>0</v>
      </c>
      <c r="M21" s="185">
        <f t="shared" si="2"/>
        <v>0</v>
      </c>
      <c r="N21" s="184">
        <f t="shared" si="3"/>
        <v>0</v>
      </c>
    </row>
    <row r="22" spans="1:14" ht="15" customHeight="1" x14ac:dyDescent="0.3">
      <c r="A22" s="187" t="s">
        <v>685</v>
      </c>
      <c r="B22" s="188" t="s">
        <v>686</v>
      </c>
      <c r="C22" s="200">
        <f t="shared" ref="C22" si="12">SUM(C19:C21)</f>
        <v>5584398</v>
      </c>
      <c r="D22" s="199"/>
      <c r="E22" s="200">
        <f t="shared" ref="E22:I22" si="13">SUM(E19:E21)</f>
        <v>5514757</v>
      </c>
      <c r="F22" s="200">
        <f t="shared" ref="F22" si="14">SUM(F19:F21)</f>
        <v>0</v>
      </c>
      <c r="G22" s="199"/>
      <c r="H22" s="200">
        <f t="shared" si="13"/>
        <v>0</v>
      </c>
      <c r="I22" s="200">
        <f t="shared" si="13"/>
        <v>0</v>
      </c>
      <c r="J22" s="199"/>
      <c r="K22" s="200">
        <f t="shared" ref="K22" si="15">SUM(K19:K21)</f>
        <v>0</v>
      </c>
      <c r="L22" s="201">
        <f t="shared" si="1"/>
        <v>5584398</v>
      </c>
      <c r="M22" s="202">
        <f t="shared" si="2"/>
        <v>0</v>
      </c>
      <c r="N22" s="201">
        <f t="shared" si="3"/>
        <v>5514757</v>
      </c>
    </row>
    <row r="23" spans="1:14" ht="15" customHeight="1" x14ac:dyDescent="0.3">
      <c r="A23" s="182" t="s">
        <v>687</v>
      </c>
      <c r="B23" s="183" t="s">
        <v>688</v>
      </c>
      <c r="C23" s="186">
        <v>0</v>
      </c>
      <c r="D23" s="185"/>
      <c r="E23" s="186">
        <v>0</v>
      </c>
      <c r="F23" s="186">
        <v>0</v>
      </c>
      <c r="G23" s="185"/>
      <c r="H23" s="186">
        <v>0</v>
      </c>
      <c r="I23" s="186">
        <v>0</v>
      </c>
      <c r="J23" s="185"/>
      <c r="K23" s="186">
        <v>0</v>
      </c>
      <c r="L23" s="184">
        <f t="shared" si="1"/>
        <v>0</v>
      </c>
      <c r="M23" s="185">
        <f t="shared" si="2"/>
        <v>0</v>
      </c>
      <c r="N23" s="184">
        <f t="shared" si="3"/>
        <v>0</v>
      </c>
    </row>
    <row r="24" spans="1:14" ht="15" customHeight="1" x14ac:dyDescent="0.3">
      <c r="A24" s="182" t="s">
        <v>689</v>
      </c>
      <c r="B24" s="183" t="s">
        <v>690</v>
      </c>
      <c r="C24" s="186"/>
      <c r="D24" s="185"/>
      <c r="E24" s="186"/>
      <c r="F24" s="186">
        <v>0</v>
      </c>
      <c r="G24" s="185"/>
      <c r="H24" s="186">
        <v>0</v>
      </c>
      <c r="I24" s="186">
        <v>0</v>
      </c>
      <c r="J24" s="185"/>
      <c r="K24" s="186">
        <v>0</v>
      </c>
      <c r="L24" s="184">
        <f t="shared" si="1"/>
        <v>0</v>
      </c>
      <c r="M24" s="185">
        <f t="shared" si="2"/>
        <v>0</v>
      </c>
      <c r="N24" s="184">
        <f t="shared" si="3"/>
        <v>0</v>
      </c>
    </row>
    <row r="25" spans="1:14" ht="15" customHeight="1" x14ac:dyDescent="0.3">
      <c r="A25" s="187" t="s">
        <v>691</v>
      </c>
      <c r="B25" s="188" t="s">
        <v>692</v>
      </c>
      <c r="C25" s="200">
        <f t="shared" ref="C25" si="16">SUM(C23:C24)</f>
        <v>0</v>
      </c>
      <c r="D25" s="199"/>
      <c r="E25" s="200">
        <f t="shared" ref="E25:I25" si="17">SUM(E23:E24)</f>
        <v>0</v>
      </c>
      <c r="F25" s="200">
        <f t="shared" ref="F25" si="18">SUM(F23:F24)</f>
        <v>0</v>
      </c>
      <c r="G25" s="199"/>
      <c r="H25" s="200">
        <f t="shared" si="17"/>
        <v>0</v>
      </c>
      <c r="I25" s="200">
        <f t="shared" si="17"/>
        <v>0</v>
      </c>
      <c r="J25" s="199"/>
      <c r="K25" s="200">
        <f t="shared" ref="K25" si="19">SUM(K23:K24)</f>
        <v>0</v>
      </c>
      <c r="L25" s="201">
        <f t="shared" si="1"/>
        <v>0</v>
      </c>
      <c r="M25" s="202">
        <f t="shared" si="2"/>
        <v>0</v>
      </c>
      <c r="N25" s="201">
        <f t="shared" si="3"/>
        <v>0</v>
      </c>
    </row>
    <row r="26" spans="1:14" ht="22.5" customHeight="1" x14ac:dyDescent="0.3">
      <c r="A26" s="191" t="s">
        <v>628</v>
      </c>
      <c r="B26" s="188" t="s">
        <v>693</v>
      </c>
      <c r="C26" s="200">
        <f t="shared" ref="C26" si="20">C12+C18+C22+C25</f>
        <v>1568273559</v>
      </c>
      <c r="D26" s="199"/>
      <c r="E26" s="200">
        <f t="shared" ref="E26:I26" si="21">E12+E18+E22+E25</f>
        <v>1587369499</v>
      </c>
      <c r="F26" s="200">
        <f t="shared" ref="F26" si="22">F12+F18+F22+F25</f>
        <v>0</v>
      </c>
      <c r="G26" s="199"/>
      <c r="H26" s="200">
        <f t="shared" si="21"/>
        <v>0</v>
      </c>
      <c r="I26" s="200">
        <f t="shared" si="21"/>
        <v>567319</v>
      </c>
      <c r="J26" s="199"/>
      <c r="K26" s="200">
        <f t="shared" ref="K26" si="23">K12+K18+K22+K25</f>
        <v>445460</v>
      </c>
      <c r="L26" s="201">
        <f t="shared" si="1"/>
        <v>1568840878</v>
      </c>
      <c r="M26" s="202">
        <f t="shared" si="2"/>
        <v>0</v>
      </c>
      <c r="N26" s="201">
        <f t="shared" si="3"/>
        <v>1587814959</v>
      </c>
    </row>
    <row r="27" spans="1:14" x14ac:dyDescent="0.3">
      <c r="A27" s="192" t="s">
        <v>694</v>
      </c>
      <c r="B27" s="183" t="s">
        <v>695</v>
      </c>
      <c r="C27" s="186">
        <v>0</v>
      </c>
      <c r="D27" s="185"/>
      <c r="E27" s="186">
        <v>0</v>
      </c>
      <c r="F27" s="186">
        <v>0</v>
      </c>
      <c r="G27" s="185"/>
      <c r="H27" s="186">
        <v>0</v>
      </c>
      <c r="I27" s="186">
        <v>0</v>
      </c>
      <c r="J27" s="185"/>
      <c r="K27" s="186">
        <v>0</v>
      </c>
      <c r="L27" s="184">
        <f t="shared" si="1"/>
        <v>0</v>
      </c>
      <c r="M27" s="185">
        <f t="shared" si="2"/>
        <v>0</v>
      </c>
      <c r="N27" s="184">
        <f t="shared" si="3"/>
        <v>0</v>
      </c>
    </row>
    <row r="28" spans="1:14" ht="15" customHeight="1" x14ac:dyDescent="0.3">
      <c r="A28" s="192" t="s">
        <v>696</v>
      </c>
      <c r="B28" s="183" t="s">
        <v>697</v>
      </c>
      <c r="C28" s="186"/>
      <c r="D28" s="185"/>
      <c r="E28" s="186"/>
      <c r="F28" s="186">
        <v>0</v>
      </c>
      <c r="G28" s="185"/>
      <c r="H28" s="186">
        <v>0</v>
      </c>
      <c r="I28" s="186">
        <v>0</v>
      </c>
      <c r="J28" s="185"/>
      <c r="K28" s="186">
        <v>0</v>
      </c>
      <c r="L28" s="184">
        <f t="shared" si="1"/>
        <v>0</v>
      </c>
      <c r="M28" s="185">
        <f t="shared" si="2"/>
        <v>0</v>
      </c>
      <c r="N28" s="184">
        <f t="shared" si="3"/>
        <v>0</v>
      </c>
    </row>
    <row r="29" spans="1:14" x14ac:dyDescent="0.3">
      <c r="A29" s="192" t="s">
        <v>698</v>
      </c>
      <c r="B29" s="183" t="s">
        <v>699</v>
      </c>
      <c r="C29" s="186"/>
      <c r="D29" s="185"/>
      <c r="E29" s="186"/>
      <c r="F29" s="186">
        <v>0</v>
      </c>
      <c r="G29" s="185"/>
      <c r="H29" s="186">
        <v>0</v>
      </c>
      <c r="I29" s="186">
        <v>0</v>
      </c>
      <c r="J29" s="185"/>
      <c r="K29" s="186">
        <v>0</v>
      </c>
      <c r="L29" s="184">
        <f t="shared" si="1"/>
        <v>0</v>
      </c>
      <c r="M29" s="185">
        <f t="shared" si="2"/>
        <v>0</v>
      </c>
      <c r="N29" s="184">
        <f t="shared" si="3"/>
        <v>0</v>
      </c>
    </row>
    <row r="30" spans="1:14" ht="15" customHeight="1" x14ac:dyDescent="0.3">
      <c r="A30" s="192" t="s">
        <v>700</v>
      </c>
      <c r="B30" s="183" t="s">
        <v>701</v>
      </c>
      <c r="C30" s="186">
        <v>0</v>
      </c>
      <c r="D30" s="185"/>
      <c r="E30" s="186">
        <v>52000</v>
      </c>
      <c r="F30" s="186">
        <v>0</v>
      </c>
      <c r="G30" s="185"/>
      <c r="H30" s="186">
        <v>0</v>
      </c>
      <c r="I30" s="186">
        <v>0</v>
      </c>
      <c r="J30" s="185"/>
      <c r="K30" s="186">
        <v>0</v>
      </c>
      <c r="L30" s="184">
        <f t="shared" si="1"/>
        <v>0</v>
      </c>
      <c r="M30" s="185">
        <f t="shared" si="2"/>
        <v>0</v>
      </c>
      <c r="N30" s="184">
        <f t="shared" si="3"/>
        <v>52000</v>
      </c>
    </row>
    <row r="31" spans="1:14" ht="15" customHeight="1" x14ac:dyDescent="0.3">
      <c r="A31" s="192" t="s">
        <v>702</v>
      </c>
      <c r="B31" s="183" t="s">
        <v>703</v>
      </c>
      <c r="C31" s="186"/>
      <c r="D31" s="185"/>
      <c r="E31" s="186"/>
      <c r="F31" s="186">
        <v>0</v>
      </c>
      <c r="G31" s="185"/>
      <c r="H31" s="186">
        <v>0</v>
      </c>
      <c r="I31" s="186">
        <v>0</v>
      </c>
      <c r="J31" s="185"/>
      <c r="K31" s="186">
        <v>0</v>
      </c>
      <c r="L31" s="184">
        <f t="shared" si="1"/>
        <v>0</v>
      </c>
      <c r="M31" s="185">
        <f t="shared" si="2"/>
        <v>0</v>
      </c>
      <c r="N31" s="184">
        <f t="shared" si="3"/>
        <v>0</v>
      </c>
    </row>
    <row r="32" spans="1:14" ht="15" customHeight="1" x14ac:dyDescent="0.3">
      <c r="A32" s="191" t="s">
        <v>704</v>
      </c>
      <c r="B32" s="188" t="s">
        <v>705</v>
      </c>
      <c r="C32" s="200">
        <f t="shared" ref="C32" si="24">SUM(C27:C31)</f>
        <v>0</v>
      </c>
      <c r="D32" s="199"/>
      <c r="E32" s="200">
        <f t="shared" ref="E32:I32" si="25">SUM(E27:E31)</f>
        <v>52000</v>
      </c>
      <c r="F32" s="200">
        <f t="shared" ref="F32" si="26">SUM(F27:F31)</f>
        <v>0</v>
      </c>
      <c r="G32" s="199"/>
      <c r="H32" s="200">
        <f t="shared" si="25"/>
        <v>0</v>
      </c>
      <c r="I32" s="200">
        <f t="shared" si="25"/>
        <v>0</v>
      </c>
      <c r="J32" s="199"/>
      <c r="K32" s="200">
        <f t="shared" ref="K32" si="27">SUM(K27:K31)</f>
        <v>0</v>
      </c>
      <c r="L32" s="201">
        <f t="shared" si="1"/>
        <v>0</v>
      </c>
      <c r="M32" s="202">
        <f t="shared" si="2"/>
        <v>0</v>
      </c>
      <c r="N32" s="201">
        <f t="shared" si="3"/>
        <v>52000</v>
      </c>
    </row>
    <row r="33" spans="1:14" ht="15" customHeight="1" x14ac:dyDescent="0.3">
      <c r="A33" s="192" t="s">
        <v>706</v>
      </c>
      <c r="B33" s="183" t="s">
        <v>707</v>
      </c>
      <c r="C33" s="186"/>
      <c r="D33" s="185"/>
      <c r="E33" s="186"/>
      <c r="F33" s="186">
        <v>0</v>
      </c>
      <c r="G33" s="185"/>
      <c r="H33" s="186">
        <v>0</v>
      </c>
      <c r="I33" s="186">
        <v>0</v>
      </c>
      <c r="J33" s="185"/>
      <c r="K33" s="186">
        <v>0</v>
      </c>
      <c r="L33" s="184">
        <f t="shared" si="1"/>
        <v>0</v>
      </c>
      <c r="M33" s="185">
        <f t="shared" si="2"/>
        <v>0</v>
      </c>
      <c r="N33" s="184">
        <f t="shared" si="3"/>
        <v>0</v>
      </c>
    </row>
    <row r="34" spans="1:14" ht="15" customHeight="1" x14ac:dyDescent="0.3">
      <c r="A34" s="192" t="s">
        <v>708</v>
      </c>
      <c r="B34" s="183" t="s">
        <v>709</v>
      </c>
      <c r="C34" s="186"/>
      <c r="D34" s="185"/>
      <c r="E34" s="186"/>
      <c r="F34" s="186">
        <v>0</v>
      </c>
      <c r="G34" s="185"/>
      <c r="H34" s="186">
        <v>0</v>
      </c>
      <c r="I34" s="186">
        <v>0</v>
      </c>
      <c r="J34" s="185"/>
      <c r="K34" s="186">
        <v>0</v>
      </c>
      <c r="L34" s="184">
        <f t="shared" si="1"/>
        <v>0</v>
      </c>
      <c r="M34" s="185">
        <f t="shared" si="2"/>
        <v>0</v>
      </c>
      <c r="N34" s="184">
        <f t="shared" si="3"/>
        <v>0</v>
      </c>
    </row>
    <row r="35" spans="1:14" ht="15" customHeight="1" x14ac:dyDescent="0.3">
      <c r="A35" s="191" t="s">
        <v>710</v>
      </c>
      <c r="B35" s="193" t="s">
        <v>711</v>
      </c>
      <c r="C35" s="200">
        <f t="shared" ref="C35" si="28">SUM(C33:C34)</f>
        <v>0</v>
      </c>
      <c r="D35" s="199"/>
      <c r="E35" s="200">
        <f t="shared" ref="E35:I35" si="29">SUM(E33:E34)</f>
        <v>0</v>
      </c>
      <c r="F35" s="200">
        <f t="shared" ref="F35" si="30">SUM(F33:F34)</f>
        <v>0</v>
      </c>
      <c r="G35" s="199"/>
      <c r="H35" s="200">
        <f t="shared" si="29"/>
        <v>0</v>
      </c>
      <c r="I35" s="200">
        <f t="shared" si="29"/>
        <v>0</v>
      </c>
      <c r="J35" s="199"/>
      <c r="K35" s="200">
        <f t="shared" ref="K35" si="31">SUM(K33:K34)</f>
        <v>0</v>
      </c>
      <c r="L35" s="201">
        <f t="shared" si="1"/>
        <v>0</v>
      </c>
      <c r="M35" s="202">
        <f t="shared" si="2"/>
        <v>0</v>
      </c>
      <c r="N35" s="201">
        <f t="shared" si="3"/>
        <v>0</v>
      </c>
    </row>
    <row r="36" spans="1:14" ht="15" customHeight="1" x14ac:dyDescent="0.3">
      <c r="A36" s="191" t="s">
        <v>642</v>
      </c>
      <c r="B36" s="193" t="s">
        <v>712</v>
      </c>
      <c r="C36" s="200">
        <f t="shared" ref="C36" si="32">C32+C35</f>
        <v>0</v>
      </c>
      <c r="D36" s="199"/>
      <c r="E36" s="200">
        <f t="shared" ref="E36:I36" si="33">E32+E35</f>
        <v>52000</v>
      </c>
      <c r="F36" s="200">
        <f t="shared" ref="F36" si="34">F32+F35</f>
        <v>0</v>
      </c>
      <c r="G36" s="199"/>
      <c r="H36" s="200">
        <f t="shared" si="33"/>
        <v>0</v>
      </c>
      <c r="I36" s="200">
        <f t="shared" si="33"/>
        <v>0</v>
      </c>
      <c r="J36" s="199"/>
      <c r="K36" s="200">
        <f t="shared" ref="K36" si="35">K32+K35</f>
        <v>0</v>
      </c>
      <c r="L36" s="201">
        <f t="shared" si="1"/>
        <v>0</v>
      </c>
      <c r="M36" s="202">
        <f t="shared" si="2"/>
        <v>0</v>
      </c>
      <c r="N36" s="201">
        <f t="shared" si="3"/>
        <v>52000</v>
      </c>
    </row>
    <row r="37" spans="1:14" x14ac:dyDescent="0.3">
      <c r="A37" s="192" t="s">
        <v>713</v>
      </c>
      <c r="B37" s="194" t="s">
        <v>714</v>
      </c>
      <c r="C37" s="186"/>
      <c r="D37" s="185"/>
      <c r="E37" s="186"/>
      <c r="F37" s="186">
        <v>0</v>
      </c>
      <c r="G37" s="185"/>
      <c r="H37" s="186">
        <v>0</v>
      </c>
      <c r="I37" s="186">
        <v>0</v>
      </c>
      <c r="J37" s="185"/>
      <c r="K37" s="186">
        <v>0</v>
      </c>
      <c r="L37" s="184">
        <f t="shared" si="1"/>
        <v>0</v>
      </c>
      <c r="M37" s="185">
        <f t="shared" si="2"/>
        <v>0</v>
      </c>
      <c r="N37" s="184">
        <f t="shared" si="3"/>
        <v>0</v>
      </c>
    </row>
    <row r="38" spans="1:14" ht="15" customHeight="1" x14ac:dyDescent="0.3">
      <c r="A38" s="192" t="s">
        <v>715</v>
      </c>
      <c r="B38" s="194" t="s">
        <v>716</v>
      </c>
      <c r="C38" s="186">
        <v>1249550</v>
      </c>
      <c r="D38" s="185"/>
      <c r="E38" s="186">
        <v>1340135</v>
      </c>
      <c r="F38" s="186">
        <v>1565</v>
      </c>
      <c r="G38" s="185"/>
      <c r="H38" s="186">
        <v>71265</v>
      </c>
      <c r="I38" s="186">
        <v>30275</v>
      </c>
      <c r="J38" s="185"/>
      <c r="K38" s="186">
        <v>343415</v>
      </c>
      <c r="L38" s="184">
        <f t="shared" si="1"/>
        <v>1281390</v>
      </c>
      <c r="M38" s="185">
        <f t="shared" si="2"/>
        <v>0</v>
      </c>
      <c r="N38" s="184">
        <f t="shared" si="3"/>
        <v>1754815</v>
      </c>
    </row>
    <row r="39" spans="1:14" x14ac:dyDescent="0.3">
      <c r="A39" s="192" t="s">
        <v>717</v>
      </c>
      <c r="B39" s="194" t="s">
        <v>718</v>
      </c>
      <c r="C39" s="186">
        <v>100932537</v>
      </c>
      <c r="D39" s="185"/>
      <c r="E39" s="186">
        <v>115010702</v>
      </c>
      <c r="F39" s="186">
        <v>1607885</v>
      </c>
      <c r="G39" s="185"/>
      <c r="H39" s="186">
        <v>1704971</v>
      </c>
      <c r="I39" s="186">
        <v>3185496</v>
      </c>
      <c r="J39" s="185"/>
      <c r="K39" s="186">
        <v>61611</v>
      </c>
      <c r="L39" s="184">
        <f t="shared" si="1"/>
        <v>105725918</v>
      </c>
      <c r="M39" s="185">
        <f t="shared" si="2"/>
        <v>0</v>
      </c>
      <c r="N39" s="184">
        <f t="shared" si="3"/>
        <v>116777284</v>
      </c>
    </row>
    <row r="40" spans="1:14" x14ac:dyDescent="0.3">
      <c r="A40" s="192" t="s">
        <v>719</v>
      </c>
      <c r="B40" s="194" t="s">
        <v>720</v>
      </c>
      <c r="C40" s="186"/>
      <c r="D40" s="185"/>
      <c r="E40" s="186"/>
      <c r="F40" s="186">
        <v>0</v>
      </c>
      <c r="G40" s="185"/>
      <c r="H40" s="186">
        <v>0</v>
      </c>
      <c r="I40" s="186">
        <v>0</v>
      </c>
      <c r="J40" s="185"/>
      <c r="K40" s="186">
        <v>0</v>
      </c>
      <c r="L40" s="184">
        <f t="shared" si="1"/>
        <v>0</v>
      </c>
      <c r="M40" s="185">
        <f t="shared" si="2"/>
        <v>0</v>
      </c>
      <c r="N40" s="184">
        <f t="shared" si="3"/>
        <v>0</v>
      </c>
    </row>
    <row r="41" spans="1:14" x14ac:dyDescent="0.3">
      <c r="A41" s="192" t="s">
        <v>721</v>
      </c>
      <c r="B41" s="194" t="s">
        <v>722</v>
      </c>
      <c r="C41" s="203"/>
      <c r="D41" s="202"/>
      <c r="E41" s="203"/>
      <c r="F41" s="203">
        <v>0</v>
      </c>
      <c r="G41" s="202"/>
      <c r="H41" s="203">
        <v>0</v>
      </c>
      <c r="I41" s="203">
        <v>0</v>
      </c>
      <c r="J41" s="202"/>
      <c r="K41" s="203">
        <v>0</v>
      </c>
      <c r="L41" s="201">
        <f t="shared" si="1"/>
        <v>0</v>
      </c>
      <c r="M41" s="202">
        <f t="shared" si="2"/>
        <v>0</v>
      </c>
      <c r="N41" s="201">
        <f t="shared" si="3"/>
        <v>0</v>
      </c>
    </row>
    <row r="42" spans="1:14" ht="15" customHeight="1" x14ac:dyDescent="0.3">
      <c r="A42" s="191" t="s">
        <v>644</v>
      </c>
      <c r="B42" s="193" t="s">
        <v>723</v>
      </c>
      <c r="C42" s="200">
        <f t="shared" ref="C42" si="36">SUM(C37:C41)</f>
        <v>102182087</v>
      </c>
      <c r="D42" s="199"/>
      <c r="E42" s="200">
        <f t="shared" ref="E42:I42" si="37">SUM(E37:E41)</f>
        <v>116350837</v>
      </c>
      <c r="F42" s="200">
        <f t="shared" ref="F42" si="38">SUM(F37:F41)</f>
        <v>1609450</v>
      </c>
      <c r="G42" s="199"/>
      <c r="H42" s="200">
        <f t="shared" si="37"/>
        <v>1776236</v>
      </c>
      <c r="I42" s="200">
        <f t="shared" si="37"/>
        <v>3215771</v>
      </c>
      <c r="J42" s="199"/>
      <c r="K42" s="200">
        <f t="shared" ref="K42" si="39">SUM(K37:K41)</f>
        <v>405026</v>
      </c>
      <c r="L42" s="201">
        <f t="shared" si="1"/>
        <v>107007308</v>
      </c>
      <c r="M42" s="202">
        <f t="shared" si="2"/>
        <v>0</v>
      </c>
      <c r="N42" s="201">
        <f t="shared" si="3"/>
        <v>118532099</v>
      </c>
    </row>
    <row r="43" spans="1:14" ht="21" customHeight="1" x14ac:dyDescent="0.3">
      <c r="A43" s="192" t="s">
        <v>724</v>
      </c>
      <c r="B43" s="194" t="s">
        <v>725</v>
      </c>
      <c r="C43" s="186"/>
      <c r="D43" s="185"/>
      <c r="E43" s="186"/>
      <c r="F43" s="186">
        <v>0</v>
      </c>
      <c r="G43" s="185"/>
      <c r="H43" s="186">
        <v>0</v>
      </c>
      <c r="I43" s="186">
        <v>0</v>
      </c>
      <c r="J43" s="185"/>
      <c r="K43" s="186">
        <v>0</v>
      </c>
      <c r="L43" s="184">
        <f t="shared" si="1"/>
        <v>0</v>
      </c>
      <c r="M43" s="185">
        <f t="shared" si="2"/>
        <v>0</v>
      </c>
      <c r="N43" s="184">
        <f t="shared" si="3"/>
        <v>0</v>
      </c>
    </row>
    <row r="44" spans="1:14" ht="21.75" customHeight="1" x14ac:dyDescent="0.3">
      <c r="A44" s="192" t="s">
        <v>726</v>
      </c>
      <c r="B44" s="194" t="s">
        <v>727</v>
      </c>
      <c r="C44" s="186"/>
      <c r="D44" s="185"/>
      <c r="E44" s="186"/>
      <c r="F44" s="186">
        <v>0</v>
      </c>
      <c r="G44" s="185"/>
      <c r="H44" s="186">
        <v>0</v>
      </c>
      <c r="I44" s="186">
        <v>0</v>
      </c>
      <c r="J44" s="185"/>
      <c r="K44" s="186">
        <v>0</v>
      </c>
      <c r="L44" s="184">
        <f t="shared" si="1"/>
        <v>0</v>
      </c>
      <c r="M44" s="185">
        <f t="shared" si="2"/>
        <v>0</v>
      </c>
      <c r="N44" s="184">
        <f t="shared" si="3"/>
        <v>0</v>
      </c>
    </row>
    <row r="45" spans="1:14" ht="15" customHeight="1" x14ac:dyDescent="0.3">
      <c r="A45" s="192" t="s">
        <v>728</v>
      </c>
      <c r="B45" s="194" t="s">
        <v>729</v>
      </c>
      <c r="C45" s="186">
        <v>9476016</v>
      </c>
      <c r="D45" s="185"/>
      <c r="E45" s="186">
        <v>11022329</v>
      </c>
      <c r="F45" s="186">
        <v>0</v>
      </c>
      <c r="G45" s="185"/>
      <c r="H45" s="186">
        <v>0</v>
      </c>
      <c r="I45" s="186">
        <v>0</v>
      </c>
      <c r="J45" s="185"/>
      <c r="K45" s="186">
        <v>0</v>
      </c>
      <c r="L45" s="184">
        <f t="shared" si="1"/>
        <v>9476016</v>
      </c>
      <c r="M45" s="185">
        <f t="shared" si="2"/>
        <v>0</v>
      </c>
      <c r="N45" s="184">
        <f t="shared" si="3"/>
        <v>11022329</v>
      </c>
    </row>
    <row r="46" spans="1:14" ht="15" customHeight="1" x14ac:dyDescent="0.3">
      <c r="A46" s="192" t="s">
        <v>730</v>
      </c>
      <c r="B46" s="194" t="s">
        <v>731</v>
      </c>
      <c r="C46" s="186">
        <v>7532057</v>
      </c>
      <c r="D46" s="185"/>
      <c r="E46" s="186">
        <v>9258498</v>
      </c>
      <c r="F46" s="186">
        <v>0</v>
      </c>
      <c r="G46" s="185"/>
      <c r="H46" s="186">
        <v>0</v>
      </c>
      <c r="I46" s="186">
        <v>0</v>
      </c>
      <c r="J46" s="185"/>
      <c r="K46" s="186">
        <v>0</v>
      </c>
      <c r="L46" s="184">
        <f t="shared" si="1"/>
        <v>7532057</v>
      </c>
      <c r="M46" s="185">
        <f t="shared" si="2"/>
        <v>0</v>
      </c>
      <c r="N46" s="184">
        <f t="shared" si="3"/>
        <v>9258498</v>
      </c>
    </row>
    <row r="47" spans="1:14" ht="15" customHeight="1" x14ac:dyDescent="0.3">
      <c r="A47" s="192" t="s">
        <v>732</v>
      </c>
      <c r="B47" s="194" t="s">
        <v>733</v>
      </c>
      <c r="C47" s="186"/>
      <c r="D47" s="185"/>
      <c r="E47" s="186"/>
      <c r="F47" s="186">
        <v>0</v>
      </c>
      <c r="G47" s="185"/>
      <c r="H47" s="186">
        <v>0</v>
      </c>
      <c r="I47" s="186">
        <v>0</v>
      </c>
      <c r="J47" s="185"/>
      <c r="K47" s="186">
        <v>0</v>
      </c>
      <c r="L47" s="184">
        <f t="shared" si="1"/>
        <v>0</v>
      </c>
      <c r="M47" s="185">
        <f t="shared" si="2"/>
        <v>0</v>
      </c>
      <c r="N47" s="184">
        <f t="shared" si="3"/>
        <v>0</v>
      </c>
    </row>
    <row r="48" spans="1:14" ht="15" customHeight="1" x14ac:dyDescent="0.3">
      <c r="A48" s="192" t="s">
        <v>734</v>
      </c>
      <c r="B48" s="194" t="s">
        <v>735</v>
      </c>
      <c r="C48" s="186">
        <v>4803672</v>
      </c>
      <c r="D48" s="185"/>
      <c r="E48" s="186">
        <v>1483402</v>
      </c>
      <c r="F48" s="186">
        <v>0</v>
      </c>
      <c r="G48" s="185"/>
      <c r="H48" s="186">
        <v>0</v>
      </c>
      <c r="I48" s="186">
        <v>0</v>
      </c>
      <c r="J48" s="185"/>
      <c r="K48" s="186">
        <v>0</v>
      </c>
      <c r="L48" s="184">
        <f t="shared" si="1"/>
        <v>4803672</v>
      </c>
      <c r="M48" s="185">
        <f t="shared" si="2"/>
        <v>0</v>
      </c>
      <c r="N48" s="184">
        <f t="shared" si="3"/>
        <v>1483402</v>
      </c>
    </row>
    <row r="49" spans="1:14" ht="15" customHeight="1" x14ac:dyDescent="0.3">
      <c r="A49" s="192" t="s">
        <v>736</v>
      </c>
      <c r="B49" s="194" t="s">
        <v>737</v>
      </c>
      <c r="C49" s="186">
        <v>24025535</v>
      </c>
      <c r="D49" s="185"/>
      <c r="E49" s="186">
        <v>23905535</v>
      </c>
      <c r="F49" s="186">
        <v>0</v>
      </c>
      <c r="G49" s="185"/>
      <c r="H49" s="186">
        <v>0</v>
      </c>
      <c r="I49" s="186">
        <v>0</v>
      </c>
      <c r="J49" s="185"/>
      <c r="K49" s="186">
        <v>0</v>
      </c>
      <c r="L49" s="184">
        <f t="shared" si="1"/>
        <v>24025535</v>
      </c>
      <c r="M49" s="185">
        <f t="shared" si="2"/>
        <v>0</v>
      </c>
      <c r="N49" s="184">
        <f t="shared" si="3"/>
        <v>23905535</v>
      </c>
    </row>
    <row r="50" spans="1:14" ht="15" customHeight="1" x14ac:dyDescent="0.3">
      <c r="A50" s="192" t="s">
        <v>738</v>
      </c>
      <c r="B50" s="194" t="s">
        <v>739</v>
      </c>
      <c r="C50" s="186">
        <v>0</v>
      </c>
      <c r="D50" s="185"/>
      <c r="E50" s="186">
        <v>0</v>
      </c>
      <c r="F50" s="186">
        <v>0</v>
      </c>
      <c r="G50" s="185"/>
      <c r="H50" s="186">
        <v>0</v>
      </c>
      <c r="I50" s="186">
        <v>0</v>
      </c>
      <c r="J50" s="185"/>
      <c r="K50" s="186">
        <v>0</v>
      </c>
      <c r="L50" s="184">
        <f t="shared" si="1"/>
        <v>0</v>
      </c>
      <c r="M50" s="185">
        <f t="shared" si="2"/>
        <v>0</v>
      </c>
      <c r="N50" s="184">
        <f t="shared" si="3"/>
        <v>0</v>
      </c>
    </row>
    <row r="51" spans="1:14" ht="15" customHeight="1" x14ac:dyDescent="0.3">
      <c r="A51" s="191" t="s">
        <v>740</v>
      </c>
      <c r="B51" s="193" t="s">
        <v>741</v>
      </c>
      <c r="C51" s="200">
        <f t="shared" ref="C51" si="40">SUM(C43:C50)</f>
        <v>45837280</v>
      </c>
      <c r="D51" s="199"/>
      <c r="E51" s="200">
        <f t="shared" ref="E51:I51" si="41">SUM(E43:E50)</f>
        <v>45669764</v>
      </c>
      <c r="F51" s="200">
        <f t="shared" ref="F51" si="42">SUM(F43:F50)</f>
        <v>0</v>
      </c>
      <c r="G51" s="199"/>
      <c r="H51" s="200">
        <f t="shared" si="41"/>
        <v>0</v>
      </c>
      <c r="I51" s="200">
        <f t="shared" si="41"/>
        <v>0</v>
      </c>
      <c r="J51" s="199"/>
      <c r="K51" s="200">
        <f t="shared" ref="K51" si="43">SUM(K43:K50)</f>
        <v>0</v>
      </c>
      <c r="L51" s="201">
        <f t="shared" si="1"/>
        <v>45837280</v>
      </c>
      <c r="M51" s="202">
        <f t="shared" si="2"/>
        <v>0</v>
      </c>
      <c r="N51" s="201">
        <f t="shared" si="3"/>
        <v>45669764</v>
      </c>
    </row>
    <row r="52" spans="1:14" ht="15" customHeight="1" x14ac:dyDescent="0.3">
      <c r="A52" s="192" t="s">
        <v>742</v>
      </c>
      <c r="B52" s="194" t="s">
        <v>743</v>
      </c>
      <c r="C52" s="186">
        <v>0</v>
      </c>
      <c r="D52" s="185"/>
      <c r="E52" s="186">
        <v>0</v>
      </c>
      <c r="F52" s="186">
        <v>0</v>
      </c>
      <c r="G52" s="185"/>
      <c r="H52" s="186">
        <v>0</v>
      </c>
      <c r="I52" s="186">
        <v>0</v>
      </c>
      <c r="J52" s="185"/>
      <c r="K52" s="186">
        <v>0</v>
      </c>
      <c r="L52" s="184">
        <f t="shared" si="1"/>
        <v>0</v>
      </c>
      <c r="M52" s="185">
        <f t="shared" si="2"/>
        <v>0</v>
      </c>
      <c r="N52" s="184">
        <f t="shared" si="3"/>
        <v>0</v>
      </c>
    </row>
    <row r="53" spans="1:14" ht="19.5" customHeight="1" x14ac:dyDescent="0.3">
      <c r="A53" s="192" t="s">
        <v>744</v>
      </c>
      <c r="B53" s="194" t="s">
        <v>745</v>
      </c>
      <c r="C53" s="186">
        <v>0</v>
      </c>
      <c r="D53" s="185"/>
      <c r="E53" s="186">
        <v>0</v>
      </c>
      <c r="F53" s="186">
        <v>0</v>
      </c>
      <c r="G53" s="185"/>
      <c r="H53" s="186">
        <v>0</v>
      </c>
      <c r="I53" s="186">
        <v>0</v>
      </c>
      <c r="J53" s="185"/>
      <c r="K53" s="186">
        <v>0</v>
      </c>
      <c r="L53" s="184">
        <f t="shared" si="1"/>
        <v>0</v>
      </c>
      <c r="M53" s="185">
        <f t="shared" si="2"/>
        <v>0</v>
      </c>
      <c r="N53" s="184">
        <f t="shared" si="3"/>
        <v>0</v>
      </c>
    </row>
    <row r="54" spans="1:14" ht="15" customHeight="1" x14ac:dyDescent="0.3">
      <c r="A54" s="192" t="s">
        <v>746</v>
      </c>
      <c r="B54" s="194" t="s">
        <v>747</v>
      </c>
      <c r="C54" s="186">
        <v>13786932</v>
      </c>
      <c r="D54" s="185"/>
      <c r="E54" s="186">
        <v>14397054</v>
      </c>
      <c r="F54" s="186">
        <v>0</v>
      </c>
      <c r="G54" s="185"/>
      <c r="H54" s="186">
        <v>0</v>
      </c>
      <c r="I54" s="186">
        <v>0</v>
      </c>
      <c r="J54" s="185"/>
      <c r="K54" s="186">
        <v>0</v>
      </c>
      <c r="L54" s="184">
        <f t="shared" si="1"/>
        <v>13786932</v>
      </c>
      <c r="M54" s="185">
        <f t="shared" si="2"/>
        <v>0</v>
      </c>
      <c r="N54" s="184">
        <f t="shared" si="3"/>
        <v>14397054</v>
      </c>
    </row>
    <row r="55" spans="1:14" ht="15" customHeight="1" x14ac:dyDescent="0.3">
      <c r="A55" s="192" t="s">
        <v>748</v>
      </c>
      <c r="B55" s="194" t="s">
        <v>749</v>
      </c>
      <c r="C55" s="186">
        <v>0</v>
      </c>
      <c r="D55" s="185"/>
      <c r="E55" s="186">
        <v>0</v>
      </c>
      <c r="F55" s="186">
        <v>0</v>
      </c>
      <c r="G55" s="185"/>
      <c r="H55" s="186">
        <v>0</v>
      </c>
      <c r="I55" s="186">
        <v>0</v>
      </c>
      <c r="J55" s="185"/>
      <c r="K55" s="186">
        <v>0</v>
      </c>
      <c r="L55" s="184">
        <f t="shared" si="1"/>
        <v>0</v>
      </c>
      <c r="M55" s="185">
        <f t="shared" si="2"/>
        <v>0</v>
      </c>
      <c r="N55" s="184">
        <f t="shared" si="3"/>
        <v>0</v>
      </c>
    </row>
    <row r="56" spans="1:14" ht="15" customHeight="1" x14ac:dyDescent="0.3">
      <c r="A56" s="192" t="s">
        <v>750</v>
      </c>
      <c r="B56" s="194" t="s">
        <v>751</v>
      </c>
      <c r="C56" s="186">
        <v>0</v>
      </c>
      <c r="D56" s="185"/>
      <c r="E56" s="186">
        <v>0</v>
      </c>
      <c r="F56" s="186">
        <v>0</v>
      </c>
      <c r="G56" s="185"/>
      <c r="H56" s="186">
        <v>0</v>
      </c>
      <c r="I56" s="186">
        <v>0</v>
      </c>
      <c r="J56" s="185"/>
      <c r="K56" s="186">
        <v>0</v>
      </c>
      <c r="L56" s="184">
        <f t="shared" si="1"/>
        <v>0</v>
      </c>
      <c r="M56" s="185">
        <f t="shared" si="2"/>
        <v>0</v>
      </c>
      <c r="N56" s="184">
        <f t="shared" si="3"/>
        <v>0</v>
      </c>
    </row>
    <row r="57" spans="1:14" ht="19.5" customHeight="1" x14ac:dyDescent="0.3">
      <c r="A57" s="192" t="s">
        <v>752</v>
      </c>
      <c r="B57" s="194" t="s">
        <v>753</v>
      </c>
      <c r="C57" s="186">
        <v>0</v>
      </c>
      <c r="D57" s="185"/>
      <c r="E57" s="186">
        <v>45600</v>
      </c>
      <c r="F57" s="186">
        <v>0</v>
      </c>
      <c r="G57" s="185"/>
      <c r="H57" s="186">
        <v>0</v>
      </c>
      <c r="I57" s="186">
        <v>0</v>
      </c>
      <c r="J57" s="185"/>
      <c r="K57" s="186">
        <v>0</v>
      </c>
      <c r="L57" s="184">
        <f t="shared" si="1"/>
        <v>0</v>
      </c>
      <c r="M57" s="185">
        <f t="shared" si="2"/>
        <v>0</v>
      </c>
      <c r="N57" s="184">
        <f t="shared" si="3"/>
        <v>45600</v>
      </c>
    </row>
    <row r="58" spans="1:14" ht="27.75" customHeight="1" x14ac:dyDescent="0.3">
      <c r="A58" s="192" t="s">
        <v>754</v>
      </c>
      <c r="B58" s="194" t="s">
        <v>755</v>
      </c>
      <c r="C58" s="186">
        <v>0</v>
      </c>
      <c r="D58" s="185"/>
      <c r="E58" s="186">
        <v>0</v>
      </c>
      <c r="F58" s="186">
        <v>0</v>
      </c>
      <c r="G58" s="185"/>
      <c r="H58" s="186">
        <v>0</v>
      </c>
      <c r="I58" s="186">
        <v>0</v>
      </c>
      <c r="J58" s="185"/>
      <c r="K58" s="186">
        <v>0</v>
      </c>
      <c r="L58" s="184">
        <f t="shared" si="1"/>
        <v>0</v>
      </c>
      <c r="M58" s="185">
        <f t="shared" si="2"/>
        <v>0</v>
      </c>
      <c r="N58" s="184">
        <f t="shared" si="3"/>
        <v>0</v>
      </c>
    </row>
    <row r="59" spans="1:14" ht="15" customHeight="1" x14ac:dyDescent="0.3">
      <c r="A59" s="192" t="s">
        <v>756</v>
      </c>
      <c r="B59" s="194" t="s">
        <v>757</v>
      </c>
      <c r="C59" s="186"/>
      <c r="D59" s="185"/>
      <c r="E59" s="186"/>
      <c r="F59" s="186">
        <v>0</v>
      </c>
      <c r="G59" s="185"/>
      <c r="H59" s="186">
        <v>0</v>
      </c>
      <c r="I59" s="186">
        <v>0</v>
      </c>
      <c r="J59" s="185"/>
      <c r="K59" s="186">
        <v>0</v>
      </c>
      <c r="L59" s="184">
        <f t="shared" si="1"/>
        <v>0</v>
      </c>
      <c r="M59" s="185">
        <f t="shared" si="2"/>
        <v>0</v>
      </c>
      <c r="N59" s="184">
        <f t="shared" si="3"/>
        <v>0</v>
      </c>
    </row>
    <row r="60" spans="1:14" ht="24" customHeight="1" x14ac:dyDescent="0.3">
      <c r="A60" s="191" t="s">
        <v>758</v>
      </c>
      <c r="B60" s="193" t="s">
        <v>759</v>
      </c>
      <c r="C60" s="200">
        <f t="shared" ref="C60" si="44">SUM(C52:C59)</f>
        <v>13786932</v>
      </c>
      <c r="D60" s="199"/>
      <c r="E60" s="200">
        <f t="shared" ref="E60:I60" si="45">SUM(E52:E59)</f>
        <v>14442654</v>
      </c>
      <c r="F60" s="200">
        <f t="shared" ref="F60" si="46">SUM(F52:F59)</f>
        <v>0</v>
      </c>
      <c r="G60" s="199"/>
      <c r="H60" s="200">
        <f t="shared" si="45"/>
        <v>0</v>
      </c>
      <c r="I60" s="200">
        <f t="shared" si="45"/>
        <v>0</v>
      </c>
      <c r="J60" s="199"/>
      <c r="K60" s="200">
        <f t="shared" ref="K60" si="47">SUM(K52:K59)</f>
        <v>0</v>
      </c>
      <c r="L60" s="201">
        <f t="shared" si="1"/>
        <v>13786932</v>
      </c>
      <c r="M60" s="202">
        <f t="shared" si="2"/>
        <v>0</v>
      </c>
      <c r="N60" s="201">
        <f t="shared" si="3"/>
        <v>14442654</v>
      </c>
    </row>
    <row r="61" spans="1:14" x14ac:dyDescent="0.3">
      <c r="A61" s="195" t="s">
        <v>760</v>
      </c>
      <c r="B61" s="183" t="s">
        <v>761</v>
      </c>
      <c r="C61" s="186">
        <v>0</v>
      </c>
      <c r="D61" s="185"/>
      <c r="E61" s="186">
        <v>0</v>
      </c>
      <c r="F61" s="186">
        <v>0</v>
      </c>
      <c r="G61" s="185"/>
      <c r="H61" s="186">
        <v>0</v>
      </c>
      <c r="I61" s="186">
        <v>0</v>
      </c>
      <c r="J61" s="185"/>
      <c r="K61" s="186">
        <v>0</v>
      </c>
      <c r="L61" s="184">
        <f t="shared" si="1"/>
        <v>0</v>
      </c>
      <c r="M61" s="185">
        <f t="shared" si="2"/>
        <v>0</v>
      </c>
      <c r="N61" s="184">
        <f t="shared" si="3"/>
        <v>0</v>
      </c>
    </row>
    <row r="62" spans="1:14" ht="15" customHeight="1" x14ac:dyDescent="0.3">
      <c r="A62" s="195" t="s">
        <v>762</v>
      </c>
      <c r="B62" s="196" t="s">
        <v>763</v>
      </c>
      <c r="C62" s="186">
        <v>0</v>
      </c>
      <c r="D62" s="185"/>
      <c r="E62" s="186">
        <v>0</v>
      </c>
      <c r="F62" s="186">
        <v>0</v>
      </c>
      <c r="G62" s="185"/>
      <c r="H62" s="186">
        <v>0</v>
      </c>
      <c r="I62" s="186">
        <v>0</v>
      </c>
      <c r="J62" s="185"/>
      <c r="K62" s="186">
        <v>0</v>
      </c>
      <c r="L62" s="184">
        <f t="shared" si="1"/>
        <v>0</v>
      </c>
      <c r="M62" s="185">
        <f t="shared" si="2"/>
        <v>0</v>
      </c>
      <c r="N62" s="184">
        <f t="shared" si="3"/>
        <v>0</v>
      </c>
    </row>
    <row r="63" spans="1:14" ht="15" customHeight="1" x14ac:dyDescent="0.3">
      <c r="A63" s="195" t="s">
        <v>764</v>
      </c>
      <c r="B63" s="196" t="s">
        <v>765</v>
      </c>
      <c r="C63" s="186">
        <v>0</v>
      </c>
      <c r="D63" s="185"/>
      <c r="E63" s="186">
        <v>0</v>
      </c>
      <c r="F63" s="186">
        <v>0</v>
      </c>
      <c r="G63" s="185"/>
      <c r="H63" s="186">
        <v>0</v>
      </c>
      <c r="I63" s="186">
        <v>0</v>
      </c>
      <c r="J63" s="185"/>
      <c r="K63" s="186">
        <v>0</v>
      </c>
      <c r="L63" s="184">
        <f t="shared" si="1"/>
        <v>0</v>
      </c>
      <c r="M63" s="185">
        <f t="shared" si="2"/>
        <v>0</v>
      </c>
      <c r="N63" s="184">
        <f t="shared" si="3"/>
        <v>0</v>
      </c>
    </row>
    <row r="64" spans="1:14" ht="15" customHeight="1" x14ac:dyDescent="0.3">
      <c r="A64" s="195" t="s">
        <v>766</v>
      </c>
      <c r="B64" s="196" t="s">
        <v>767</v>
      </c>
      <c r="C64" s="186">
        <v>0</v>
      </c>
      <c r="D64" s="185"/>
      <c r="E64" s="186">
        <v>0</v>
      </c>
      <c r="F64" s="186">
        <v>0</v>
      </c>
      <c r="G64" s="185"/>
      <c r="H64" s="186">
        <v>0</v>
      </c>
      <c r="I64" s="186">
        <v>0</v>
      </c>
      <c r="J64" s="185"/>
      <c r="K64" s="186">
        <v>0</v>
      </c>
      <c r="L64" s="184">
        <f t="shared" si="1"/>
        <v>0</v>
      </c>
      <c r="M64" s="185">
        <f t="shared" si="2"/>
        <v>0</v>
      </c>
      <c r="N64" s="184">
        <f t="shared" si="3"/>
        <v>0</v>
      </c>
    </row>
    <row r="65" spans="1:14" ht="15" customHeight="1" x14ac:dyDescent="0.3">
      <c r="A65" s="195" t="s">
        <v>768</v>
      </c>
      <c r="B65" s="196" t="s">
        <v>769</v>
      </c>
      <c r="C65" s="186">
        <v>0</v>
      </c>
      <c r="D65" s="185"/>
      <c r="E65" s="186">
        <v>0</v>
      </c>
      <c r="F65" s="186">
        <v>0</v>
      </c>
      <c r="G65" s="185"/>
      <c r="H65" s="186">
        <v>0</v>
      </c>
      <c r="I65" s="186">
        <v>0</v>
      </c>
      <c r="J65" s="185"/>
      <c r="K65" s="186">
        <v>0</v>
      </c>
      <c r="L65" s="184">
        <f t="shared" si="1"/>
        <v>0</v>
      </c>
      <c r="M65" s="185">
        <f t="shared" si="2"/>
        <v>0</v>
      </c>
      <c r="N65" s="184">
        <f t="shared" si="3"/>
        <v>0</v>
      </c>
    </row>
    <row r="66" spans="1:14" ht="15" customHeight="1" x14ac:dyDescent="0.3">
      <c r="A66" s="195" t="s">
        <v>770</v>
      </c>
      <c r="B66" s="196" t="s">
        <v>771</v>
      </c>
      <c r="C66" s="186">
        <v>0</v>
      </c>
      <c r="D66" s="185"/>
      <c r="E66" s="186">
        <v>0</v>
      </c>
      <c r="F66" s="186">
        <v>0</v>
      </c>
      <c r="G66" s="185"/>
      <c r="H66" s="186">
        <v>0</v>
      </c>
      <c r="I66" s="186">
        <v>0</v>
      </c>
      <c r="J66" s="185"/>
      <c r="K66" s="186">
        <v>0</v>
      </c>
      <c r="L66" s="184">
        <f t="shared" si="1"/>
        <v>0</v>
      </c>
      <c r="M66" s="185">
        <f t="shared" si="2"/>
        <v>0</v>
      </c>
      <c r="N66" s="184">
        <f t="shared" si="3"/>
        <v>0</v>
      </c>
    </row>
    <row r="67" spans="1:14" ht="15" customHeight="1" x14ac:dyDescent="0.3">
      <c r="A67" s="195" t="s">
        <v>772</v>
      </c>
      <c r="B67" s="196" t="s">
        <v>773</v>
      </c>
      <c r="C67" s="186">
        <v>0</v>
      </c>
      <c r="D67" s="185"/>
      <c r="E67" s="186">
        <v>0</v>
      </c>
      <c r="F67" s="186">
        <v>0</v>
      </c>
      <c r="G67" s="185"/>
      <c r="H67" s="186">
        <v>0</v>
      </c>
      <c r="I67" s="186">
        <v>0</v>
      </c>
      <c r="J67" s="185"/>
      <c r="K67" s="186">
        <v>0</v>
      </c>
      <c r="L67" s="184">
        <f t="shared" si="1"/>
        <v>0</v>
      </c>
      <c r="M67" s="185">
        <f t="shared" si="2"/>
        <v>0</v>
      </c>
      <c r="N67" s="184">
        <f t="shared" si="3"/>
        <v>0</v>
      </c>
    </row>
    <row r="68" spans="1:14" ht="15" customHeight="1" x14ac:dyDescent="0.3">
      <c r="A68" s="195" t="s">
        <v>774</v>
      </c>
      <c r="B68" s="196" t="s">
        <v>775</v>
      </c>
      <c r="C68" s="186">
        <v>0</v>
      </c>
      <c r="D68" s="185"/>
      <c r="E68" s="186">
        <v>0</v>
      </c>
      <c r="F68" s="186">
        <v>0</v>
      </c>
      <c r="G68" s="185"/>
      <c r="H68" s="186">
        <v>0</v>
      </c>
      <c r="I68" s="186">
        <v>0</v>
      </c>
      <c r="J68" s="185"/>
      <c r="K68" s="186">
        <v>0</v>
      </c>
      <c r="L68" s="184">
        <f t="shared" si="1"/>
        <v>0</v>
      </c>
      <c r="M68" s="185">
        <f t="shared" si="2"/>
        <v>0</v>
      </c>
      <c r="N68" s="184">
        <f t="shared" si="3"/>
        <v>0</v>
      </c>
    </row>
    <row r="69" spans="1:14" x14ac:dyDescent="0.3">
      <c r="A69" s="195" t="s">
        <v>776</v>
      </c>
      <c r="B69" s="196" t="s">
        <v>777</v>
      </c>
      <c r="C69" s="186">
        <v>300000</v>
      </c>
      <c r="D69" s="185"/>
      <c r="E69" s="186">
        <v>300000</v>
      </c>
      <c r="F69" s="186">
        <v>0</v>
      </c>
      <c r="G69" s="185"/>
      <c r="H69" s="186">
        <v>0</v>
      </c>
      <c r="I69" s="186">
        <v>0</v>
      </c>
      <c r="J69" s="185"/>
      <c r="K69" s="186">
        <v>0</v>
      </c>
      <c r="L69" s="184">
        <f t="shared" si="1"/>
        <v>300000</v>
      </c>
      <c r="M69" s="185">
        <f t="shared" si="2"/>
        <v>0</v>
      </c>
      <c r="N69" s="184">
        <f t="shared" si="3"/>
        <v>300000</v>
      </c>
    </row>
    <row r="70" spans="1:14" ht="15" customHeight="1" x14ac:dyDescent="0.3">
      <c r="A70" s="195" t="s">
        <v>778</v>
      </c>
      <c r="B70" s="196" t="s">
        <v>779</v>
      </c>
      <c r="C70" s="186">
        <v>0</v>
      </c>
      <c r="D70" s="185"/>
      <c r="E70" s="186">
        <v>0</v>
      </c>
      <c r="F70" s="186">
        <v>0</v>
      </c>
      <c r="G70" s="185"/>
      <c r="H70" s="186">
        <v>0</v>
      </c>
      <c r="I70" s="186">
        <v>0</v>
      </c>
      <c r="J70" s="185"/>
      <c r="K70" s="186">
        <v>0</v>
      </c>
      <c r="L70" s="184">
        <f t="shared" si="1"/>
        <v>0</v>
      </c>
      <c r="M70" s="185">
        <f t="shared" si="2"/>
        <v>0</v>
      </c>
      <c r="N70" s="184">
        <f t="shared" si="3"/>
        <v>0</v>
      </c>
    </row>
    <row r="71" spans="1:14" ht="15" customHeight="1" x14ac:dyDescent="0.3">
      <c r="A71" s="195" t="s">
        <v>780</v>
      </c>
      <c r="B71" s="196" t="s">
        <v>781</v>
      </c>
      <c r="C71" s="186">
        <v>0</v>
      </c>
      <c r="D71" s="185"/>
      <c r="E71" s="186">
        <v>0</v>
      </c>
      <c r="F71" s="186">
        <v>0</v>
      </c>
      <c r="G71" s="185"/>
      <c r="H71" s="186">
        <v>0</v>
      </c>
      <c r="I71" s="186">
        <v>0</v>
      </c>
      <c r="J71" s="185"/>
      <c r="K71" s="186">
        <v>0</v>
      </c>
      <c r="L71" s="184">
        <f t="shared" si="1"/>
        <v>0</v>
      </c>
      <c r="M71" s="185">
        <f t="shared" si="2"/>
        <v>0</v>
      </c>
      <c r="N71" s="184">
        <f t="shared" si="3"/>
        <v>0</v>
      </c>
    </row>
    <row r="72" spans="1:14" ht="15" customHeight="1" x14ac:dyDescent="0.3">
      <c r="A72" s="195" t="s">
        <v>782</v>
      </c>
      <c r="B72" s="196" t="s">
        <v>783</v>
      </c>
      <c r="C72" s="186">
        <v>0</v>
      </c>
      <c r="D72" s="185"/>
      <c r="E72" s="186">
        <v>0</v>
      </c>
      <c r="F72" s="186">
        <v>0</v>
      </c>
      <c r="G72" s="185"/>
      <c r="H72" s="186">
        <v>0</v>
      </c>
      <c r="I72" s="186">
        <v>0</v>
      </c>
      <c r="J72" s="185"/>
      <c r="K72" s="186">
        <v>0</v>
      </c>
      <c r="L72" s="184">
        <f t="shared" si="1"/>
        <v>0</v>
      </c>
      <c r="M72" s="185">
        <f t="shared" si="2"/>
        <v>0</v>
      </c>
      <c r="N72" s="184">
        <f t="shared" si="3"/>
        <v>0</v>
      </c>
    </row>
    <row r="73" spans="1:14" ht="15" customHeight="1" x14ac:dyDescent="0.3">
      <c r="A73" s="99" t="s">
        <v>784</v>
      </c>
      <c r="B73" s="188" t="s">
        <v>785</v>
      </c>
      <c r="C73" s="200">
        <f t="shared" ref="C73" si="48">SUM(C67:C72)+C61</f>
        <v>300000</v>
      </c>
      <c r="D73" s="199"/>
      <c r="E73" s="200">
        <f t="shared" ref="E73:H73" si="49">SUM(E67:E72)+E61</f>
        <v>300000</v>
      </c>
      <c r="F73" s="200">
        <f t="shared" ref="F73" si="50">SUM(F67:F72)+F61</f>
        <v>0</v>
      </c>
      <c r="G73" s="199"/>
      <c r="H73" s="200">
        <f t="shared" si="49"/>
        <v>0</v>
      </c>
      <c r="I73" s="200">
        <f t="shared" ref="I73" si="51">SUM(I67:I72)+I61</f>
        <v>0</v>
      </c>
      <c r="J73" s="199"/>
      <c r="K73" s="200">
        <f t="shared" ref="K73" si="52">SUM(K67:K72)+K61</f>
        <v>0</v>
      </c>
      <c r="L73" s="201">
        <f t="shared" si="1"/>
        <v>300000</v>
      </c>
      <c r="M73" s="202">
        <f t="shared" si="2"/>
        <v>0</v>
      </c>
      <c r="N73" s="201">
        <f t="shared" si="3"/>
        <v>300000</v>
      </c>
    </row>
    <row r="74" spans="1:14" ht="15" customHeight="1" x14ac:dyDescent="0.3">
      <c r="A74" s="99" t="s">
        <v>646</v>
      </c>
      <c r="B74" s="188" t="s">
        <v>786</v>
      </c>
      <c r="C74" s="200">
        <f t="shared" ref="C74" si="53">C51+C60+C73</f>
        <v>59924212</v>
      </c>
      <c r="D74" s="199"/>
      <c r="E74" s="200">
        <f t="shared" ref="E74:I74" si="54">E51+E60+E73</f>
        <v>60412418</v>
      </c>
      <c r="F74" s="200">
        <f t="shared" ref="F74" si="55">F51+F60+F73</f>
        <v>0</v>
      </c>
      <c r="G74" s="199"/>
      <c r="H74" s="200">
        <f t="shared" si="54"/>
        <v>0</v>
      </c>
      <c r="I74" s="200">
        <f t="shared" si="54"/>
        <v>0</v>
      </c>
      <c r="J74" s="199"/>
      <c r="K74" s="200">
        <f t="shared" ref="K74" si="56">K51+K60+K73</f>
        <v>0</v>
      </c>
      <c r="L74" s="201">
        <f t="shared" ref="L74:L79" si="57">$C74+$F74+I74</f>
        <v>59924212</v>
      </c>
      <c r="M74" s="202">
        <f t="shared" ref="M74:M123" si="58">$D74+$G74</f>
        <v>0</v>
      </c>
      <c r="N74" s="201">
        <f t="shared" si="3"/>
        <v>60412418</v>
      </c>
    </row>
    <row r="75" spans="1:14" ht="15" customHeight="1" x14ac:dyDescent="0.3">
      <c r="A75" s="99" t="s">
        <v>648</v>
      </c>
      <c r="B75" s="188" t="s">
        <v>787</v>
      </c>
      <c r="C75" s="203">
        <v>-11000</v>
      </c>
      <c r="D75" s="202"/>
      <c r="E75" s="203">
        <v>-15053</v>
      </c>
      <c r="F75" s="203">
        <v>0</v>
      </c>
      <c r="G75" s="202"/>
      <c r="H75" s="203">
        <v>0</v>
      </c>
      <c r="I75" s="203">
        <v>0</v>
      </c>
      <c r="J75" s="202"/>
      <c r="K75" s="203">
        <v>0</v>
      </c>
      <c r="L75" s="201">
        <f t="shared" si="57"/>
        <v>-11000</v>
      </c>
      <c r="M75" s="202">
        <f t="shared" si="58"/>
        <v>0</v>
      </c>
      <c r="N75" s="201">
        <f t="shared" ref="N75:N123" si="59">E75+H75+K75</f>
        <v>-15053</v>
      </c>
    </row>
    <row r="76" spans="1:14" ht="15" customHeight="1" x14ac:dyDescent="0.3">
      <c r="A76" s="195" t="s">
        <v>788</v>
      </c>
      <c r="B76" s="183" t="s">
        <v>789</v>
      </c>
      <c r="C76" s="186">
        <v>0</v>
      </c>
      <c r="D76" s="185"/>
      <c r="E76" s="186">
        <v>0</v>
      </c>
      <c r="F76" s="186">
        <v>0</v>
      </c>
      <c r="G76" s="185"/>
      <c r="H76" s="186">
        <v>0</v>
      </c>
      <c r="I76" s="186">
        <v>0</v>
      </c>
      <c r="J76" s="185"/>
      <c r="K76" s="186">
        <v>0</v>
      </c>
      <c r="L76" s="184">
        <f t="shared" si="57"/>
        <v>0</v>
      </c>
      <c r="M76" s="185">
        <f t="shared" si="58"/>
        <v>0</v>
      </c>
      <c r="N76" s="184">
        <f t="shared" si="59"/>
        <v>0</v>
      </c>
    </row>
    <row r="77" spans="1:14" ht="15" customHeight="1" x14ac:dyDescent="0.3">
      <c r="A77" s="195" t="s">
        <v>790</v>
      </c>
      <c r="B77" s="183" t="s">
        <v>791</v>
      </c>
      <c r="C77" s="186">
        <v>0</v>
      </c>
      <c r="D77" s="185"/>
      <c r="E77" s="186">
        <v>0</v>
      </c>
      <c r="F77" s="186">
        <v>54857</v>
      </c>
      <c r="G77" s="185"/>
      <c r="H77" s="186">
        <v>56857</v>
      </c>
      <c r="I77" s="186">
        <v>0</v>
      </c>
      <c r="J77" s="185"/>
      <c r="K77" s="186">
        <v>0</v>
      </c>
      <c r="L77" s="184">
        <f t="shared" si="57"/>
        <v>54857</v>
      </c>
      <c r="M77" s="185">
        <f t="shared" si="58"/>
        <v>0</v>
      </c>
      <c r="N77" s="184">
        <f t="shared" si="59"/>
        <v>56857</v>
      </c>
    </row>
    <row r="78" spans="1:14" x14ac:dyDescent="0.3">
      <c r="A78" s="195" t="s">
        <v>792</v>
      </c>
      <c r="B78" s="183" t="s">
        <v>793</v>
      </c>
      <c r="C78" s="186">
        <v>0</v>
      </c>
      <c r="D78" s="185"/>
      <c r="E78" s="186">
        <v>0</v>
      </c>
      <c r="F78" s="186">
        <v>0</v>
      </c>
      <c r="G78" s="185"/>
      <c r="H78" s="186">
        <v>0</v>
      </c>
      <c r="I78" s="186">
        <v>0</v>
      </c>
      <c r="J78" s="185"/>
      <c r="K78" s="186">
        <v>0</v>
      </c>
      <c r="L78" s="184">
        <f t="shared" si="57"/>
        <v>0</v>
      </c>
      <c r="M78" s="185">
        <f t="shared" si="58"/>
        <v>0</v>
      </c>
      <c r="N78" s="184">
        <f t="shared" si="59"/>
        <v>0</v>
      </c>
    </row>
    <row r="79" spans="1:14" ht="15" customHeight="1" x14ac:dyDescent="0.3">
      <c r="A79" s="99" t="s">
        <v>650</v>
      </c>
      <c r="B79" s="188" t="s">
        <v>794</v>
      </c>
      <c r="C79" s="200">
        <v>28016</v>
      </c>
      <c r="D79" s="199"/>
      <c r="E79" s="200">
        <v>0</v>
      </c>
      <c r="F79" s="200">
        <f t="shared" ref="F79" si="60">SUM(F76:F78)</f>
        <v>54857</v>
      </c>
      <c r="G79" s="199"/>
      <c r="H79" s="200">
        <f t="shared" ref="H79" si="61">SUM(H76:H78)</f>
        <v>56857</v>
      </c>
      <c r="I79" s="200">
        <v>11603</v>
      </c>
      <c r="J79" s="199"/>
      <c r="K79" s="200">
        <v>0</v>
      </c>
      <c r="L79" s="201">
        <f t="shared" si="57"/>
        <v>94476</v>
      </c>
      <c r="M79" s="202">
        <f t="shared" si="58"/>
        <v>0</v>
      </c>
      <c r="N79" s="201">
        <f t="shared" si="59"/>
        <v>56857</v>
      </c>
    </row>
    <row r="80" spans="1:14" s="169" customFormat="1" ht="21.75" customHeight="1" x14ac:dyDescent="0.3">
      <c r="A80" s="682" t="s">
        <v>795</v>
      </c>
      <c r="B80" s="683"/>
      <c r="C80" s="200">
        <f>C26+C36+C42+C74+C75+C79+3</f>
        <v>1730396877</v>
      </c>
      <c r="D80" s="199"/>
      <c r="E80" s="200">
        <f>E26+E36+E42+E74+E75+E79</f>
        <v>1764169701</v>
      </c>
      <c r="F80" s="200">
        <f t="shared" ref="F80" si="62">F26+F36+F42+F74+F75+F79</f>
        <v>1664307</v>
      </c>
      <c r="G80" s="199"/>
      <c r="H80" s="200">
        <f t="shared" ref="H80:I80" si="63">H26+H36+H42+H74+H75+H79</f>
        <v>1833093</v>
      </c>
      <c r="I80" s="200">
        <f t="shared" si="63"/>
        <v>3794693</v>
      </c>
      <c r="J80" s="199"/>
      <c r="K80" s="200">
        <f t="shared" ref="K80" si="64">K26+K36+K42+K74+K75+K79</f>
        <v>850486</v>
      </c>
      <c r="L80" s="201">
        <f>$C80+$F80+I80</f>
        <v>1735855877</v>
      </c>
      <c r="M80" s="202">
        <f t="shared" si="58"/>
        <v>0</v>
      </c>
      <c r="N80" s="201">
        <f>E80+H80+K80+3</f>
        <v>1766853283</v>
      </c>
    </row>
    <row r="81" spans="1:14" ht="15" customHeight="1" x14ac:dyDescent="0.3">
      <c r="A81" s="195" t="s">
        <v>796</v>
      </c>
      <c r="B81" s="183" t="s">
        <v>797</v>
      </c>
      <c r="C81" s="186">
        <v>2151575920</v>
      </c>
      <c r="D81" s="202"/>
      <c r="E81" s="186">
        <v>2151575920</v>
      </c>
      <c r="F81" s="203">
        <v>0</v>
      </c>
      <c r="G81" s="185"/>
      <c r="H81" s="203">
        <v>0</v>
      </c>
      <c r="I81" s="186">
        <v>2021540</v>
      </c>
      <c r="J81" s="185"/>
      <c r="K81" s="549">
        <v>2021540</v>
      </c>
      <c r="L81" s="184">
        <f>$C81+$F81+I81</f>
        <v>2153597460</v>
      </c>
      <c r="M81" s="185">
        <f t="shared" si="58"/>
        <v>0</v>
      </c>
      <c r="N81" s="184">
        <f t="shared" si="59"/>
        <v>2153597460</v>
      </c>
    </row>
    <row r="82" spans="1:14" ht="15" customHeight="1" x14ac:dyDescent="0.3">
      <c r="A82" s="195" t="s">
        <v>798</v>
      </c>
      <c r="B82" s="183" t="s">
        <v>799</v>
      </c>
      <c r="C82" s="186">
        <v>-584918597</v>
      </c>
      <c r="D82" s="202"/>
      <c r="E82" s="186">
        <v>-573072047</v>
      </c>
      <c r="F82" s="203">
        <v>0</v>
      </c>
      <c r="G82" s="185"/>
      <c r="H82" s="203">
        <v>0</v>
      </c>
      <c r="I82" s="203">
        <v>0</v>
      </c>
      <c r="J82" s="185"/>
      <c r="K82" s="549">
        <v>0</v>
      </c>
      <c r="L82" s="184">
        <f t="shared" ref="L82:L96" si="65">$C82+$F82+I82</f>
        <v>-584918597</v>
      </c>
      <c r="M82" s="185">
        <f t="shared" si="58"/>
        <v>0</v>
      </c>
      <c r="N82" s="184">
        <f t="shared" si="59"/>
        <v>-573072047</v>
      </c>
    </row>
    <row r="83" spans="1:14" ht="15" customHeight="1" x14ac:dyDescent="0.3">
      <c r="A83" s="195" t="s">
        <v>800</v>
      </c>
      <c r="B83" s="183" t="s">
        <v>801</v>
      </c>
      <c r="C83" s="186">
        <v>48798791</v>
      </c>
      <c r="D83" s="202"/>
      <c r="E83" s="186">
        <v>48798791</v>
      </c>
      <c r="F83" s="186">
        <v>632672</v>
      </c>
      <c r="G83" s="185"/>
      <c r="H83" s="186">
        <v>632672</v>
      </c>
      <c r="I83" s="186">
        <v>64543</v>
      </c>
      <c r="J83" s="185"/>
      <c r="K83" s="549">
        <v>64543</v>
      </c>
      <c r="L83" s="184">
        <f t="shared" si="65"/>
        <v>49496006</v>
      </c>
      <c r="M83" s="185">
        <f t="shared" si="58"/>
        <v>0</v>
      </c>
      <c r="N83" s="184">
        <f t="shared" si="59"/>
        <v>49496006</v>
      </c>
    </row>
    <row r="84" spans="1:14" x14ac:dyDescent="0.3">
      <c r="A84" s="195" t="s">
        <v>802</v>
      </c>
      <c r="B84" s="183" t="s">
        <v>803</v>
      </c>
      <c r="C84" s="186">
        <v>63991007</v>
      </c>
      <c r="D84" s="202"/>
      <c r="E84" s="186">
        <v>41604177</v>
      </c>
      <c r="F84" s="186">
        <v>-4213663</v>
      </c>
      <c r="G84" s="185"/>
      <c r="H84" s="186">
        <v>-2925603</v>
      </c>
      <c r="I84" s="186">
        <v>-3519084</v>
      </c>
      <c r="J84" s="185"/>
      <c r="K84" s="549">
        <v>-729028</v>
      </c>
      <c r="L84" s="184">
        <f t="shared" si="65"/>
        <v>56258260</v>
      </c>
      <c r="M84" s="185">
        <f t="shared" si="58"/>
        <v>0</v>
      </c>
      <c r="N84" s="184">
        <f t="shared" si="59"/>
        <v>37949546</v>
      </c>
    </row>
    <row r="85" spans="1:14" ht="15" customHeight="1" x14ac:dyDescent="0.3">
      <c r="A85" s="195" t="s">
        <v>804</v>
      </c>
      <c r="B85" s="183" t="s">
        <v>805</v>
      </c>
      <c r="C85" s="186">
        <v>0</v>
      </c>
      <c r="D85" s="185"/>
      <c r="E85" s="186">
        <v>0</v>
      </c>
      <c r="F85" s="186">
        <v>0</v>
      </c>
      <c r="G85" s="185"/>
      <c r="H85" s="186">
        <v>0</v>
      </c>
      <c r="I85" s="186">
        <v>0</v>
      </c>
      <c r="J85" s="185"/>
      <c r="K85" s="549">
        <v>0</v>
      </c>
      <c r="L85" s="184">
        <f t="shared" si="65"/>
        <v>0</v>
      </c>
      <c r="M85" s="185">
        <f t="shared" si="58"/>
        <v>0</v>
      </c>
      <c r="N85" s="184">
        <f t="shared" si="59"/>
        <v>0</v>
      </c>
    </row>
    <row r="86" spans="1:14" ht="15" customHeight="1" x14ac:dyDescent="0.3">
      <c r="A86" s="195" t="s">
        <v>806</v>
      </c>
      <c r="B86" s="183" t="s">
        <v>807</v>
      </c>
      <c r="C86" s="186">
        <v>-13349134</v>
      </c>
      <c r="D86" s="185"/>
      <c r="E86" s="186">
        <v>46461964</v>
      </c>
      <c r="F86" s="186">
        <v>1288060</v>
      </c>
      <c r="G86" s="185"/>
      <c r="H86" s="186">
        <v>1139910</v>
      </c>
      <c r="I86" s="186">
        <v>2790056</v>
      </c>
      <c r="J86" s="185"/>
      <c r="K86" s="549">
        <v>-904369</v>
      </c>
      <c r="L86" s="184">
        <f t="shared" si="65"/>
        <v>-9271018</v>
      </c>
      <c r="M86" s="185">
        <f t="shared" si="58"/>
        <v>0</v>
      </c>
      <c r="N86" s="184">
        <f t="shared" si="59"/>
        <v>46697505</v>
      </c>
    </row>
    <row r="87" spans="1:14" ht="15" customHeight="1" x14ac:dyDescent="0.3">
      <c r="A87" s="99" t="s">
        <v>652</v>
      </c>
      <c r="B87" s="188" t="s">
        <v>808</v>
      </c>
      <c r="C87" s="200">
        <f t="shared" ref="C87" si="66">SUM(C81:C86)</f>
        <v>1666097987</v>
      </c>
      <c r="D87" s="199"/>
      <c r="E87" s="200">
        <f t="shared" ref="E87:I87" si="67">SUM(E81:E86)</f>
        <v>1715368805</v>
      </c>
      <c r="F87" s="200">
        <f t="shared" ref="F87" si="68">SUM(F81:F86)</f>
        <v>-2292931</v>
      </c>
      <c r="G87" s="199"/>
      <c r="H87" s="200">
        <f t="shared" si="67"/>
        <v>-1153021</v>
      </c>
      <c r="I87" s="198">
        <f t="shared" si="67"/>
        <v>1357055</v>
      </c>
      <c r="J87" s="198"/>
      <c r="K87" s="198">
        <f t="shared" ref="K87" si="69">SUM(K81:K86)</f>
        <v>452686</v>
      </c>
      <c r="L87" s="201">
        <f t="shared" si="65"/>
        <v>1665162111</v>
      </c>
      <c r="M87" s="202">
        <f t="shared" si="58"/>
        <v>0</v>
      </c>
      <c r="N87" s="201">
        <f t="shared" si="59"/>
        <v>1714668470</v>
      </c>
    </row>
    <row r="88" spans="1:14" ht="15" customHeight="1" x14ac:dyDescent="0.3">
      <c r="A88" s="195" t="s">
        <v>809</v>
      </c>
      <c r="B88" s="183" t="s">
        <v>810</v>
      </c>
      <c r="C88" s="186">
        <v>0</v>
      </c>
      <c r="D88" s="185"/>
      <c r="E88" s="186">
        <v>0</v>
      </c>
      <c r="F88" s="186">
        <v>0</v>
      </c>
      <c r="G88" s="185"/>
      <c r="H88" s="186">
        <v>0</v>
      </c>
      <c r="I88" s="186">
        <v>0</v>
      </c>
      <c r="J88" s="185"/>
      <c r="K88" s="186">
        <v>0</v>
      </c>
      <c r="L88" s="184">
        <f t="shared" si="65"/>
        <v>0</v>
      </c>
      <c r="M88" s="185">
        <f t="shared" si="58"/>
        <v>0</v>
      </c>
      <c r="N88" s="184">
        <f t="shared" si="59"/>
        <v>0</v>
      </c>
    </row>
    <row r="89" spans="1:14" ht="15" customHeight="1" x14ac:dyDescent="0.3">
      <c r="A89" s="195" t="s">
        <v>811</v>
      </c>
      <c r="B89" s="183" t="s">
        <v>812</v>
      </c>
      <c r="C89" s="186">
        <v>0</v>
      </c>
      <c r="D89" s="185"/>
      <c r="E89" s="186">
        <v>0</v>
      </c>
      <c r="F89" s="186">
        <v>0</v>
      </c>
      <c r="G89" s="185"/>
      <c r="H89" s="186">
        <v>0</v>
      </c>
      <c r="I89" s="186">
        <v>0</v>
      </c>
      <c r="J89" s="185"/>
      <c r="K89" s="186">
        <v>0</v>
      </c>
      <c r="L89" s="184">
        <f t="shared" si="65"/>
        <v>0</v>
      </c>
      <c r="M89" s="185">
        <f t="shared" si="58"/>
        <v>0</v>
      </c>
      <c r="N89" s="184">
        <f t="shared" si="59"/>
        <v>0</v>
      </c>
    </row>
    <row r="90" spans="1:14" ht="15" customHeight="1" x14ac:dyDescent="0.3">
      <c r="A90" s="195" t="s">
        <v>813</v>
      </c>
      <c r="B90" s="183" t="s">
        <v>814</v>
      </c>
      <c r="C90" s="186">
        <v>645720</v>
      </c>
      <c r="D90" s="185"/>
      <c r="E90" s="186">
        <v>645720</v>
      </c>
      <c r="F90" s="186">
        <v>0</v>
      </c>
      <c r="G90" s="185"/>
      <c r="H90" s="186">
        <v>0</v>
      </c>
      <c r="I90" s="186">
        <v>0</v>
      </c>
      <c r="J90" s="185"/>
      <c r="K90" s="186">
        <v>0</v>
      </c>
      <c r="L90" s="184">
        <f t="shared" si="65"/>
        <v>645720</v>
      </c>
      <c r="M90" s="185">
        <f t="shared" si="58"/>
        <v>0</v>
      </c>
      <c r="N90" s="184">
        <f t="shared" si="59"/>
        <v>645720</v>
      </c>
    </row>
    <row r="91" spans="1:14" ht="15" customHeight="1" x14ac:dyDescent="0.3">
      <c r="A91" s="195" t="s">
        <v>815</v>
      </c>
      <c r="B91" s="183" t="s">
        <v>816</v>
      </c>
      <c r="C91" s="186">
        <v>0</v>
      </c>
      <c r="D91" s="185"/>
      <c r="E91" s="186">
        <v>0</v>
      </c>
      <c r="F91" s="186">
        <v>0</v>
      </c>
      <c r="G91" s="185"/>
      <c r="H91" s="186">
        <v>0</v>
      </c>
      <c r="I91" s="186">
        <v>0</v>
      </c>
      <c r="J91" s="185"/>
      <c r="K91" s="186">
        <v>0</v>
      </c>
      <c r="L91" s="184">
        <f t="shared" si="65"/>
        <v>0</v>
      </c>
      <c r="M91" s="185">
        <f t="shared" si="58"/>
        <v>0</v>
      </c>
      <c r="N91" s="184">
        <f t="shared" si="59"/>
        <v>0</v>
      </c>
    </row>
    <row r="92" spans="1:14" ht="15" customHeight="1" x14ac:dyDescent="0.3">
      <c r="A92" s="195" t="s">
        <v>817</v>
      </c>
      <c r="B92" s="183" t="s">
        <v>818</v>
      </c>
      <c r="C92" s="186">
        <v>0</v>
      </c>
      <c r="D92" s="202"/>
      <c r="E92" s="186">
        <v>0</v>
      </c>
      <c r="F92" s="203">
        <v>0</v>
      </c>
      <c r="G92" s="185"/>
      <c r="H92" s="203">
        <v>0</v>
      </c>
      <c r="I92" s="203">
        <v>0</v>
      </c>
      <c r="J92" s="185"/>
      <c r="K92" s="203">
        <v>0</v>
      </c>
      <c r="L92" s="184">
        <f t="shared" si="65"/>
        <v>0</v>
      </c>
      <c r="M92" s="185">
        <f t="shared" si="58"/>
        <v>0</v>
      </c>
      <c r="N92" s="184">
        <f t="shared" si="59"/>
        <v>0</v>
      </c>
    </row>
    <row r="93" spans="1:14" ht="15" customHeight="1" x14ac:dyDescent="0.3">
      <c r="A93" s="195" t="s">
        <v>819</v>
      </c>
      <c r="B93" s="183" t="s">
        <v>820</v>
      </c>
      <c r="C93" s="186">
        <v>0</v>
      </c>
      <c r="D93" s="185"/>
      <c r="E93" s="186">
        <v>0</v>
      </c>
      <c r="F93" s="186">
        <v>0</v>
      </c>
      <c r="G93" s="185"/>
      <c r="H93" s="186">
        <v>0</v>
      </c>
      <c r="I93" s="186">
        <v>0</v>
      </c>
      <c r="J93" s="185"/>
      <c r="K93" s="186">
        <v>0</v>
      </c>
      <c r="L93" s="184">
        <f t="shared" si="65"/>
        <v>0</v>
      </c>
      <c r="M93" s="185">
        <f t="shared" si="58"/>
        <v>0</v>
      </c>
      <c r="N93" s="184">
        <f t="shared" si="59"/>
        <v>0</v>
      </c>
    </row>
    <row r="94" spans="1:14" ht="15" customHeight="1" x14ac:dyDescent="0.3">
      <c r="A94" s="195" t="s">
        <v>821</v>
      </c>
      <c r="B94" s="183" t="s">
        <v>822</v>
      </c>
      <c r="C94" s="186">
        <v>0</v>
      </c>
      <c r="D94" s="185"/>
      <c r="E94" s="186">
        <v>5097772</v>
      </c>
      <c r="F94" s="186">
        <v>0</v>
      </c>
      <c r="G94" s="185"/>
      <c r="H94" s="186">
        <v>0</v>
      </c>
      <c r="I94" s="186">
        <v>0</v>
      </c>
      <c r="J94" s="185"/>
      <c r="K94" s="186">
        <v>0</v>
      </c>
      <c r="L94" s="184">
        <f t="shared" si="65"/>
        <v>0</v>
      </c>
      <c r="M94" s="185">
        <f t="shared" si="58"/>
        <v>0</v>
      </c>
      <c r="N94" s="184">
        <f t="shared" si="59"/>
        <v>5097772</v>
      </c>
    </row>
    <row r="95" spans="1:14" ht="15" customHeight="1" x14ac:dyDescent="0.3">
      <c r="A95" s="195" t="s">
        <v>823</v>
      </c>
      <c r="B95" s="183" t="s">
        <v>824</v>
      </c>
      <c r="C95" s="186">
        <v>0</v>
      </c>
      <c r="D95" s="185"/>
      <c r="E95" s="186">
        <v>0</v>
      </c>
      <c r="F95" s="186">
        <v>0</v>
      </c>
      <c r="G95" s="185"/>
      <c r="H95" s="186">
        <v>0</v>
      </c>
      <c r="I95" s="186">
        <v>0</v>
      </c>
      <c r="J95" s="185"/>
      <c r="K95" s="186">
        <v>0</v>
      </c>
      <c r="L95" s="184">
        <f t="shared" si="65"/>
        <v>0</v>
      </c>
      <c r="M95" s="185">
        <f t="shared" si="58"/>
        <v>0</v>
      </c>
      <c r="N95" s="184">
        <f t="shared" si="59"/>
        <v>0</v>
      </c>
    </row>
    <row r="96" spans="1:14" ht="15" customHeight="1" x14ac:dyDescent="0.3">
      <c r="A96" s="195" t="s">
        <v>825</v>
      </c>
      <c r="B96" s="183" t="s">
        <v>826</v>
      </c>
      <c r="C96" s="203">
        <v>0</v>
      </c>
      <c r="D96" s="185"/>
      <c r="E96" s="203">
        <v>0</v>
      </c>
      <c r="F96" s="186">
        <v>0</v>
      </c>
      <c r="G96" s="202"/>
      <c r="H96" s="186">
        <v>0</v>
      </c>
      <c r="I96" s="186">
        <v>0</v>
      </c>
      <c r="J96" s="202"/>
      <c r="K96" s="186">
        <v>0</v>
      </c>
      <c r="L96" s="184">
        <f t="shared" si="65"/>
        <v>0</v>
      </c>
      <c r="M96" s="185">
        <f t="shared" si="58"/>
        <v>0</v>
      </c>
      <c r="N96" s="184">
        <f t="shared" si="59"/>
        <v>0</v>
      </c>
    </row>
    <row r="97" spans="1:14" ht="15" customHeight="1" x14ac:dyDescent="0.3">
      <c r="A97" s="99" t="s">
        <v>827</v>
      </c>
      <c r="B97" s="188" t="s">
        <v>828</v>
      </c>
      <c r="C97" s="200">
        <f t="shared" ref="C97" si="70">SUM(C88:C96)</f>
        <v>645720</v>
      </c>
      <c r="D97" s="199"/>
      <c r="E97" s="200">
        <f t="shared" ref="E97:I97" si="71">SUM(E88:E96)</f>
        <v>5743492</v>
      </c>
      <c r="F97" s="200">
        <f t="shared" ref="F97" si="72">SUM(F88:F96)</f>
        <v>0</v>
      </c>
      <c r="G97" s="199"/>
      <c r="H97" s="200">
        <f t="shared" si="71"/>
        <v>0</v>
      </c>
      <c r="I97" s="200">
        <f t="shared" si="71"/>
        <v>0</v>
      </c>
      <c r="J97" s="199"/>
      <c r="K97" s="200">
        <f t="shared" ref="K97" si="73">SUM(K88:K96)</f>
        <v>0</v>
      </c>
      <c r="L97" s="201">
        <f>$C97+$F97+I97</f>
        <v>645720</v>
      </c>
      <c r="M97" s="202">
        <f t="shared" si="58"/>
        <v>0</v>
      </c>
      <c r="N97" s="201">
        <f t="shared" si="59"/>
        <v>5743492</v>
      </c>
    </row>
    <row r="98" spans="1:14" ht="15" customHeight="1" x14ac:dyDescent="0.3">
      <c r="A98" s="195" t="s">
        <v>829</v>
      </c>
      <c r="B98" s="183" t="s">
        <v>830</v>
      </c>
      <c r="C98" s="186">
        <v>0</v>
      </c>
      <c r="D98" s="185"/>
      <c r="E98" s="186">
        <v>0</v>
      </c>
      <c r="F98" s="186">
        <v>0</v>
      </c>
      <c r="G98" s="202"/>
      <c r="H98" s="186">
        <v>0</v>
      </c>
      <c r="I98" s="186">
        <v>0</v>
      </c>
      <c r="J98" s="202"/>
      <c r="K98" s="186">
        <v>0</v>
      </c>
      <c r="L98" s="184">
        <f>$C98+$F98+I98</f>
        <v>0</v>
      </c>
      <c r="M98" s="185">
        <f t="shared" si="58"/>
        <v>0</v>
      </c>
      <c r="N98" s="184">
        <f t="shared" si="59"/>
        <v>0</v>
      </c>
    </row>
    <row r="99" spans="1:14" ht="20.25" customHeight="1" x14ac:dyDescent="0.3">
      <c r="A99" s="195" t="s">
        <v>831</v>
      </c>
      <c r="B99" s="183" t="s">
        <v>832</v>
      </c>
      <c r="C99" s="186">
        <v>0</v>
      </c>
      <c r="D99" s="185"/>
      <c r="E99" s="186">
        <v>0</v>
      </c>
      <c r="F99" s="186">
        <v>0</v>
      </c>
      <c r="G99" s="202"/>
      <c r="H99" s="186">
        <v>0</v>
      </c>
      <c r="I99" s="186">
        <v>0</v>
      </c>
      <c r="J99" s="202"/>
      <c r="K99" s="186">
        <v>0</v>
      </c>
      <c r="L99" s="184">
        <f t="shared" ref="L99:L106" si="74">$C99+$F99+I99</f>
        <v>0</v>
      </c>
      <c r="M99" s="185">
        <f t="shared" si="58"/>
        <v>0</v>
      </c>
      <c r="N99" s="184">
        <f t="shared" si="59"/>
        <v>0</v>
      </c>
    </row>
    <row r="100" spans="1:14" ht="15" customHeight="1" x14ac:dyDescent="0.3">
      <c r="A100" s="195" t="s">
        <v>833</v>
      </c>
      <c r="B100" s="183" t="s">
        <v>834</v>
      </c>
      <c r="C100" s="186">
        <v>0</v>
      </c>
      <c r="D100" s="185"/>
      <c r="E100" s="186">
        <v>0</v>
      </c>
      <c r="F100" s="186">
        <v>0</v>
      </c>
      <c r="G100" s="202"/>
      <c r="H100" s="186">
        <v>0</v>
      </c>
      <c r="I100" s="186">
        <v>0</v>
      </c>
      <c r="J100" s="202"/>
      <c r="K100" s="186">
        <v>0</v>
      </c>
      <c r="L100" s="184">
        <f t="shared" si="74"/>
        <v>0</v>
      </c>
      <c r="M100" s="185">
        <f t="shared" si="58"/>
        <v>0</v>
      </c>
      <c r="N100" s="184">
        <f t="shared" si="59"/>
        <v>0</v>
      </c>
    </row>
    <row r="101" spans="1:14" ht="15" customHeight="1" x14ac:dyDescent="0.3">
      <c r="A101" s="195" t="s">
        <v>835</v>
      </c>
      <c r="B101" s="183" t="s">
        <v>836</v>
      </c>
      <c r="C101" s="186">
        <v>0</v>
      </c>
      <c r="D101" s="185"/>
      <c r="E101" s="186">
        <v>0</v>
      </c>
      <c r="F101" s="186">
        <v>0</v>
      </c>
      <c r="G101" s="202"/>
      <c r="H101" s="186">
        <v>0</v>
      </c>
      <c r="I101" s="186">
        <v>0</v>
      </c>
      <c r="J101" s="202"/>
      <c r="K101" s="186">
        <v>0</v>
      </c>
      <c r="L101" s="184">
        <f t="shared" si="74"/>
        <v>0</v>
      </c>
      <c r="M101" s="185">
        <f t="shared" si="58"/>
        <v>0</v>
      </c>
      <c r="N101" s="184">
        <f t="shared" si="59"/>
        <v>0</v>
      </c>
    </row>
    <row r="102" spans="1:14" ht="15" customHeight="1" x14ac:dyDescent="0.3">
      <c r="A102" s="195" t="s">
        <v>837</v>
      </c>
      <c r="B102" s="183" t="s">
        <v>838</v>
      </c>
      <c r="C102" s="186">
        <v>0</v>
      </c>
      <c r="D102" s="202"/>
      <c r="E102" s="186">
        <v>0</v>
      </c>
      <c r="F102" s="203">
        <v>0</v>
      </c>
      <c r="G102" s="202"/>
      <c r="H102" s="203">
        <v>0</v>
      </c>
      <c r="I102" s="203">
        <v>0</v>
      </c>
      <c r="J102" s="202"/>
      <c r="K102" s="203">
        <v>0</v>
      </c>
      <c r="L102" s="184">
        <f t="shared" si="74"/>
        <v>0</v>
      </c>
      <c r="M102" s="185">
        <f t="shared" si="58"/>
        <v>0</v>
      </c>
      <c r="N102" s="184">
        <f t="shared" si="59"/>
        <v>0</v>
      </c>
    </row>
    <row r="103" spans="1:14" ht="15" customHeight="1" x14ac:dyDescent="0.3">
      <c r="A103" s="195" t="s">
        <v>839</v>
      </c>
      <c r="B103" s="183" t="s">
        <v>840</v>
      </c>
      <c r="C103" s="186">
        <v>0</v>
      </c>
      <c r="D103" s="185"/>
      <c r="E103" s="186">
        <v>0</v>
      </c>
      <c r="F103" s="186">
        <v>0</v>
      </c>
      <c r="G103" s="202"/>
      <c r="H103" s="186">
        <v>0</v>
      </c>
      <c r="I103" s="186">
        <v>0</v>
      </c>
      <c r="J103" s="202"/>
      <c r="K103" s="186">
        <v>0</v>
      </c>
      <c r="L103" s="184">
        <f t="shared" si="74"/>
        <v>0</v>
      </c>
      <c r="M103" s="185">
        <f t="shared" si="58"/>
        <v>0</v>
      </c>
      <c r="N103" s="184">
        <f t="shared" si="59"/>
        <v>0</v>
      </c>
    </row>
    <row r="104" spans="1:14" ht="15" customHeight="1" x14ac:dyDescent="0.3">
      <c r="A104" s="195" t="s">
        <v>841</v>
      </c>
      <c r="B104" s="183" t="s">
        <v>842</v>
      </c>
      <c r="C104" s="186">
        <v>0</v>
      </c>
      <c r="D104" s="185"/>
      <c r="E104" s="186">
        <v>0</v>
      </c>
      <c r="F104" s="186">
        <v>0</v>
      </c>
      <c r="G104" s="202"/>
      <c r="H104" s="186">
        <v>0</v>
      </c>
      <c r="I104" s="186">
        <v>0</v>
      </c>
      <c r="J104" s="202"/>
      <c r="K104" s="186">
        <v>0</v>
      </c>
      <c r="L104" s="184">
        <f t="shared" si="74"/>
        <v>0</v>
      </c>
      <c r="M104" s="185">
        <f t="shared" si="58"/>
        <v>0</v>
      </c>
      <c r="N104" s="184">
        <f t="shared" si="59"/>
        <v>0</v>
      </c>
    </row>
    <row r="105" spans="1:14" ht="15" customHeight="1" x14ac:dyDescent="0.3">
      <c r="A105" s="195" t="s">
        <v>843</v>
      </c>
      <c r="B105" s="183" t="s">
        <v>844</v>
      </c>
      <c r="C105" s="186">
        <v>0</v>
      </c>
      <c r="D105" s="185"/>
      <c r="E105" s="186">
        <v>0</v>
      </c>
      <c r="F105" s="186"/>
      <c r="G105" s="185"/>
      <c r="H105" s="186"/>
      <c r="I105" s="186">
        <v>0</v>
      </c>
      <c r="J105" s="185"/>
      <c r="K105" s="186">
        <v>0</v>
      </c>
      <c r="L105" s="184">
        <f t="shared" si="74"/>
        <v>0</v>
      </c>
      <c r="M105" s="185">
        <f t="shared" si="58"/>
        <v>0</v>
      </c>
      <c r="N105" s="184">
        <f t="shared" si="59"/>
        <v>0</v>
      </c>
    </row>
    <row r="106" spans="1:14" ht="15" customHeight="1" x14ac:dyDescent="0.3">
      <c r="A106" s="195" t="s">
        <v>845</v>
      </c>
      <c r="B106" s="183" t="s">
        <v>846</v>
      </c>
      <c r="C106" s="186">
        <v>5458611</v>
      </c>
      <c r="D106" s="185"/>
      <c r="E106" s="186">
        <v>5976708</v>
      </c>
      <c r="F106" s="186">
        <v>0</v>
      </c>
      <c r="G106" s="185"/>
      <c r="H106" s="186">
        <v>0</v>
      </c>
      <c r="I106" s="186">
        <v>0</v>
      </c>
      <c r="J106" s="185"/>
      <c r="K106" s="186">
        <v>0</v>
      </c>
      <c r="L106" s="184">
        <f t="shared" si="74"/>
        <v>5458611</v>
      </c>
      <c r="M106" s="185">
        <f t="shared" si="58"/>
        <v>0</v>
      </c>
      <c r="N106" s="184">
        <f t="shared" si="59"/>
        <v>5976708</v>
      </c>
    </row>
    <row r="107" spans="1:14" ht="22.5" customHeight="1" x14ac:dyDescent="0.3">
      <c r="A107" s="99" t="s">
        <v>847</v>
      </c>
      <c r="B107" s="188" t="s">
        <v>848</v>
      </c>
      <c r="C107" s="200">
        <f t="shared" ref="C107" si="75">SUM(C98:C106)</f>
        <v>5458611</v>
      </c>
      <c r="D107" s="199"/>
      <c r="E107" s="200">
        <f t="shared" ref="E107:H107" si="76">SUM(E98:E106)</f>
        <v>5976708</v>
      </c>
      <c r="F107" s="190">
        <f t="shared" ref="F107" si="77">SUM(F98:F106)</f>
        <v>0</v>
      </c>
      <c r="G107" s="189"/>
      <c r="H107" s="190">
        <f t="shared" si="76"/>
        <v>0</v>
      </c>
      <c r="I107" s="190">
        <v>0</v>
      </c>
      <c r="J107" s="189"/>
      <c r="K107" s="190">
        <v>0</v>
      </c>
      <c r="L107" s="184">
        <f>$C107+$F107+I107</f>
        <v>5458611</v>
      </c>
      <c r="M107" s="185">
        <f t="shared" si="58"/>
        <v>0</v>
      </c>
      <c r="N107" s="184">
        <f t="shared" si="59"/>
        <v>5976708</v>
      </c>
    </row>
    <row r="108" spans="1:14" x14ac:dyDescent="0.3">
      <c r="A108" s="195" t="s">
        <v>849</v>
      </c>
      <c r="B108" s="183" t="s">
        <v>850</v>
      </c>
      <c r="C108" s="186">
        <v>3033222</v>
      </c>
      <c r="D108" s="185"/>
      <c r="E108" s="186">
        <v>9085542</v>
      </c>
      <c r="F108" s="186">
        <v>0</v>
      </c>
      <c r="G108" s="202"/>
      <c r="H108" s="186">
        <v>0</v>
      </c>
      <c r="I108" s="186">
        <v>0</v>
      </c>
      <c r="J108" s="202"/>
      <c r="K108" s="186">
        <v>0</v>
      </c>
      <c r="L108" s="184">
        <f>$C108+$F108+I108</f>
        <v>3033222</v>
      </c>
      <c r="M108" s="185">
        <f t="shared" si="58"/>
        <v>0</v>
      </c>
      <c r="N108" s="184">
        <f t="shared" si="59"/>
        <v>9085542</v>
      </c>
    </row>
    <row r="109" spans="1:14" ht="15" customHeight="1" x14ac:dyDescent="0.3">
      <c r="A109" s="195" t="s">
        <v>851</v>
      </c>
      <c r="B109" s="196" t="s">
        <v>773</v>
      </c>
      <c r="C109" s="186">
        <v>0</v>
      </c>
      <c r="D109" s="185"/>
      <c r="E109" s="186">
        <v>13000</v>
      </c>
      <c r="F109" s="186">
        <v>0</v>
      </c>
      <c r="G109" s="202"/>
      <c r="H109" s="186">
        <v>0</v>
      </c>
      <c r="I109" s="186">
        <v>0</v>
      </c>
      <c r="J109" s="202"/>
      <c r="K109" s="186">
        <v>0</v>
      </c>
      <c r="L109" s="184">
        <f t="shared" ref="L109:L114" si="78">$C109+$F109+I109</f>
        <v>0</v>
      </c>
      <c r="M109" s="185">
        <f t="shared" si="58"/>
        <v>0</v>
      </c>
      <c r="N109" s="184">
        <f t="shared" si="59"/>
        <v>13000</v>
      </c>
    </row>
    <row r="110" spans="1:14" ht="15" customHeight="1" x14ac:dyDescent="0.3">
      <c r="A110" s="195" t="s">
        <v>852</v>
      </c>
      <c r="B110" s="196" t="s">
        <v>853</v>
      </c>
      <c r="C110" s="186">
        <v>475812</v>
      </c>
      <c r="D110" s="185"/>
      <c r="E110" s="186">
        <v>1425186</v>
      </c>
      <c r="F110" s="186">
        <v>0</v>
      </c>
      <c r="G110" s="202"/>
      <c r="H110" s="186">
        <v>0</v>
      </c>
      <c r="I110" s="186">
        <v>0</v>
      </c>
      <c r="J110" s="202"/>
      <c r="K110" s="186">
        <v>0</v>
      </c>
      <c r="L110" s="184">
        <f t="shared" si="78"/>
        <v>475812</v>
      </c>
      <c r="M110" s="185">
        <f t="shared" si="58"/>
        <v>0</v>
      </c>
      <c r="N110" s="184">
        <f t="shared" si="59"/>
        <v>1425186</v>
      </c>
    </row>
    <row r="111" spans="1:14" ht="15" customHeight="1" x14ac:dyDescent="0.3">
      <c r="A111" s="195" t="s">
        <v>854</v>
      </c>
      <c r="B111" s="196" t="s">
        <v>855</v>
      </c>
      <c r="C111" s="186">
        <v>0</v>
      </c>
      <c r="D111" s="185"/>
      <c r="E111" s="186">
        <v>0</v>
      </c>
      <c r="F111" s="186">
        <v>0</v>
      </c>
      <c r="G111" s="202"/>
      <c r="H111" s="186">
        <v>0</v>
      </c>
      <c r="I111" s="186">
        <v>0</v>
      </c>
      <c r="J111" s="202"/>
      <c r="K111" s="186">
        <v>0</v>
      </c>
      <c r="L111" s="184">
        <f t="shared" si="78"/>
        <v>0</v>
      </c>
      <c r="M111" s="185">
        <f t="shared" si="58"/>
        <v>0</v>
      </c>
      <c r="N111" s="184">
        <f t="shared" si="59"/>
        <v>0</v>
      </c>
    </row>
    <row r="112" spans="1:14" ht="15" customHeight="1" x14ac:dyDescent="0.3">
      <c r="A112" s="195" t="s">
        <v>856</v>
      </c>
      <c r="B112" s="196" t="s">
        <v>857</v>
      </c>
      <c r="C112" s="186">
        <v>0</v>
      </c>
      <c r="D112" s="185"/>
      <c r="E112" s="186">
        <v>0</v>
      </c>
      <c r="F112" s="186">
        <v>0</v>
      </c>
      <c r="G112" s="202"/>
      <c r="H112" s="186">
        <v>0</v>
      </c>
      <c r="I112" s="186">
        <v>0</v>
      </c>
      <c r="J112" s="202"/>
      <c r="K112" s="186">
        <v>0</v>
      </c>
      <c r="L112" s="184">
        <f t="shared" si="78"/>
        <v>0</v>
      </c>
      <c r="M112" s="185">
        <f t="shared" si="58"/>
        <v>0</v>
      </c>
      <c r="N112" s="184">
        <f t="shared" si="59"/>
        <v>0</v>
      </c>
    </row>
    <row r="113" spans="1:14" ht="15" customHeight="1" x14ac:dyDescent="0.3">
      <c r="A113" s="195" t="s">
        <v>858</v>
      </c>
      <c r="B113" s="196" t="s">
        <v>781</v>
      </c>
      <c r="C113" s="186">
        <v>0</v>
      </c>
      <c r="D113" s="185"/>
      <c r="E113" s="186">
        <v>0</v>
      </c>
      <c r="F113" s="186">
        <v>0</v>
      </c>
      <c r="G113" s="202"/>
      <c r="H113" s="186">
        <v>0</v>
      </c>
      <c r="I113" s="186">
        <v>0</v>
      </c>
      <c r="J113" s="202"/>
      <c r="K113" s="186">
        <v>0</v>
      </c>
      <c r="L113" s="184">
        <f t="shared" si="78"/>
        <v>0</v>
      </c>
      <c r="M113" s="185">
        <f t="shared" si="58"/>
        <v>0</v>
      </c>
      <c r="N113" s="184">
        <f t="shared" si="59"/>
        <v>0</v>
      </c>
    </row>
    <row r="114" spans="1:14" ht="15" customHeight="1" x14ac:dyDescent="0.3">
      <c r="A114" s="195" t="s">
        <v>859</v>
      </c>
      <c r="B114" s="196" t="s">
        <v>860</v>
      </c>
      <c r="C114" s="186">
        <v>0</v>
      </c>
      <c r="D114" s="185"/>
      <c r="E114" s="186">
        <v>0</v>
      </c>
      <c r="F114" s="186">
        <v>0</v>
      </c>
      <c r="G114" s="202"/>
      <c r="H114" s="186">
        <v>0</v>
      </c>
      <c r="I114" s="186">
        <v>0</v>
      </c>
      <c r="J114" s="202"/>
      <c r="K114" s="186">
        <v>0</v>
      </c>
      <c r="L114" s="184">
        <f t="shared" si="78"/>
        <v>0</v>
      </c>
      <c r="M114" s="185">
        <f t="shared" si="58"/>
        <v>0</v>
      </c>
      <c r="N114" s="184">
        <f t="shared" si="59"/>
        <v>0</v>
      </c>
    </row>
    <row r="115" spans="1:14" ht="15" customHeight="1" x14ac:dyDescent="0.3">
      <c r="A115" s="99" t="s">
        <v>861</v>
      </c>
      <c r="B115" s="188" t="s">
        <v>862</v>
      </c>
      <c r="C115" s="200">
        <f t="shared" ref="C115" si="79">SUM(C108:C114)</f>
        <v>3509034</v>
      </c>
      <c r="D115" s="199"/>
      <c r="E115" s="200">
        <f t="shared" ref="E115" si="80">SUM(E108:E114)</f>
        <v>10523728</v>
      </c>
      <c r="F115" s="200">
        <v>0</v>
      </c>
      <c r="G115" s="199"/>
      <c r="H115" s="200">
        <v>0</v>
      </c>
      <c r="I115" s="200">
        <f t="shared" ref="I115" si="81">SUM(I108:I114)</f>
        <v>0</v>
      </c>
      <c r="J115" s="199"/>
      <c r="K115" s="200">
        <f t="shared" ref="K115" si="82">SUM(K108:K114)</f>
        <v>0</v>
      </c>
      <c r="L115" s="201">
        <f>$C115+$F115+I115</f>
        <v>3509034</v>
      </c>
      <c r="M115" s="202">
        <f t="shared" si="58"/>
        <v>0</v>
      </c>
      <c r="N115" s="201">
        <f t="shared" si="59"/>
        <v>10523728</v>
      </c>
    </row>
    <row r="116" spans="1:14" ht="15" customHeight="1" x14ac:dyDescent="0.3">
      <c r="A116" s="99" t="s">
        <v>863</v>
      </c>
      <c r="B116" s="188" t="s">
        <v>864</v>
      </c>
      <c r="C116" s="200">
        <f t="shared" ref="C116" si="83">C97+C107+C115</f>
        <v>9613365</v>
      </c>
      <c r="D116" s="199"/>
      <c r="E116" s="200">
        <f t="shared" ref="E116" si="84">E97+E107+E115</f>
        <v>22243928</v>
      </c>
      <c r="F116" s="200">
        <v>0</v>
      </c>
      <c r="G116" s="199"/>
      <c r="H116" s="200">
        <v>0</v>
      </c>
      <c r="I116" s="200">
        <f t="shared" ref="I116" si="85">I97+I107+I115</f>
        <v>0</v>
      </c>
      <c r="J116" s="199"/>
      <c r="K116" s="200">
        <f t="shared" ref="K116" si="86">K97+K107+K115</f>
        <v>0</v>
      </c>
      <c r="L116" s="201">
        <f>$C116+$F116+I116</f>
        <v>9613365</v>
      </c>
      <c r="M116" s="202">
        <f t="shared" si="58"/>
        <v>0</v>
      </c>
      <c r="N116" s="201">
        <f t="shared" si="59"/>
        <v>22243928</v>
      </c>
    </row>
    <row r="117" spans="1:14" ht="15" customHeight="1" x14ac:dyDescent="0.3">
      <c r="A117" s="99" t="s">
        <v>865</v>
      </c>
      <c r="B117" s="188" t="s">
        <v>866</v>
      </c>
      <c r="C117" s="203">
        <v>0</v>
      </c>
      <c r="D117" s="202"/>
      <c r="E117" s="203">
        <v>0</v>
      </c>
      <c r="F117" s="203">
        <v>0</v>
      </c>
      <c r="G117" s="202"/>
      <c r="H117" s="203">
        <v>0</v>
      </c>
      <c r="I117" s="203">
        <v>0</v>
      </c>
      <c r="J117" s="202"/>
      <c r="K117" s="203">
        <v>0</v>
      </c>
      <c r="L117" s="184">
        <f>$C117+$F117+I117</f>
        <v>0</v>
      </c>
      <c r="M117" s="185">
        <f t="shared" si="58"/>
        <v>0</v>
      </c>
      <c r="N117" s="184">
        <f t="shared" si="59"/>
        <v>0</v>
      </c>
    </row>
    <row r="118" spans="1:14" ht="15" customHeight="1" x14ac:dyDescent="0.3">
      <c r="A118" s="99" t="s">
        <v>867</v>
      </c>
      <c r="B118" s="188" t="s">
        <v>868</v>
      </c>
      <c r="C118" s="203">
        <v>0</v>
      </c>
      <c r="D118" s="202"/>
      <c r="E118" s="203">
        <v>0</v>
      </c>
      <c r="F118" s="203">
        <v>0</v>
      </c>
      <c r="G118" s="202"/>
      <c r="H118" s="203">
        <v>0</v>
      </c>
      <c r="I118" s="203">
        <v>0</v>
      </c>
      <c r="J118" s="202"/>
      <c r="K118" s="203">
        <v>0</v>
      </c>
      <c r="L118" s="184">
        <f t="shared" ref="L118:L122" si="87">$C118+$F118+I118</f>
        <v>0</v>
      </c>
      <c r="M118" s="185">
        <f t="shared" si="58"/>
        <v>0</v>
      </c>
      <c r="N118" s="184">
        <f t="shared" si="59"/>
        <v>0</v>
      </c>
    </row>
    <row r="119" spans="1:14" ht="15" customHeight="1" x14ac:dyDescent="0.3">
      <c r="A119" s="195" t="s">
        <v>869</v>
      </c>
      <c r="B119" s="183" t="s">
        <v>870</v>
      </c>
      <c r="C119" s="186">
        <v>2758958</v>
      </c>
      <c r="D119" s="185"/>
      <c r="E119" s="186">
        <v>4274820</v>
      </c>
      <c r="F119" s="186">
        <v>0</v>
      </c>
      <c r="G119" s="202"/>
      <c r="H119" s="186">
        <v>0</v>
      </c>
      <c r="I119" s="186">
        <v>0</v>
      </c>
      <c r="J119" s="202"/>
      <c r="K119" s="186">
        <v>0</v>
      </c>
      <c r="L119" s="184">
        <f t="shared" si="87"/>
        <v>2758958</v>
      </c>
      <c r="M119" s="185">
        <f t="shared" si="58"/>
        <v>0</v>
      </c>
      <c r="N119" s="184">
        <f t="shared" si="59"/>
        <v>4274820</v>
      </c>
    </row>
    <row r="120" spans="1:14" ht="15" customHeight="1" x14ac:dyDescent="0.3">
      <c r="A120" s="195" t="s">
        <v>871</v>
      </c>
      <c r="B120" s="183" t="s">
        <v>872</v>
      </c>
      <c r="C120" s="186">
        <v>4365965</v>
      </c>
      <c r="D120" s="185"/>
      <c r="E120" s="186">
        <v>5128634</v>
      </c>
      <c r="F120" s="186">
        <v>3957238</v>
      </c>
      <c r="G120" s="202"/>
      <c r="H120" s="186">
        <v>2986114</v>
      </c>
      <c r="I120" s="186">
        <v>0</v>
      </c>
      <c r="J120" s="202"/>
      <c r="K120" s="186">
        <v>397800</v>
      </c>
      <c r="L120" s="184">
        <f t="shared" si="87"/>
        <v>8323203</v>
      </c>
      <c r="M120" s="185">
        <f t="shared" si="58"/>
        <v>0</v>
      </c>
      <c r="N120" s="184">
        <f t="shared" si="59"/>
        <v>8512548</v>
      </c>
    </row>
    <row r="121" spans="1:14" ht="15" customHeight="1" thickBot="1" x14ac:dyDescent="0.35">
      <c r="A121" s="365" t="s">
        <v>873</v>
      </c>
      <c r="B121" s="366" t="s">
        <v>874</v>
      </c>
      <c r="C121" s="367">
        <v>47560602</v>
      </c>
      <c r="D121" s="368"/>
      <c r="E121" s="367">
        <v>17153514</v>
      </c>
      <c r="F121" s="367">
        <v>0</v>
      </c>
      <c r="G121" s="370"/>
      <c r="H121" s="367">
        <v>0</v>
      </c>
      <c r="I121" s="367">
        <v>0</v>
      </c>
      <c r="J121" s="370"/>
      <c r="K121" s="367">
        <v>0</v>
      </c>
      <c r="L121" s="369">
        <f t="shared" si="87"/>
        <v>47560602</v>
      </c>
      <c r="M121" s="368">
        <f t="shared" si="58"/>
        <v>0</v>
      </c>
      <c r="N121" s="369">
        <f t="shared" si="59"/>
        <v>17153514</v>
      </c>
    </row>
    <row r="122" spans="1:14" ht="15" customHeight="1" x14ac:dyDescent="0.3">
      <c r="A122" s="371" t="s">
        <v>875</v>
      </c>
      <c r="B122" s="372" t="s">
        <v>876</v>
      </c>
      <c r="C122" s="373">
        <f>SUM(C119:C121)</f>
        <v>54685525</v>
      </c>
      <c r="D122" s="373"/>
      <c r="E122" s="373">
        <f>SUM(E119:E121)</f>
        <v>26556968</v>
      </c>
      <c r="F122" s="375">
        <f t="shared" ref="F122" si="88">SUM(F119:F121)</f>
        <v>3957238</v>
      </c>
      <c r="G122" s="374"/>
      <c r="H122" s="375">
        <f t="shared" ref="H122" si="89">SUM(H119:H121)</f>
        <v>2986114</v>
      </c>
      <c r="I122" s="375">
        <v>2437638</v>
      </c>
      <c r="J122" s="374"/>
      <c r="K122" s="375">
        <v>397800</v>
      </c>
      <c r="L122" s="376">
        <f t="shared" si="87"/>
        <v>61080401</v>
      </c>
      <c r="M122" s="377">
        <f t="shared" si="58"/>
        <v>0</v>
      </c>
      <c r="N122" s="378">
        <f t="shared" si="59"/>
        <v>29940882</v>
      </c>
    </row>
    <row r="123" spans="1:14" ht="23.25" customHeight="1" thickBot="1" x14ac:dyDescent="0.35">
      <c r="A123" s="680" t="s">
        <v>877</v>
      </c>
      <c r="B123" s="681"/>
      <c r="C123" s="205">
        <f>C87+C116+C122</f>
        <v>1730396877</v>
      </c>
      <c r="D123" s="205"/>
      <c r="E123" s="205">
        <f>E87+E116+E122</f>
        <v>1764169701</v>
      </c>
      <c r="F123" s="205">
        <f t="shared" ref="F123" si="90">F87+F116+F117+F118+F122</f>
        <v>1664307</v>
      </c>
      <c r="G123" s="204"/>
      <c r="H123" s="205">
        <f t="shared" ref="H123:I123" si="91">H87+H116+H117+H118+H122</f>
        <v>1833093</v>
      </c>
      <c r="I123" s="205">
        <f t="shared" si="91"/>
        <v>3794693</v>
      </c>
      <c r="J123" s="204"/>
      <c r="K123" s="205">
        <f t="shared" ref="K123" si="92">K87+K116+K117+K118+K122</f>
        <v>850486</v>
      </c>
      <c r="L123" s="206">
        <f>$C123+$F123+I123</f>
        <v>1735855877</v>
      </c>
      <c r="M123" s="207">
        <f t="shared" si="58"/>
        <v>0</v>
      </c>
      <c r="N123" s="379">
        <f t="shared" si="59"/>
        <v>1766853280</v>
      </c>
    </row>
    <row r="124" spans="1:14" ht="23.25" customHeight="1" x14ac:dyDescent="0.3"/>
  </sheetData>
  <mergeCells count="10">
    <mergeCell ref="A1:N1"/>
    <mergeCell ref="A123:B123"/>
    <mergeCell ref="A80:B80"/>
    <mergeCell ref="A2:N2"/>
    <mergeCell ref="A3:N3"/>
    <mergeCell ref="A4:N4"/>
    <mergeCell ref="C8:E8"/>
    <mergeCell ref="F8:H8"/>
    <mergeCell ref="L8:N8"/>
    <mergeCell ref="I8:K8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34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50"/>
  <sheetViews>
    <sheetView workbookViewId="0">
      <selection sqref="A1:N1"/>
    </sheetView>
  </sheetViews>
  <sheetFormatPr defaultRowHeight="14.4" x14ac:dyDescent="0.3"/>
  <cols>
    <col min="1" max="1" width="10.5546875" style="28" customWidth="1"/>
    <col min="2" max="2" width="67.109375" customWidth="1"/>
    <col min="3" max="3" width="14.109375" style="47" bestFit="1" customWidth="1"/>
    <col min="4" max="4" width="13.6640625" style="47" customWidth="1"/>
    <col min="5" max="5" width="14.33203125" style="47" customWidth="1"/>
    <col min="6" max="6" width="13.33203125" customWidth="1"/>
    <col min="7" max="7" width="14.109375" customWidth="1"/>
    <col min="8" max="8" width="14" customWidth="1"/>
    <col min="9" max="9" width="13.33203125" style="47" customWidth="1"/>
    <col min="10" max="10" width="14.44140625" style="47" customWidth="1"/>
    <col min="11" max="11" width="13.33203125" style="47" customWidth="1"/>
    <col min="12" max="12" width="13.88671875" style="47" bestFit="1" customWidth="1"/>
    <col min="13" max="13" width="14.44140625" style="47" customWidth="1"/>
    <col min="14" max="14" width="14.109375" style="47" bestFit="1" customWidth="1"/>
  </cols>
  <sheetData>
    <row r="1" spans="1:14" ht="15" customHeight="1" x14ac:dyDescent="0.3">
      <c r="A1" s="690" t="s">
        <v>1329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</row>
    <row r="2" spans="1:14" ht="18" customHeight="1" x14ac:dyDescent="0.35">
      <c r="A2" s="585" t="s">
        <v>957</v>
      </c>
      <c r="B2" s="585"/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585"/>
      <c r="N2" s="585"/>
    </row>
    <row r="3" spans="1:14" ht="25.5" customHeight="1" x14ac:dyDescent="0.35">
      <c r="A3" s="587"/>
      <c r="B3" s="587"/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</row>
    <row r="4" spans="1:14" ht="15.75" customHeight="1" x14ac:dyDescent="0.35">
      <c r="A4" s="615" t="s">
        <v>1012</v>
      </c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</row>
    <row r="5" spans="1:14" ht="20.25" customHeight="1" thickBot="1" x14ac:dyDescent="0.35">
      <c r="A5" s="17"/>
      <c r="B5" s="18"/>
    </row>
    <row r="6" spans="1:14" s="28" customFormat="1" ht="31.5" customHeight="1" thickBot="1" x14ac:dyDescent="0.35">
      <c r="A6" s="208" t="s">
        <v>654</v>
      </c>
      <c r="B6" s="209" t="s">
        <v>600</v>
      </c>
      <c r="C6" s="210" t="s">
        <v>656</v>
      </c>
      <c r="D6" s="176" t="s">
        <v>878</v>
      </c>
      <c r="E6" s="211" t="s">
        <v>658</v>
      </c>
      <c r="F6" s="208" t="s">
        <v>656</v>
      </c>
      <c r="G6" s="209" t="s">
        <v>878</v>
      </c>
      <c r="H6" s="212" t="s">
        <v>658</v>
      </c>
      <c r="I6" s="210" t="s">
        <v>656</v>
      </c>
      <c r="J6" s="176" t="s">
        <v>878</v>
      </c>
      <c r="K6" s="211" t="s">
        <v>658</v>
      </c>
      <c r="L6" s="210" t="s">
        <v>656</v>
      </c>
      <c r="M6" s="176" t="s">
        <v>878</v>
      </c>
      <c r="N6" s="211" t="s">
        <v>658</v>
      </c>
    </row>
    <row r="7" spans="1:14" s="28" customFormat="1" ht="15" customHeight="1" x14ac:dyDescent="0.3">
      <c r="A7" s="213" t="s">
        <v>614</v>
      </c>
      <c r="B7" s="213">
        <v>2</v>
      </c>
      <c r="C7" s="684" t="s">
        <v>375</v>
      </c>
      <c r="D7" s="685"/>
      <c r="E7" s="686"/>
      <c r="F7" s="687" t="s">
        <v>373</v>
      </c>
      <c r="G7" s="688"/>
      <c r="H7" s="689"/>
      <c r="I7" s="687" t="s">
        <v>959</v>
      </c>
      <c r="J7" s="688"/>
      <c r="K7" s="689"/>
      <c r="L7" s="687" t="s">
        <v>1293</v>
      </c>
      <c r="M7" s="688"/>
      <c r="N7" s="689"/>
    </row>
    <row r="8" spans="1:14" x14ac:dyDescent="0.3">
      <c r="A8" s="214" t="s">
        <v>616</v>
      </c>
      <c r="B8" s="215" t="s">
        <v>879</v>
      </c>
      <c r="C8" s="216">
        <v>64844802</v>
      </c>
      <c r="D8" s="217">
        <v>0</v>
      </c>
      <c r="E8" s="186">
        <v>64378934</v>
      </c>
      <c r="F8" s="186">
        <v>0</v>
      </c>
      <c r="G8" s="217">
        <v>0</v>
      </c>
      <c r="H8" s="186">
        <v>0</v>
      </c>
      <c r="I8" s="186">
        <v>0</v>
      </c>
      <c r="J8" s="217">
        <v>0</v>
      </c>
      <c r="K8" s="186">
        <v>0</v>
      </c>
      <c r="L8" s="216">
        <f>C8+F8+I8</f>
        <v>64844802</v>
      </c>
      <c r="M8" s="217">
        <v>0</v>
      </c>
      <c r="N8" s="186">
        <f>E8+H8+K8</f>
        <v>64378934</v>
      </c>
    </row>
    <row r="9" spans="1:14" ht="15" customHeight="1" x14ac:dyDescent="0.3">
      <c r="A9" s="214" t="s">
        <v>618</v>
      </c>
      <c r="B9" s="173" t="s">
        <v>880</v>
      </c>
      <c r="C9" s="216">
        <v>12009180</v>
      </c>
      <c r="D9" s="217">
        <v>0</v>
      </c>
      <c r="E9" s="186">
        <v>12479150</v>
      </c>
      <c r="F9" s="186">
        <v>60000</v>
      </c>
      <c r="G9" s="217">
        <v>0</v>
      </c>
      <c r="H9" s="186">
        <v>38000</v>
      </c>
      <c r="I9" s="186">
        <v>0</v>
      </c>
      <c r="J9" s="217">
        <v>0</v>
      </c>
      <c r="K9" s="186">
        <v>0</v>
      </c>
      <c r="L9" s="216">
        <f t="shared" ref="L9:L49" si="0">C9+F9+I9</f>
        <v>12069180</v>
      </c>
      <c r="M9" s="217">
        <v>0</v>
      </c>
      <c r="N9" s="186">
        <f t="shared" ref="N9:N49" si="1">E9+H9+K9</f>
        <v>12517150</v>
      </c>
    </row>
    <row r="10" spans="1:14" ht="15" customHeight="1" x14ac:dyDescent="0.3">
      <c r="A10" s="214" t="s">
        <v>622</v>
      </c>
      <c r="B10" s="173" t="s">
        <v>881</v>
      </c>
      <c r="C10" s="216">
        <v>0</v>
      </c>
      <c r="D10" s="217">
        <v>0</v>
      </c>
      <c r="E10" s="186">
        <v>0</v>
      </c>
      <c r="F10" s="186">
        <v>0</v>
      </c>
      <c r="G10" s="217">
        <v>0</v>
      </c>
      <c r="H10" s="186">
        <v>0</v>
      </c>
      <c r="I10" s="186">
        <v>0</v>
      </c>
      <c r="J10" s="217">
        <v>0</v>
      </c>
      <c r="K10" s="186">
        <v>0</v>
      </c>
      <c r="L10" s="216">
        <f t="shared" si="0"/>
        <v>0</v>
      </c>
      <c r="M10" s="217">
        <v>0</v>
      </c>
      <c r="N10" s="186">
        <f t="shared" si="1"/>
        <v>0</v>
      </c>
    </row>
    <row r="11" spans="1:14" ht="15" customHeight="1" x14ac:dyDescent="0.3">
      <c r="A11" s="218" t="s">
        <v>620</v>
      </c>
      <c r="B11" s="174" t="s">
        <v>882</v>
      </c>
      <c r="C11" s="274">
        <f>SUM(C8:C10)</f>
        <v>76853982</v>
      </c>
      <c r="D11" s="217">
        <v>0</v>
      </c>
      <c r="E11" s="200">
        <f>SUM(E8:E10)</f>
        <v>76858084</v>
      </c>
      <c r="F11" s="200">
        <f>SUM(F8:F10)</f>
        <v>60000</v>
      </c>
      <c r="G11" s="217">
        <v>0</v>
      </c>
      <c r="H11" s="200">
        <f>SUM(H8:H10)</f>
        <v>38000</v>
      </c>
      <c r="I11" s="200">
        <v>0</v>
      </c>
      <c r="J11" s="217">
        <v>0</v>
      </c>
      <c r="K11" s="200">
        <v>0</v>
      </c>
      <c r="L11" s="216">
        <f t="shared" si="0"/>
        <v>76913982</v>
      </c>
      <c r="M11" s="217">
        <v>0</v>
      </c>
      <c r="N11" s="186">
        <f t="shared" si="1"/>
        <v>76896084</v>
      </c>
    </row>
    <row r="12" spans="1:14" ht="15" customHeight="1" x14ac:dyDescent="0.3">
      <c r="A12" s="214" t="s">
        <v>624</v>
      </c>
      <c r="B12" s="173" t="s">
        <v>883</v>
      </c>
      <c r="C12" s="216">
        <v>-114300</v>
      </c>
      <c r="D12" s="217">
        <v>0</v>
      </c>
      <c r="E12" s="186">
        <v>52000</v>
      </c>
      <c r="F12" s="186">
        <v>0</v>
      </c>
      <c r="G12" s="217">
        <v>0</v>
      </c>
      <c r="H12" s="186">
        <v>0</v>
      </c>
      <c r="I12" s="186">
        <v>0</v>
      </c>
      <c r="J12" s="217">
        <v>0</v>
      </c>
      <c r="K12" s="186">
        <v>0</v>
      </c>
      <c r="L12" s="216">
        <f t="shared" si="0"/>
        <v>-114300</v>
      </c>
      <c r="M12" s="217">
        <v>0</v>
      </c>
      <c r="N12" s="186">
        <f t="shared" si="1"/>
        <v>52000</v>
      </c>
    </row>
    <row r="13" spans="1:14" ht="15" customHeight="1" x14ac:dyDescent="0.3">
      <c r="A13" s="214" t="s">
        <v>630</v>
      </c>
      <c r="B13" s="173" t="s">
        <v>884</v>
      </c>
      <c r="C13" s="216">
        <v>0</v>
      </c>
      <c r="D13" s="217">
        <v>0</v>
      </c>
      <c r="E13" s="186">
        <v>0</v>
      </c>
      <c r="F13" s="186">
        <v>0</v>
      </c>
      <c r="G13" s="217">
        <v>0</v>
      </c>
      <c r="H13" s="186">
        <v>0</v>
      </c>
      <c r="I13" s="186">
        <v>0</v>
      </c>
      <c r="J13" s="217">
        <v>0</v>
      </c>
      <c r="K13" s="186">
        <v>0</v>
      </c>
      <c r="L13" s="216">
        <f t="shared" si="0"/>
        <v>0</v>
      </c>
      <c r="M13" s="217">
        <v>0</v>
      </c>
      <c r="N13" s="186">
        <f t="shared" si="1"/>
        <v>0</v>
      </c>
    </row>
    <row r="14" spans="1:14" x14ac:dyDescent="0.3">
      <c r="A14" s="218" t="s">
        <v>626</v>
      </c>
      <c r="B14" s="219" t="s">
        <v>885</v>
      </c>
      <c r="C14" s="274">
        <v>-114300</v>
      </c>
      <c r="D14" s="217">
        <v>0</v>
      </c>
      <c r="E14" s="200">
        <f>SUM(E12:E13)</f>
        <v>52000</v>
      </c>
      <c r="F14" s="190">
        <f>SUM(F12:F13)</f>
        <v>0</v>
      </c>
      <c r="G14" s="217">
        <v>0</v>
      </c>
      <c r="H14" s="190">
        <f>SUM(H12:H13)</f>
        <v>0</v>
      </c>
      <c r="I14" s="190">
        <v>0</v>
      </c>
      <c r="J14" s="217">
        <v>0</v>
      </c>
      <c r="K14" s="190">
        <v>0</v>
      </c>
      <c r="L14" s="216">
        <f t="shared" si="0"/>
        <v>-114300</v>
      </c>
      <c r="M14" s="217">
        <v>0</v>
      </c>
      <c r="N14" s="186">
        <f t="shared" si="1"/>
        <v>52000</v>
      </c>
    </row>
    <row r="15" spans="1:14" ht="15" customHeight="1" x14ac:dyDescent="0.3">
      <c r="A15" s="214" t="s">
        <v>632</v>
      </c>
      <c r="B15" s="173" t="s">
        <v>886</v>
      </c>
      <c r="C15" s="216">
        <v>151814237</v>
      </c>
      <c r="D15" s="217">
        <v>0</v>
      </c>
      <c r="E15" s="186">
        <v>174161418</v>
      </c>
      <c r="F15" s="186">
        <v>63943243</v>
      </c>
      <c r="G15" s="217">
        <v>0</v>
      </c>
      <c r="H15" s="186">
        <v>67680037</v>
      </c>
      <c r="I15" s="186">
        <v>38268783</v>
      </c>
      <c r="J15" s="217">
        <v>0</v>
      </c>
      <c r="K15" s="186">
        <v>31348057</v>
      </c>
      <c r="L15" s="216">
        <f t="shared" si="0"/>
        <v>254026263</v>
      </c>
      <c r="M15" s="217">
        <v>0</v>
      </c>
      <c r="N15" s="186">
        <f t="shared" si="1"/>
        <v>273189512</v>
      </c>
    </row>
    <row r="16" spans="1:14" ht="15" customHeight="1" x14ac:dyDescent="0.3">
      <c r="A16" s="214" t="s">
        <v>636</v>
      </c>
      <c r="B16" s="173" t="s">
        <v>887</v>
      </c>
      <c r="C16" s="216">
        <v>55380012</v>
      </c>
      <c r="D16" s="217">
        <v>0</v>
      </c>
      <c r="E16" s="186">
        <v>67088762</v>
      </c>
      <c r="F16" s="186">
        <v>1684925</v>
      </c>
      <c r="G16" s="217">
        <v>0</v>
      </c>
      <c r="H16" s="186">
        <v>4514802</v>
      </c>
      <c r="I16" s="186">
        <v>0</v>
      </c>
      <c r="J16" s="217">
        <v>0</v>
      </c>
      <c r="K16" s="186">
        <v>0</v>
      </c>
      <c r="L16" s="216">
        <f t="shared" si="0"/>
        <v>57064937</v>
      </c>
      <c r="M16" s="217">
        <v>0</v>
      </c>
      <c r="N16" s="186">
        <f t="shared" si="1"/>
        <v>71603564</v>
      </c>
    </row>
    <row r="17" spans="1:14" ht="15" customHeight="1" x14ac:dyDescent="0.3">
      <c r="A17" s="214" t="s">
        <v>638</v>
      </c>
      <c r="B17" s="173" t="s">
        <v>1017</v>
      </c>
      <c r="C17" s="216">
        <v>0</v>
      </c>
      <c r="D17" s="217">
        <v>0</v>
      </c>
      <c r="E17" s="186">
        <v>21199380</v>
      </c>
      <c r="F17" s="186">
        <v>0</v>
      </c>
      <c r="G17" s="217">
        <v>0</v>
      </c>
      <c r="H17" s="186">
        <v>0</v>
      </c>
      <c r="I17" s="186">
        <v>0</v>
      </c>
      <c r="J17" s="217">
        <v>0</v>
      </c>
      <c r="K17" s="186">
        <v>0</v>
      </c>
      <c r="L17" s="216">
        <f t="shared" si="0"/>
        <v>0</v>
      </c>
      <c r="M17" s="217">
        <v>0</v>
      </c>
      <c r="N17" s="186">
        <f t="shared" si="1"/>
        <v>21199380</v>
      </c>
    </row>
    <row r="18" spans="1:14" ht="15" customHeight="1" x14ac:dyDescent="0.3">
      <c r="A18" s="214" t="s">
        <v>890</v>
      </c>
      <c r="B18" s="173" t="s">
        <v>888</v>
      </c>
      <c r="C18" s="216">
        <v>7382025</v>
      </c>
      <c r="D18" s="217">
        <v>0</v>
      </c>
      <c r="E18" s="186">
        <v>29941703</v>
      </c>
      <c r="F18" s="186">
        <v>14190</v>
      </c>
      <c r="G18" s="217">
        <v>0</v>
      </c>
      <c r="H18" s="186">
        <v>4206</v>
      </c>
      <c r="I18" s="186">
        <v>11762</v>
      </c>
      <c r="J18" s="217">
        <v>0</v>
      </c>
      <c r="K18" s="186">
        <v>5359</v>
      </c>
      <c r="L18" s="216">
        <f t="shared" si="0"/>
        <v>7407977</v>
      </c>
      <c r="M18" s="217">
        <v>0</v>
      </c>
      <c r="N18" s="186">
        <f t="shared" si="1"/>
        <v>29951268</v>
      </c>
    </row>
    <row r="19" spans="1:14" ht="15" customHeight="1" x14ac:dyDescent="0.3">
      <c r="A19" s="218" t="s">
        <v>634</v>
      </c>
      <c r="B19" s="174" t="s">
        <v>889</v>
      </c>
      <c r="C19" s="274">
        <f>SUM(C15:C18)</f>
        <v>214576274</v>
      </c>
      <c r="D19" s="217">
        <v>0</v>
      </c>
      <c r="E19" s="200">
        <f>SUM(E15:E18)</f>
        <v>292391263</v>
      </c>
      <c r="F19" s="274">
        <f t="shared" ref="F19" si="2">SUM(F15:F18)</f>
        <v>65642358</v>
      </c>
      <c r="G19" s="217">
        <v>0</v>
      </c>
      <c r="H19" s="274">
        <f t="shared" ref="H19" si="3">SUM(H15:H18)</f>
        <v>72199045</v>
      </c>
      <c r="I19" s="200">
        <f>SUM(I15:I18)</f>
        <v>38280545</v>
      </c>
      <c r="J19" s="217">
        <v>0</v>
      </c>
      <c r="K19" s="200">
        <f>SUM(K15:K18)</f>
        <v>31353416</v>
      </c>
      <c r="L19" s="274">
        <f t="shared" si="0"/>
        <v>318499177</v>
      </c>
      <c r="M19" s="217">
        <v>0</v>
      </c>
      <c r="N19" s="203">
        <f t="shared" si="1"/>
        <v>395943724</v>
      </c>
    </row>
    <row r="20" spans="1:14" x14ac:dyDescent="0.3">
      <c r="A20" s="214" t="s">
        <v>892</v>
      </c>
      <c r="B20" s="173" t="s">
        <v>891</v>
      </c>
      <c r="C20" s="216">
        <v>12136573</v>
      </c>
      <c r="D20" s="217">
        <v>0</v>
      </c>
      <c r="E20" s="186">
        <v>14646498</v>
      </c>
      <c r="F20" s="186">
        <v>3192383</v>
      </c>
      <c r="G20" s="217">
        <v>0</v>
      </c>
      <c r="H20" s="186">
        <v>2454376</v>
      </c>
      <c r="I20" s="186">
        <v>819087</v>
      </c>
      <c r="J20" s="217">
        <v>0</v>
      </c>
      <c r="K20" s="186">
        <v>1588231</v>
      </c>
      <c r="L20" s="216">
        <f t="shared" si="0"/>
        <v>16148043</v>
      </c>
      <c r="M20" s="217">
        <v>0</v>
      </c>
      <c r="N20" s="186">
        <f t="shared" si="1"/>
        <v>18689105</v>
      </c>
    </row>
    <row r="21" spans="1:14" ht="15" customHeight="1" x14ac:dyDescent="0.3">
      <c r="A21" s="214" t="s">
        <v>894</v>
      </c>
      <c r="B21" s="173" t="s">
        <v>893</v>
      </c>
      <c r="C21" s="216">
        <v>40453564</v>
      </c>
      <c r="D21" s="217">
        <v>0</v>
      </c>
      <c r="E21" s="186">
        <v>43313828</v>
      </c>
      <c r="F21" s="186">
        <v>4258792</v>
      </c>
      <c r="G21" s="217">
        <v>0</v>
      </c>
      <c r="H21" s="186">
        <v>4068188</v>
      </c>
      <c r="I21" s="186">
        <v>1400849</v>
      </c>
      <c r="J21" s="217">
        <v>0</v>
      </c>
      <c r="K21" s="186">
        <v>1284005</v>
      </c>
      <c r="L21" s="216">
        <f t="shared" si="0"/>
        <v>46113205</v>
      </c>
      <c r="M21" s="217">
        <v>0</v>
      </c>
      <c r="N21" s="186">
        <f t="shared" si="1"/>
        <v>48666021</v>
      </c>
    </row>
    <row r="22" spans="1:14" ht="15" customHeight="1" x14ac:dyDescent="0.3">
      <c r="A22" s="214" t="s">
        <v>896</v>
      </c>
      <c r="B22" s="220" t="s">
        <v>895</v>
      </c>
      <c r="C22" s="216">
        <v>0</v>
      </c>
      <c r="D22" s="217">
        <v>0</v>
      </c>
      <c r="E22" s="186">
        <v>0</v>
      </c>
      <c r="F22" s="186">
        <v>0</v>
      </c>
      <c r="G22" s="217">
        <v>0</v>
      </c>
      <c r="H22" s="186">
        <v>0</v>
      </c>
      <c r="I22" s="186">
        <v>0</v>
      </c>
      <c r="J22" s="217">
        <v>0</v>
      </c>
      <c r="K22" s="186">
        <v>0</v>
      </c>
      <c r="L22" s="216">
        <f t="shared" si="0"/>
        <v>0</v>
      </c>
      <c r="M22" s="217">
        <v>0</v>
      </c>
      <c r="N22" s="186">
        <f t="shared" si="1"/>
        <v>0</v>
      </c>
    </row>
    <row r="23" spans="1:14" ht="15" customHeight="1" x14ac:dyDescent="0.3">
      <c r="A23" s="214" t="s">
        <v>899</v>
      </c>
      <c r="B23" s="173" t="s">
        <v>897</v>
      </c>
      <c r="C23" s="216">
        <v>0</v>
      </c>
      <c r="D23" s="217">
        <v>0</v>
      </c>
      <c r="E23" s="186">
        <v>0</v>
      </c>
      <c r="F23" s="186">
        <v>0</v>
      </c>
      <c r="G23" s="217">
        <v>0</v>
      </c>
      <c r="H23" s="186">
        <v>0</v>
      </c>
      <c r="I23" s="186">
        <v>0</v>
      </c>
      <c r="J23" s="217">
        <v>0</v>
      </c>
      <c r="K23" s="186">
        <v>0</v>
      </c>
      <c r="L23" s="216">
        <f t="shared" si="0"/>
        <v>0</v>
      </c>
      <c r="M23" s="217">
        <v>0</v>
      </c>
      <c r="N23" s="186">
        <f t="shared" si="1"/>
        <v>0</v>
      </c>
    </row>
    <row r="24" spans="1:14" ht="15" customHeight="1" x14ac:dyDescent="0.3">
      <c r="A24" s="218" t="s">
        <v>640</v>
      </c>
      <c r="B24" s="174" t="s">
        <v>898</v>
      </c>
      <c r="C24" s="274">
        <f>SUM(C20:C23)</f>
        <v>52590137</v>
      </c>
      <c r="D24" s="217">
        <v>0</v>
      </c>
      <c r="E24" s="200">
        <f>SUM(E20:E23)</f>
        <v>57960326</v>
      </c>
      <c r="F24" s="200">
        <f>SUM(F20:F23)</f>
        <v>7451175</v>
      </c>
      <c r="G24" s="217">
        <v>0</v>
      </c>
      <c r="H24" s="200">
        <f>SUM(H20:H23)</f>
        <v>6522564</v>
      </c>
      <c r="I24" s="200">
        <f>SUM(I20:I23)</f>
        <v>2219936</v>
      </c>
      <c r="J24" s="217">
        <v>0</v>
      </c>
      <c r="K24" s="200">
        <f>SUM(K20:K23)</f>
        <v>2872236</v>
      </c>
      <c r="L24" s="274">
        <f t="shared" si="0"/>
        <v>62261248</v>
      </c>
      <c r="M24" s="217">
        <v>0</v>
      </c>
      <c r="N24" s="203">
        <f t="shared" si="1"/>
        <v>67355126</v>
      </c>
    </row>
    <row r="25" spans="1:14" x14ac:dyDescent="0.3">
      <c r="A25" s="214" t="s">
        <v>901</v>
      </c>
      <c r="B25" s="173" t="s">
        <v>900</v>
      </c>
      <c r="C25" s="216">
        <v>33732289</v>
      </c>
      <c r="D25" s="217">
        <v>0</v>
      </c>
      <c r="E25" s="186">
        <v>43622401</v>
      </c>
      <c r="F25" s="186">
        <v>40004703</v>
      </c>
      <c r="G25" s="217">
        <v>0</v>
      </c>
      <c r="H25" s="186">
        <v>45037738</v>
      </c>
      <c r="I25" s="186">
        <v>26609360</v>
      </c>
      <c r="J25" s="217">
        <v>0</v>
      </c>
      <c r="K25" s="186">
        <v>23715943</v>
      </c>
      <c r="L25" s="216">
        <f t="shared" si="0"/>
        <v>100346352</v>
      </c>
      <c r="M25" s="217">
        <v>0</v>
      </c>
      <c r="N25" s="186">
        <f t="shared" si="1"/>
        <v>112376082</v>
      </c>
    </row>
    <row r="26" spans="1:14" ht="15" customHeight="1" x14ac:dyDescent="0.3">
      <c r="A26" s="214" t="s">
        <v>903</v>
      </c>
      <c r="B26" s="173" t="s">
        <v>902</v>
      </c>
      <c r="C26" s="216">
        <v>10922170</v>
      </c>
      <c r="D26" s="217">
        <v>0</v>
      </c>
      <c r="E26" s="186">
        <v>9710288</v>
      </c>
      <c r="F26" s="186">
        <v>5864479</v>
      </c>
      <c r="G26" s="217">
        <v>0</v>
      </c>
      <c r="H26" s="186">
        <v>8177385</v>
      </c>
      <c r="I26" s="186">
        <v>558100</v>
      </c>
      <c r="J26" s="217">
        <v>0</v>
      </c>
      <c r="K26" s="186">
        <v>478338</v>
      </c>
      <c r="L26" s="216">
        <f t="shared" si="0"/>
        <v>17344749</v>
      </c>
      <c r="M26" s="217">
        <v>0</v>
      </c>
      <c r="N26" s="186">
        <f t="shared" si="1"/>
        <v>18366011</v>
      </c>
    </row>
    <row r="27" spans="1:14" x14ac:dyDescent="0.3">
      <c r="A27" s="214" t="s">
        <v>913</v>
      </c>
      <c r="B27" s="173" t="s">
        <v>904</v>
      </c>
      <c r="C27" s="216">
        <v>6493583</v>
      </c>
      <c r="D27" s="217">
        <v>0</v>
      </c>
      <c r="E27" s="186">
        <v>7221323</v>
      </c>
      <c r="F27" s="186">
        <v>9041823</v>
      </c>
      <c r="G27" s="217">
        <v>0</v>
      </c>
      <c r="H27" s="186">
        <v>9773756</v>
      </c>
      <c r="I27" s="186">
        <v>5243403</v>
      </c>
      <c r="J27" s="217">
        <v>0</v>
      </c>
      <c r="K27" s="186">
        <v>4434088</v>
      </c>
      <c r="L27" s="216">
        <f t="shared" si="0"/>
        <v>20778809</v>
      </c>
      <c r="M27" s="217">
        <v>0</v>
      </c>
      <c r="N27" s="186">
        <f t="shared" si="1"/>
        <v>21429167</v>
      </c>
    </row>
    <row r="28" spans="1:14" ht="15" customHeight="1" x14ac:dyDescent="0.3">
      <c r="A28" s="218" t="s">
        <v>905</v>
      </c>
      <c r="B28" s="174" t="s">
        <v>906</v>
      </c>
      <c r="C28" s="274">
        <f>C25+C26+C27</f>
        <v>51148042</v>
      </c>
      <c r="D28" s="217">
        <v>0</v>
      </c>
      <c r="E28" s="274">
        <f t="shared" ref="E28" si="4">E25+E26+E27</f>
        <v>60554012</v>
      </c>
      <c r="F28" s="200">
        <f>SUM(F25:F27)</f>
        <v>54911005</v>
      </c>
      <c r="G28" s="217">
        <v>0</v>
      </c>
      <c r="H28" s="200">
        <f>SUM(H25:H27)</f>
        <v>62988879</v>
      </c>
      <c r="I28" s="200">
        <f>SUM(I25:I27)</f>
        <v>32410863</v>
      </c>
      <c r="J28" s="217">
        <v>0</v>
      </c>
      <c r="K28" s="200">
        <f>SUM(K25:K27)</f>
        <v>28628369</v>
      </c>
      <c r="L28" s="274">
        <f t="shared" si="0"/>
        <v>138469910</v>
      </c>
      <c r="M28" s="217">
        <v>0</v>
      </c>
      <c r="N28" s="203">
        <f t="shared" si="1"/>
        <v>152171260</v>
      </c>
    </row>
    <row r="29" spans="1:14" ht="15" customHeight="1" x14ac:dyDescent="0.3">
      <c r="A29" s="218" t="s">
        <v>907</v>
      </c>
      <c r="B29" s="174" t="s">
        <v>908</v>
      </c>
      <c r="C29" s="274">
        <v>35153136</v>
      </c>
      <c r="D29" s="217">
        <v>0</v>
      </c>
      <c r="E29" s="203">
        <v>35571070</v>
      </c>
      <c r="F29" s="203">
        <v>222019</v>
      </c>
      <c r="G29" s="217">
        <v>0</v>
      </c>
      <c r="H29" s="203">
        <v>45831</v>
      </c>
      <c r="I29" s="203">
        <v>240509</v>
      </c>
      <c r="J29" s="217">
        <v>0</v>
      </c>
      <c r="K29" s="203">
        <v>135308</v>
      </c>
      <c r="L29" s="274">
        <f t="shared" si="0"/>
        <v>35615664</v>
      </c>
      <c r="M29" s="217">
        <v>0</v>
      </c>
      <c r="N29" s="203">
        <f t="shared" si="1"/>
        <v>35752209</v>
      </c>
    </row>
    <row r="30" spans="1:14" ht="15" customHeight="1" x14ac:dyDescent="0.3">
      <c r="A30" s="218" t="s">
        <v>909</v>
      </c>
      <c r="B30" s="174" t="s">
        <v>910</v>
      </c>
      <c r="C30" s="274">
        <v>165248832</v>
      </c>
      <c r="D30" s="217">
        <v>0</v>
      </c>
      <c r="E30" s="203">
        <v>168685482</v>
      </c>
      <c r="F30" s="203">
        <v>1830111</v>
      </c>
      <c r="G30" s="217">
        <v>0</v>
      </c>
      <c r="H30" s="203">
        <v>1539882</v>
      </c>
      <c r="I30" s="203">
        <v>619183</v>
      </c>
      <c r="J30" s="217">
        <v>0</v>
      </c>
      <c r="K30" s="203">
        <v>621882</v>
      </c>
      <c r="L30" s="274">
        <f t="shared" si="0"/>
        <v>167698126</v>
      </c>
      <c r="M30" s="217">
        <v>0</v>
      </c>
      <c r="N30" s="203">
        <f t="shared" si="1"/>
        <v>170847246</v>
      </c>
    </row>
    <row r="31" spans="1:14" ht="24.75" customHeight="1" x14ac:dyDescent="0.3">
      <c r="A31" s="218" t="s">
        <v>911</v>
      </c>
      <c r="B31" s="221" t="s">
        <v>912</v>
      </c>
      <c r="C31" s="274">
        <f>C11+C14+C19-C24-C28-C29-C30</f>
        <v>-12824191</v>
      </c>
      <c r="D31" s="217">
        <v>0</v>
      </c>
      <c r="E31" s="274">
        <f>E11+E14+E19-E24-E28-E29-E30</f>
        <v>46530457</v>
      </c>
      <c r="F31" s="200">
        <f>F11+F14+F19-F24-F28-F29-F30</f>
        <v>1288048</v>
      </c>
      <c r="G31" s="217">
        <v>0</v>
      </c>
      <c r="H31" s="200">
        <f>H11+H14+H19-H24-H28-H29-H30</f>
        <v>1139889</v>
      </c>
      <c r="I31" s="200">
        <f t="shared" ref="I31" si="5">I11+I14+I19-I24-I28-I29-I30</f>
        <v>2790054</v>
      </c>
      <c r="J31" s="217">
        <v>0</v>
      </c>
      <c r="K31" s="200">
        <f t="shared" ref="K31" si="6">K11+K14+K19-K24-K28-K29-K30</f>
        <v>-904379</v>
      </c>
      <c r="L31" s="274">
        <f t="shared" si="0"/>
        <v>-8746089</v>
      </c>
      <c r="M31" s="217">
        <v>0</v>
      </c>
      <c r="N31" s="203">
        <f t="shared" si="1"/>
        <v>46765967</v>
      </c>
    </row>
    <row r="32" spans="1:14" ht="15" customHeight="1" x14ac:dyDescent="0.3">
      <c r="A32" s="214" t="s">
        <v>915</v>
      </c>
      <c r="B32" s="220" t="s">
        <v>914</v>
      </c>
      <c r="C32" s="216">
        <v>0</v>
      </c>
      <c r="D32" s="217">
        <v>0</v>
      </c>
      <c r="E32" s="186">
        <v>0</v>
      </c>
      <c r="F32" s="186">
        <v>0</v>
      </c>
      <c r="G32" s="217">
        <v>0</v>
      </c>
      <c r="H32" s="186">
        <v>0</v>
      </c>
      <c r="I32" s="186">
        <v>0</v>
      </c>
      <c r="J32" s="217">
        <v>0</v>
      </c>
      <c r="K32" s="186">
        <v>0</v>
      </c>
      <c r="L32" s="216">
        <f t="shared" si="0"/>
        <v>0</v>
      </c>
      <c r="M32" s="217">
        <v>0</v>
      </c>
      <c r="N32" s="186">
        <f t="shared" si="1"/>
        <v>0</v>
      </c>
    </row>
    <row r="33" spans="1:14" ht="15" customHeight="1" x14ac:dyDescent="0.3">
      <c r="A33" s="214" t="s">
        <v>917</v>
      </c>
      <c r="B33" s="220" t="s">
        <v>916</v>
      </c>
      <c r="C33" s="216">
        <v>904</v>
      </c>
      <c r="D33" s="217">
        <v>0</v>
      </c>
      <c r="E33" s="186">
        <v>1148</v>
      </c>
      <c r="F33" s="186">
        <v>12</v>
      </c>
      <c r="G33" s="217">
        <v>0</v>
      </c>
      <c r="H33" s="186">
        <v>21</v>
      </c>
      <c r="I33" s="186">
        <v>2</v>
      </c>
      <c r="J33" s="217">
        <v>0</v>
      </c>
      <c r="K33" s="186">
        <v>10</v>
      </c>
      <c r="L33" s="216">
        <f t="shared" si="0"/>
        <v>918</v>
      </c>
      <c r="M33" s="217">
        <v>0</v>
      </c>
      <c r="N33" s="186">
        <f t="shared" si="1"/>
        <v>1179</v>
      </c>
    </row>
    <row r="34" spans="1:14" ht="15" customHeight="1" x14ac:dyDescent="0.3">
      <c r="A34" s="222" t="s">
        <v>922</v>
      </c>
      <c r="B34" s="223" t="s">
        <v>918</v>
      </c>
      <c r="C34" s="216">
        <v>0</v>
      </c>
      <c r="D34" s="217">
        <v>0</v>
      </c>
      <c r="E34" s="186">
        <v>0</v>
      </c>
      <c r="F34" s="186">
        <v>0</v>
      </c>
      <c r="G34" s="217">
        <v>0</v>
      </c>
      <c r="H34" s="186">
        <v>0</v>
      </c>
      <c r="I34" s="186">
        <v>0</v>
      </c>
      <c r="J34" s="217">
        <v>0</v>
      </c>
      <c r="K34" s="186">
        <v>0</v>
      </c>
      <c r="L34" s="216">
        <f t="shared" si="0"/>
        <v>0</v>
      </c>
      <c r="M34" s="217">
        <v>0</v>
      </c>
      <c r="N34" s="186">
        <f t="shared" si="1"/>
        <v>0</v>
      </c>
    </row>
    <row r="35" spans="1:14" ht="15" customHeight="1" x14ac:dyDescent="0.3">
      <c r="A35" s="222" t="s">
        <v>1018</v>
      </c>
      <c r="B35" s="224" t="s">
        <v>919</v>
      </c>
      <c r="C35" s="216">
        <v>0</v>
      </c>
      <c r="D35" s="217">
        <v>0</v>
      </c>
      <c r="E35" s="186">
        <v>0</v>
      </c>
      <c r="F35" s="186">
        <v>0</v>
      </c>
      <c r="G35" s="217">
        <v>0</v>
      </c>
      <c r="H35" s="186">
        <v>0</v>
      </c>
      <c r="I35" s="186">
        <v>0</v>
      </c>
      <c r="J35" s="217">
        <v>0</v>
      </c>
      <c r="K35" s="186">
        <v>0</v>
      </c>
      <c r="L35" s="216">
        <f t="shared" si="0"/>
        <v>0</v>
      </c>
      <c r="M35" s="217">
        <v>0</v>
      </c>
      <c r="N35" s="186">
        <f t="shared" si="1"/>
        <v>0</v>
      </c>
    </row>
    <row r="36" spans="1:14" ht="15" customHeight="1" x14ac:dyDescent="0.3">
      <c r="A36" s="225" t="s">
        <v>920</v>
      </c>
      <c r="B36" s="226" t="s">
        <v>921</v>
      </c>
      <c r="C36" s="274">
        <f>C32+C33+C34</f>
        <v>904</v>
      </c>
      <c r="D36" s="217">
        <v>0</v>
      </c>
      <c r="E36" s="274">
        <f t="shared" ref="E36" si="7">E32+E33+E34</f>
        <v>1148</v>
      </c>
      <c r="F36" s="200">
        <v>12</v>
      </c>
      <c r="G36" s="217">
        <v>0</v>
      </c>
      <c r="H36" s="200">
        <v>21</v>
      </c>
      <c r="I36" s="200">
        <f>SUM(I32:I35)</f>
        <v>2</v>
      </c>
      <c r="J36" s="217">
        <v>0</v>
      </c>
      <c r="K36" s="200">
        <f>SUM(K32:K35)</f>
        <v>10</v>
      </c>
      <c r="L36" s="274">
        <f t="shared" si="0"/>
        <v>918</v>
      </c>
      <c r="M36" s="217">
        <v>0</v>
      </c>
      <c r="N36" s="203">
        <f t="shared" si="1"/>
        <v>1179</v>
      </c>
    </row>
    <row r="37" spans="1:14" ht="15" customHeight="1" x14ac:dyDescent="0.3">
      <c r="A37" s="222" t="s">
        <v>924</v>
      </c>
      <c r="B37" s="223" t="s">
        <v>923</v>
      </c>
      <c r="C37" s="216">
        <v>0</v>
      </c>
      <c r="D37" s="217">
        <v>0</v>
      </c>
      <c r="E37" s="186">
        <v>0</v>
      </c>
      <c r="F37" s="186">
        <v>0</v>
      </c>
      <c r="G37" s="217">
        <v>0</v>
      </c>
      <c r="H37" s="186">
        <v>0</v>
      </c>
      <c r="I37" s="186">
        <v>0</v>
      </c>
      <c r="J37" s="217">
        <v>0</v>
      </c>
      <c r="K37" s="186">
        <v>0</v>
      </c>
      <c r="L37" s="216">
        <f t="shared" si="0"/>
        <v>0</v>
      </c>
      <c r="M37" s="217">
        <v>0</v>
      </c>
      <c r="N37" s="186">
        <f t="shared" si="1"/>
        <v>0</v>
      </c>
    </row>
    <row r="38" spans="1:14" ht="15" customHeight="1" x14ac:dyDescent="0.3">
      <c r="A38" s="222" t="s">
        <v>926</v>
      </c>
      <c r="B38" s="223" t="s">
        <v>925</v>
      </c>
      <c r="C38" s="216">
        <v>525847</v>
      </c>
      <c r="D38" s="217">
        <v>0</v>
      </c>
      <c r="E38" s="186">
        <v>69641</v>
      </c>
      <c r="F38" s="186">
        <v>0</v>
      </c>
      <c r="G38" s="217">
        <v>0</v>
      </c>
      <c r="H38" s="186">
        <v>0</v>
      </c>
      <c r="I38" s="186">
        <v>0</v>
      </c>
      <c r="J38" s="217">
        <v>0</v>
      </c>
      <c r="K38" s="186">
        <v>0</v>
      </c>
      <c r="L38" s="216">
        <f t="shared" si="0"/>
        <v>525847</v>
      </c>
      <c r="M38" s="217">
        <v>0</v>
      </c>
      <c r="N38" s="186">
        <f t="shared" si="1"/>
        <v>69641</v>
      </c>
    </row>
    <row r="39" spans="1:14" ht="15" customHeight="1" x14ac:dyDescent="0.3">
      <c r="A39" s="222" t="s">
        <v>935</v>
      </c>
      <c r="B39" s="223" t="s">
        <v>927</v>
      </c>
      <c r="C39" s="216">
        <v>0</v>
      </c>
      <c r="D39" s="217">
        <v>0</v>
      </c>
      <c r="E39" s="186">
        <v>0</v>
      </c>
      <c r="F39" s="186">
        <v>0</v>
      </c>
      <c r="G39" s="217">
        <v>0</v>
      </c>
      <c r="H39" s="186">
        <v>0</v>
      </c>
      <c r="I39" s="186">
        <v>0</v>
      </c>
      <c r="J39" s="217">
        <v>0</v>
      </c>
      <c r="K39" s="186">
        <v>0</v>
      </c>
      <c r="L39" s="216">
        <f t="shared" si="0"/>
        <v>0</v>
      </c>
      <c r="M39" s="217">
        <v>0</v>
      </c>
      <c r="N39" s="186">
        <f t="shared" si="1"/>
        <v>0</v>
      </c>
    </row>
    <row r="40" spans="1:14" ht="15" customHeight="1" x14ac:dyDescent="0.3">
      <c r="A40" s="222" t="s">
        <v>1019</v>
      </c>
      <c r="B40" s="224" t="s">
        <v>928</v>
      </c>
      <c r="C40" s="216">
        <v>0</v>
      </c>
      <c r="D40" s="217">
        <v>0</v>
      </c>
      <c r="E40" s="186">
        <v>0</v>
      </c>
      <c r="F40" s="186">
        <v>0</v>
      </c>
      <c r="G40" s="217">
        <v>0</v>
      </c>
      <c r="H40" s="186">
        <v>0</v>
      </c>
      <c r="I40" s="186">
        <v>0</v>
      </c>
      <c r="J40" s="217">
        <v>0</v>
      </c>
      <c r="K40" s="186">
        <v>0</v>
      </c>
      <c r="L40" s="216">
        <f t="shared" si="0"/>
        <v>0</v>
      </c>
      <c r="M40" s="217">
        <v>0</v>
      </c>
      <c r="N40" s="186">
        <f t="shared" si="1"/>
        <v>0</v>
      </c>
    </row>
    <row r="41" spans="1:14" ht="15" customHeight="1" x14ac:dyDescent="0.3">
      <c r="A41" s="218" t="s">
        <v>929</v>
      </c>
      <c r="B41" s="221" t="s">
        <v>930</v>
      </c>
      <c r="C41" s="274">
        <v>525847</v>
      </c>
      <c r="D41" s="217">
        <v>0</v>
      </c>
      <c r="E41" s="200">
        <f>SUM(E37:E40)</f>
        <v>69641</v>
      </c>
      <c r="F41" s="200">
        <f>SUM(F37:F40)</f>
        <v>0</v>
      </c>
      <c r="G41" s="217">
        <v>0</v>
      </c>
      <c r="H41" s="200">
        <f>SUM(H37:H40)</f>
        <v>0</v>
      </c>
      <c r="I41" s="200">
        <f>SUM(I37:I40)</f>
        <v>0</v>
      </c>
      <c r="J41" s="217">
        <v>0</v>
      </c>
      <c r="K41" s="200">
        <f>SUM(K37:K40)</f>
        <v>0</v>
      </c>
      <c r="L41" s="274">
        <f t="shared" si="0"/>
        <v>525847</v>
      </c>
      <c r="M41" s="217">
        <v>0</v>
      </c>
      <c r="N41" s="203">
        <f t="shared" si="1"/>
        <v>69641</v>
      </c>
    </row>
    <row r="42" spans="1:14" ht="15" customHeight="1" x14ac:dyDescent="0.3">
      <c r="A42" s="218" t="s">
        <v>931</v>
      </c>
      <c r="B42" s="221" t="s">
        <v>932</v>
      </c>
      <c r="C42" s="274">
        <v>-524943</v>
      </c>
      <c r="D42" s="217">
        <v>0</v>
      </c>
      <c r="E42" s="200">
        <f>E36-E41</f>
        <v>-68493</v>
      </c>
      <c r="F42" s="200">
        <v>12</v>
      </c>
      <c r="G42" s="217">
        <v>0</v>
      </c>
      <c r="H42" s="200">
        <v>21</v>
      </c>
      <c r="I42" s="200">
        <f>I36-I41</f>
        <v>2</v>
      </c>
      <c r="J42" s="217">
        <v>0</v>
      </c>
      <c r="K42" s="200">
        <f>K36-K41</f>
        <v>10</v>
      </c>
      <c r="L42" s="274">
        <f t="shared" si="0"/>
        <v>-524929</v>
      </c>
      <c r="M42" s="217">
        <v>0</v>
      </c>
      <c r="N42" s="203">
        <f t="shared" si="1"/>
        <v>-68462</v>
      </c>
    </row>
    <row r="43" spans="1:14" ht="15" customHeight="1" x14ac:dyDescent="0.3">
      <c r="A43" s="218" t="s">
        <v>933</v>
      </c>
      <c r="B43" s="221" t="s">
        <v>934</v>
      </c>
      <c r="C43" s="274">
        <f>C31+C42</f>
        <v>-13349134</v>
      </c>
      <c r="D43" s="217">
        <v>0</v>
      </c>
      <c r="E43" s="274">
        <f t="shared" ref="E43:F43" si="8">E31+E42</f>
        <v>46461964</v>
      </c>
      <c r="F43" s="274">
        <f t="shared" si="8"/>
        <v>1288060</v>
      </c>
      <c r="G43" s="217">
        <v>0</v>
      </c>
      <c r="H43" s="274">
        <f t="shared" ref="H43:I43" si="9">H31+H42</f>
        <v>1139910</v>
      </c>
      <c r="I43" s="274">
        <f t="shared" si="9"/>
        <v>2790056</v>
      </c>
      <c r="J43" s="217">
        <v>0</v>
      </c>
      <c r="K43" s="274">
        <f t="shared" ref="K43" si="10">K31+K42</f>
        <v>-904369</v>
      </c>
      <c r="L43" s="274">
        <f t="shared" si="0"/>
        <v>-9271018</v>
      </c>
      <c r="M43" s="217">
        <v>0</v>
      </c>
      <c r="N43" s="203">
        <f t="shared" si="1"/>
        <v>46697505</v>
      </c>
    </row>
    <row r="44" spans="1:14" ht="15" customHeight="1" x14ac:dyDescent="0.3">
      <c r="A44" s="214" t="s">
        <v>937</v>
      </c>
      <c r="B44" s="220" t="s">
        <v>936</v>
      </c>
      <c r="C44" s="216">
        <v>0</v>
      </c>
      <c r="D44" s="217">
        <v>0</v>
      </c>
      <c r="E44" s="186">
        <v>0</v>
      </c>
      <c r="F44" s="186">
        <v>0</v>
      </c>
      <c r="G44" s="217">
        <v>0</v>
      </c>
      <c r="H44" s="186">
        <v>0</v>
      </c>
      <c r="I44" s="186">
        <v>0</v>
      </c>
      <c r="J44" s="217">
        <v>0</v>
      </c>
      <c r="K44" s="186">
        <v>0</v>
      </c>
      <c r="L44" s="216">
        <f t="shared" si="0"/>
        <v>0</v>
      </c>
      <c r="M44" s="217">
        <v>0</v>
      </c>
      <c r="N44" s="186">
        <f t="shared" si="1"/>
        <v>0</v>
      </c>
    </row>
    <row r="45" spans="1:14" ht="15" customHeight="1" x14ac:dyDescent="0.3">
      <c r="A45" s="214" t="s">
        <v>20</v>
      </c>
      <c r="B45" s="220" t="s">
        <v>938</v>
      </c>
      <c r="C45" s="216">
        <v>0</v>
      </c>
      <c r="D45" s="217">
        <v>0</v>
      </c>
      <c r="E45" s="186">
        <v>0</v>
      </c>
      <c r="F45" s="186">
        <v>0</v>
      </c>
      <c r="G45" s="217">
        <v>0</v>
      </c>
      <c r="H45" s="186">
        <v>0</v>
      </c>
      <c r="I45" s="186">
        <v>0</v>
      </c>
      <c r="J45" s="217">
        <v>0</v>
      </c>
      <c r="K45" s="186">
        <v>0</v>
      </c>
      <c r="L45" s="216">
        <f t="shared" si="0"/>
        <v>0</v>
      </c>
      <c r="M45" s="217">
        <v>0</v>
      </c>
      <c r="N45" s="186">
        <f t="shared" si="1"/>
        <v>0</v>
      </c>
    </row>
    <row r="46" spans="1:14" ht="15" customHeight="1" x14ac:dyDescent="0.3">
      <c r="A46" s="218" t="s">
        <v>939</v>
      </c>
      <c r="B46" s="221" t="s">
        <v>940</v>
      </c>
      <c r="C46" s="274">
        <v>0</v>
      </c>
      <c r="D46" s="217">
        <v>0</v>
      </c>
      <c r="E46" s="200">
        <f>SUM(E44:E45)</f>
        <v>0</v>
      </c>
      <c r="F46" s="200">
        <f>SUM(F44:F45)</f>
        <v>0</v>
      </c>
      <c r="G46" s="217">
        <v>0</v>
      </c>
      <c r="H46" s="200">
        <f>SUM(H44:H45)</f>
        <v>0</v>
      </c>
      <c r="I46" s="200">
        <f>SUM(I44:I45)</f>
        <v>0</v>
      </c>
      <c r="J46" s="217">
        <v>0</v>
      </c>
      <c r="K46" s="200">
        <f>SUM(K44:K45)</f>
        <v>0</v>
      </c>
      <c r="L46" s="216">
        <f t="shared" si="0"/>
        <v>0</v>
      </c>
      <c r="M46" s="217">
        <v>0</v>
      </c>
      <c r="N46" s="186">
        <f t="shared" si="1"/>
        <v>0</v>
      </c>
    </row>
    <row r="47" spans="1:14" ht="15" customHeight="1" x14ac:dyDescent="0.3">
      <c r="A47" s="218" t="s">
        <v>941</v>
      </c>
      <c r="B47" s="221" t="s">
        <v>942</v>
      </c>
      <c r="C47" s="274">
        <v>0</v>
      </c>
      <c r="D47" s="217">
        <v>0</v>
      </c>
      <c r="E47" s="203">
        <v>0</v>
      </c>
      <c r="F47" s="203">
        <v>0</v>
      </c>
      <c r="G47" s="217">
        <v>0</v>
      </c>
      <c r="H47" s="203">
        <v>0</v>
      </c>
      <c r="I47" s="203">
        <v>0</v>
      </c>
      <c r="J47" s="217">
        <v>0</v>
      </c>
      <c r="K47" s="203">
        <v>0</v>
      </c>
      <c r="L47" s="216">
        <f t="shared" si="0"/>
        <v>0</v>
      </c>
      <c r="M47" s="217">
        <v>0</v>
      </c>
      <c r="N47" s="186">
        <f t="shared" si="1"/>
        <v>0</v>
      </c>
    </row>
    <row r="48" spans="1:14" ht="15" customHeight="1" thickBot="1" x14ac:dyDescent="0.35">
      <c r="A48" s="218" t="s">
        <v>943</v>
      </c>
      <c r="B48" s="221" t="s">
        <v>944</v>
      </c>
      <c r="C48" s="531">
        <v>0</v>
      </c>
      <c r="D48" s="532">
        <v>0</v>
      </c>
      <c r="E48" s="533">
        <f>E46-E47</f>
        <v>0</v>
      </c>
      <c r="F48" s="533">
        <f>F46-F47</f>
        <v>0</v>
      </c>
      <c r="G48" s="532">
        <v>0</v>
      </c>
      <c r="H48" s="533">
        <f>H46-H47</f>
        <v>0</v>
      </c>
      <c r="I48" s="533">
        <v>0</v>
      </c>
      <c r="J48" s="532">
        <v>0</v>
      </c>
      <c r="K48" s="533">
        <v>0</v>
      </c>
      <c r="L48" s="534">
        <f t="shared" si="0"/>
        <v>0</v>
      </c>
      <c r="M48" s="532">
        <v>0</v>
      </c>
      <c r="N48" s="367">
        <f t="shared" si="1"/>
        <v>0</v>
      </c>
    </row>
    <row r="49" spans="1:14" ht="15" customHeight="1" thickBot="1" x14ac:dyDescent="0.35">
      <c r="A49" s="218" t="s">
        <v>945</v>
      </c>
      <c r="B49" s="221" t="s">
        <v>946</v>
      </c>
      <c r="C49" s="535">
        <f>C43+C48</f>
        <v>-13349134</v>
      </c>
      <c r="D49" s="536">
        <v>0</v>
      </c>
      <c r="E49" s="535">
        <f t="shared" ref="E49:F49" si="11">E43+E48</f>
        <v>46461964</v>
      </c>
      <c r="F49" s="535">
        <f t="shared" si="11"/>
        <v>1288060</v>
      </c>
      <c r="G49" s="536">
        <v>0</v>
      </c>
      <c r="H49" s="535">
        <f t="shared" ref="H49:I49" si="12">H43+H48</f>
        <v>1139910</v>
      </c>
      <c r="I49" s="535">
        <f t="shared" si="12"/>
        <v>2790056</v>
      </c>
      <c r="J49" s="536">
        <v>0</v>
      </c>
      <c r="K49" s="535">
        <f t="shared" ref="K49" si="13">K43+K48</f>
        <v>-904369</v>
      </c>
      <c r="L49" s="535">
        <f t="shared" si="0"/>
        <v>-9271018</v>
      </c>
      <c r="M49" s="536">
        <v>0</v>
      </c>
      <c r="N49" s="537">
        <f t="shared" si="1"/>
        <v>46697505</v>
      </c>
    </row>
    <row r="50" spans="1:14" x14ac:dyDescent="0.3">
      <c r="A50" s="40"/>
      <c r="B50" s="3"/>
    </row>
  </sheetData>
  <mergeCells count="8">
    <mergeCell ref="L7:N7"/>
    <mergeCell ref="A4:N4"/>
    <mergeCell ref="A3:N3"/>
    <mergeCell ref="A2:N2"/>
    <mergeCell ref="A1:N1"/>
    <mergeCell ref="F7:H7"/>
    <mergeCell ref="C7:E7"/>
    <mergeCell ref="I7:K7"/>
  </mergeCells>
  <phoneticPr fontId="28" type="noConversion"/>
  <hyperlinks>
    <hyperlink ref="A21" r:id="rId1" location="foot4" display="http://njt.hu/cgi_bin/njt_doc.cgi?docid=142896.245143 - foot4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53" orientation="landscape" horizontalDpi="300" verticalDpi="30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33"/>
  <sheetViews>
    <sheetView workbookViewId="0">
      <selection sqref="A1:Z1"/>
    </sheetView>
  </sheetViews>
  <sheetFormatPr defaultColWidth="9.109375" defaultRowHeight="14.4" x14ac:dyDescent="0.3"/>
  <cols>
    <col min="1" max="1" width="10.6640625" style="163" customWidth="1"/>
    <col min="2" max="2" width="60.6640625" style="47" customWidth="1"/>
    <col min="3" max="3" width="11.33203125" style="47" customWidth="1"/>
    <col min="4" max="4" width="12" style="47" bestFit="1" customWidth="1"/>
    <col min="5" max="6" width="11.33203125" style="47" customWidth="1"/>
    <col min="7" max="7" width="16" style="47" bestFit="1" customWidth="1"/>
    <col min="8" max="8" width="11.33203125" style="47" customWidth="1"/>
    <col min="9" max="9" width="15.88671875" style="47" bestFit="1" customWidth="1"/>
    <col min="10" max="10" width="14.109375" style="47" bestFit="1" customWidth="1"/>
    <col min="11" max="12" width="11.33203125" style="47" customWidth="1"/>
    <col min="13" max="13" width="14" style="47" bestFit="1" customWidth="1"/>
    <col min="14" max="16" width="11.33203125" style="47" customWidth="1"/>
    <col min="17" max="17" width="12.88671875" style="47" bestFit="1" customWidth="1"/>
    <col min="18" max="18" width="11.33203125" style="47" customWidth="1"/>
    <col min="19" max="19" width="12.88671875" style="47" bestFit="1" customWidth="1"/>
    <col min="20" max="20" width="15.88671875" style="47" bestFit="1" customWidth="1"/>
    <col min="21" max="21" width="11.33203125" style="47" customWidth="1"/>
    <col min="22" max="22" width="15.88671875" style="47" bestFit="1" customWidth="1"/>
    <col min="23" max="23" width="16" style="47" bestFit="1" customWidth="1"/>
    <col min="24" max="25" width="11.33203125" style="47" customWidth="1"/>
    <col min="26" max="26" width="15.88671875" style="47" bestFit="1" customWidth="1"/>
    <col min="27" max="16384" width="9.109375" style="47"/>
  </cols>
  <sheetData>
    <row r="1" spans="1:26" ht="15" customHeight="1" x14ac:dyDescent="0.3">
      <c r="A1" s="598" t="s">
        <v>1330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599"/>
      <c r="S1" s="599"/>
      <c r="T1" s="599"/>
      <c r="U1" s="599"/>
      <c r="V1" s="599"/>
      <c r="W1" s="599"/>
      <c r="X1" s="599"/>
      <c r="Y1" s="599"/>
      <c r="Z1" s="599"/>
    </row>
    <row r="2" spans="1:26" ht="18" customHeight="1" x14ac:dyDescent="0.35">
      <c r="A2" s="600" t="s">
        <v>957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</row>
    <row r="3" spans="1:26" ht="25.5" customHeight="1" x14ac:dyDescent="0.35">
      <c r="A3" s="601"/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</row>
    <row r="4" spans="1:26" ht="16.5" customHeight="1" x14ac:dyDescent="0.35">
      <c r="A4" s="602" t="s">
        <v>1013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616"/>
    </row>
    <row r="5" spans="1:26" ht="24" customHeight="1" thickBot="1" x14ac:dyDescent="0.4">
      <c r="A5" s="164"/>
      <c r="B5" s="227"/>
    </row>
    <row r="6" spans="1:26" s="163" customFormat="1" ht="20.100000000000001" customHeight="1" x14ac:dyDescent="0.3">
      <c r="A6" s="62" t="s">
        <v>654</v>
      </c>
      <c r="B6" s="62" t="s">
        <v>600</v>
      </c>
      <c r="C6" s="691" t="s">
        <v>947</v>
      </c>
      <c r="D6" s="692"/>
      <c r="E6" s="692"/>
      <c r="F6" s="693"/>
      <c r="G6" s="691" t="s">
        <v>948</v>
      </c>
      <c r="H6" s="692"/>
      <c r="I6" s="693"/>
      <c r="J6" s="691" t="s">
        <v>949</v>
      </c>
      <c r="K6" s="692"/>
      <c r="L6" s="692"/>
      <c r="M6" s="693"/>
      <c r="N6" s="691" t="s">
        <v>950</v>
      </c>
      <c r="O6" s="692"/>
      <c r="P6" s="693"/>
      <c r="Q6" s="691" t="s">
        <v>951</v>
      </c>
      <c r="R6" s="692"/>
      <c r="S6" s="693"/>
      <c r="T6" s="691" t="s">
        <v>0</v>
      </c>
      <c r="U6" s="692"/>
      <c r="V6" s="693"/>
      <c r="W6" s="694" t="s">
        <v>1</v>
      </c>
      <c r="X6" s="695"/>
      <c r="Y6" s="695"/>
      <c r="Z6" s="696"/>
    </row>
    <row r="7" spans="1:26" s="163" customFormat="1" ht="20.100000000000001" customHeight="1" x14ac:dyDescent="0.3">
      <c r="A7" s="228" t="s">
        <v>614</v>
      </c>
      <c r="B7" s="228" t="s">
        <v>615</v>
      </c>
      <c r="C7" s="278" t="s">
        <v>371</v>
      </c>
      <c r="D7" s="228" t="s">
        <v>372</v>
      </c>
      <c r="E7" s="228" t="s">
        <v>961</v>
      </c>
      <c r="F7" s="279" t="s">
        <v>370</v>
      </c>
      <c r="G7" s="278" t="s">
        <v>371</v>
      </c>
      <c r="H7" s="228" t="s">
        <v>372</v>
      </c>
      <c r="I7" s="279" t="s">
        <v>370</v>
      </c>
      <c r="J7" s="278" t="s">
        <v>371</v>
      </c>
      <c r="K7" s="228" t="s">
        <v>372</v>
      </c>
      <c r="L7" s="228" t="s">
        <v>961</v>
      </c>
      <c r="M7" s="279" t="s">
        <v>370</v>
      </c>
      <c r="N7" s="278" t="s">
        <v>371</v>
      </c>
      <c r="O7" s="228" t="s">
        <v>372</v>
      </c>
      <c r="P7" s="279" t="s">
        <v>370</v>
      </c>
      <c r="Q7" s="278" t="s">
        <v>371</v>
      </c>
      <c r="R7" s="228" t="s">
        <v>372</v>
      </c>
      <c r="S7" s="279" t="s">
        <v>370</v>
      </c>
      <c r="T7" s="278" t="s">
        <v>371</v>
      </c>
      <c r="U7" s="228" t="s">
        <v>372</v>
      </c>
      <c r="V7" s="279" t="s">
        <v>370</v>
      </c>
      <c r="W7" s="278" t="s">
        <v>371</v>
      </c>
      <c r="X7" s="228" t="s">
        <v>372</v>
      </c>
      <c r="Y7" s="228" t="s">
        <v>961</v>
      </c>
      <c r="Z7" s="279" t="s">
        <v>370</v>
      </c>
    </row>
    <row r="8" spans="1:26" ht="20.100000000000001" customHeight="1" x14ac:dyDescent="0.3">
      <c r="A8" s="229" t="s">
        <v>616</v>
      </c>
      <c r="B8" s="188" t="s">
        <v>2</v>
      </c>
      <c r="C8" s="280">
        <v>4817772</v>
      </c>
      <c r="D8" s="230">
        <v>313830</v>
      </c>
      <c r="E8" s="230"/>
      <c r="F8" s="281">
        <f>SUM(C8:D8)</f>
        <v>5131602</v>
      </c>
      <c r="G8" s="280">
        <v>1683495391</v>
      </c>
      <c r="H8" s="230">
        <v>0</v>
      </c>
      <c r="I8" s="281">
        <f>SUM(G8:H8)</f>
        <v>1683495391</v>
      </c>
      <c r="J8" s="280">
        <v>102614138</v>
      </c>
      <c r="K8" s="230">
        <v>2369721</v>
      </c>
      <c r="L8" s="230">
        <v>3133722</v>
      </c>
      <c r="M8" s="281">
        <f>SUM(J8:L8)</f>
        <v>108117581</v>
      </c>
      <c r="N8" s="280"/>
      <c r="O8" s="230"/>
      <c r="P8" s="281">
        <f>SUM(N8:O8)</f>
        <v>0</v>
      </c>
      <c r="Q8" s="280">
        <v>1442631</v>
      </c>
      <c r="R8" s="230"/>
      <c r="S8" s="281">
        <f>SUM(Q8:R8)</f>
        <v>1442631</v>
      </c>
      <c r="T8" s="280">
        <v>0</v>
      </c>
      <c r="U8" s="230">
        <v>0</v>
      </c>
      <c r="V8" s="281">
        <v>0</v>
      </c>
      <c r="W8" s="289">
        <f>$C8+$G8+$J8+$N8+$Q8+$T8</f>
        <v>1792369932</v>
      </c>
      <c r="X8" s="231">
        <f>$D8+$H8+$K8+$O8+$R8+$U8</f>
        <v>2683551</v>
      </c>
      <c r="Y8" s="231">
        <f>L8</f>
        <v>3133722</v>
      </c>
      <c r="Z8" s="290">
        <f>SUM(W8:Y8)</f>
        <v>1798187205</v>
      </c>
    </row>
    <row r="9" spans="1:26" ht="20.100000000000001" customHeight="1" x14ac:dyDescent="0.3">
      <c r="A9" s="232" t="s">
        <v>618</v>
      </c>
      <c r="B9" s="183" t="s">
        <v>3</v>
      </c>
      <c r="C9" s="282"/>
      <c r="D9" s="233"/>
      <c r="E9" s="233"/>
      <c r="F9" s="281">
        <f t="shared" ref="F9:F33" si="0">SUM(C9:D9)</f>
        <v>0</v>
      </c>
      <c r="G9" s="282"/>
      <c r="H9" s="233"/>
      <c r="I9" s="281">
        <f t="shared" ref="I9:I33" si="1">SUM(G9:H9)</f>
        <v>0</v>
      </c>
      <c r="J9" s="282"/>
      <c r="K9" s="233"/>
      <c r="L9" s="233"/>
      <c r="M9" s="281">
        <f t="shared" ref="M9:M32" si="2">SUM(J9:K9)</f>
        <v>0</v>
      </c>
      <c r="N9" s="282"/>
      <c r="O9" s="233"/>
      <c r="P9" s="281">
        <f t="shared" ref="P9:P33" si="3">SUM(N9:O9)</f>
        <v>0</v>
      </c>
      <c r="Q9" s="285">
        <v>26255318</v>
      </c>
      <c r="R9" s="230"/>
      <c r="S9" s="281">
        <f t="shared" ref="S9:S33" si="4">SUM(Q9:R9)</f>
        <v>26255318</v>
      </c>
      <c r="T9" s="282"/>
      <c r="U9" s="233"/>
      <c r="V9" s="281">
        <f t="shared" ref="V9:V33" si="5">SUM(T9:U9)</f>
        <v>0</v>
      </c>
      <c r="W9" s="289">
        <f t="shared" ref="W9:W33" si="6">$C9+$G9+$J9+$N9+$Q9+$T9</f>
        <v>26255318</v>
      </c>
      <c r="X9" s="231">
        <f t="shared" ref="X9:X33" si="7">$D9+$H9+$K9+$O9+$R9+$U9</f>
        <v>0</v>
      </c>
      <c r="Y9" s="231">
        <f t="shared" ref="Y9:Y33" si="8">L9</f>
        <v>0</v>
      </c>
      <c r="Z9" s="290">
        <f t="shared" ref="Z9:Z33" si="9">SUM(W9:Y9)</f>
        <v>26255318</v>
      </c>
    </row>
    <row r="10" spans="1:26" s="276" customFormat="1" ht="20.100000000000001" customHeight="1" x14ac:dyDescent="0.3">
      <c r="A10" s="232" t="s">
        <v>622</v>
      </c>
      <c r="B10" s="183" t="s">
        <v>4</v>
      </c>
      <c r="C10" s="282"/>
      <c r="D10" s="233"/>
      <c r="E10" s="233"/>
      <c r="F10" s="283">
        <f t="shared" si="0"/>
        <v>0</v>
      </c>
      <c r="G10" s="282"/>
      <c r="H10" s="233"/>
      <c r="I10" s="283">
        <f t="shared" si="1"/>
        <v>0</v>
      </c>
      <c r="J10" s="282"/>
      <c r="K10" s="233"/>
      <c r="L10" s="233"/>
      <c r="M10" s="283">
        <f t="shared" si="2"/>
        <v>0</v>
      </c>
      <c r="N10" s="282"/>
      <c r="O10" s="233"/>
      <c r="P10" s="283">
        <f t="shared" si="3"/>
        <v>0</v>
      </c>
      <c r="Q10" s="285">
        <v>25672476</v>
      </c>
      <c r="R10" s="236"/>
      <c r="S10" s="283">
        <f t="shared" si="4"/>
        <v>25672476</v>
      </c>
      <c r="T10" s="282"/>
      <c r="U10" s="233"/>
      <c r="V10" s="283">
        <f t="shared" si="5"/>
        <v>0</v>
      </c>
      <c r="W10" s="289">
        <f t="shared" si="6"/>
        <v>25672476</v>
      </c>
      <c r="X10" s="231">
        <f t="shared" si="7"/>
        <v>0</v>
      </c>
      <c r="Y10" s="231">
        <f t="shared" si="8"/>
        <v>0</v>
      </c>
      <c r="Z10" s="290">
        <f t="shared" si="9"/>
        <v>25672476</v>
      </c>
    </row>
    <row r="11" spans="1:26" ht="20.100000000000001" customHeight="1" x14ac:dyDescent="0.3">
      <c r="A11" s="232" t="s">
        <v>624</v>
      </c>
      <c r="B11" s="183" t="s">
        <v>5</v>
      </c>
      <c r="C11" s="282"/>
      <c r="D11" s="233"/>
      <c r="E11" s="233"/>
      <c r="F11" s="281">
        <f t="shared" si="0"/>
        <v>0</v>
      </c>
      <c r="G11" s="284">
        <v>0</v>
      </c>
      <c r="H11" s="234">
        <v>0</v>
      </c>
      <c r="I11" s="281">
        <f t="shared" si="1"/>
        <v>0</v>
      </c>
      <c r="J11" s="284">
        <v>3290000</v>
      </c>
      <c r="K11" s="234">
        <v>0</v>
      </c>
      <c r="L11" s="234">
        <v>0</v>
      </c>
      <c r="M11" s="281">
        <f>SUM(J11:L11)</f>
        <v>3290000</v>
      </c>
      <c r="N11" s="284"/>
      <c r="O11" s="234"/>
      <c r="P11" s="281">
        <f t="shared" si="3"/>
        <v>0</v>
      </c>
      <c r="Q11" s="282">
        <v>0</v>
      </c>
      <c r="R11" s="233"/>
      <c r="S11" s="281">
        <f t="shared" si="4"/>
        <v>0</v>
      </c>
      <c r="T11" s="282"/>
      <c r="U11" s="233"/>
      <c r="V11" s="281">
        <f t="shared" si="5"/>
        <v>0</v>
      </c>
      <c r="W11" s="289">
        <f t="shared" si="6"/>
        <v>3290000</v>
      </c>
      <c r="X11" s="231">
        <f t="shared" si="7"/>
        <v>0</v>
      </c>
      <c r="Y11" s="231">
        <f t="shared" si="8"/>
        <v>0</v>
      </c>
      <c r="Z11" s="290">
        <f t="shared" si="9"/>
        <v>3290000</v>
      </c>
    </row>
    <row r="12" spans="1:26" ht="20.100000000000001" customHeight="1" x14ac:dyDescent="0.3">
      <c r="A12" s="232" t="s">
        <v>630</v>
      </c>
      <c r="B12" s="183" t="s">
        <v>6</v>
      </c>
      <c r="C12" s="284"/>
      <c r="D12" s="234"/>
      <c r="E12" s="234"/>
      <c r="F12" s="281">
        <f t="shared" si="0"/>
        <v>0</v>
      </c>
      <c r="G12" s="284"/>
      <c r="H12" s="234"/>
      <c r="I12" s="281">
        <f t="shared" si="1"/>
        <v>0</v>
      </c>
      <c r="J12" s="284"/>
      <c r="K12" s="234"/>
      <c r="L12" s="234"/>
      <c r="M12" s="281">
        <f t="shared" si="2"/>
        <v>0</v>
      </c>
      <c r="N12" s="284"/>
      <c r="O12" s="234"/>
      <c r="P12" s="281">
        <f t="shared" si="3"/>
        <v>0</v>
      </c>
      <c r="Q12" s="280"/>
      <c r="R12" s="230"/>
      <c r="S12" s="281">
        <f t="shared" si="4"/>
        <v>0</v>
      </c>
      <c r="T12" s="282"/>
      <c r="U12" s="233"/>
      <c r="V12" s="281">
        <f t="shared" si="5"/>
        <v>0</v>
      </c>
      <c r="W12" s="289">
        <f t="shared" si="6"/>
        <v>0</v>
      </c>
      <c r="X12" s="231">
        <f t="shared" si="7"/>
        <v>0</v>
      </c>
      <c r="Y12" s="231">
        <f t="shared" si="8"/>
        <v>0</v>
      </c>
      <c r="Z12" s="290">
        <f t="shared" si="9"/>
        <v>0</v>
      </c>
    </row>
    <row r="13" spans="1:26" ht="20.100000000000001" customHeight="1" x14ac:dyDescent="0.3">
      <c r="A13" s="232" t="s">
        <v>632</v>
      </c>
      <c r="B13" s="183" t="s">
        <v>7</v>
      </c>
      <c r="C13" s="280"/>
      <c r="D13" s="230"/>
      <c r="E13" s="230"/>
      <c r="F13" s="281">
        <f t="shared" si="0"/>
        <v>0</v>
      </c>
      <c r="G13" s="280"/>
      <c r="H13" s="230"/>
      <c r="I13" s="281">
        <f t="shared" si="1"/>
        <v>0</v>
      </c>
      <c r="J13" s="280"/>
      <c r="K13" s="230"/>
      <c r="L13" s="230"/>
      <c r="M13" s="281">
        <f t="shared" si="2"/>
        <v>0</v>
      </c>
      <c r="N13" s="280"/>
      <c r="O13" s="230"/>
      <c r="P13" s="281">
        <f t="shared" si="3"/>
        <v>0</v>
      </c>
      <c r="Q13" s="280"/>
      <c r="R13" s="230"/>
      <c r="S13" s="281">
        <f t="shared" si="4"/>
        <v>0</v>
      </c>
      <c r="T13" s="282"/>
      <c r="U13" s="233"/>
      <c r="V13" s="281">
        <f t="shared" si="5"/>
        <v>0</v>
      </c>
      <c r="W13" s="289">
        <f t="shared" si="6"/>
        <v>0</v>
      </c>
      <c r="X13" s="231">
        <f t="shared" si="7"/>
        <v>0</v>
      </c>
      <c r="Y13" s="231">
        <f t="shared" si="8"/>
        <v>0</v>
      </c>
      <c r="Z13" s="290">
        <f t="shared" si="9"/>
        <v>0</v>
      </c>
    </row>
    <row r="14" spans="1:26" s="276" customFormat="1" ht="20.100000000000001" customHeight="1" x14ac:dyDescent="0.3">
      <c r="A14" s="232" t="s">
        <v>636</v>
      </c>
      <c r="B14" s="183" t="s">
        <v>8</v>
      </c>
      <c r="C14" s="285">
        <v>0</v>
      </c>
      <c r="D14" s="236"/>
      <c r="E14" s="236"/>
      <c r="F14" s="283">
        <f t="shared" si="0"/>
        <v>0</v>
      </c>
      <c r="G14" s="285">
        <v>30236807</v>
      </c>
      <c r="H14" s="236">
        <v>0</v>
      </c>
      <c r="I14" s="283">
        <f t="shared" si="1"/>
        <v>30236807</v>
      </c>
      <c r="J14" s="285">
        <v>48717918</v>
      </c>
      <c r="K14" s="236">
        <v>2001072</v>
      </c>
      <c r="L14" s="236">
        <v>617511</v>
      </c>
      <c r="M14" s="283">
        <f>SUM(J14:L14)</f>
        <v>51336501</v>
      </c>
      <c r="N14" s="285"/>
      <c r="O14" s="236"/>
      <c r="P14" s="283">
        <f t="shared" si="3"/>
        <v>0</v>
      </c>
      <c r="Q14" s="285">
        <v>251800</v>
      </c>
      <c r="R14" s="236"/>
      <c r="S14" s="283">
        <f t="shared" si="4"/>
        <v>251800</v>
      </c>
      <c r="T14" s="284">
        <v>0</v>
      </c>
      <c r="U14" s="234">
        <v>0</v>
      </c>
      <c r="V14" s="283">
        <f t="shared" si="5"/>
        <v>0</v>
      </c>
      <c r="W14" s="289">
        <f t="shared" si="6"/>
        <v>79206525</v>
      </c>
      <c r="X14" s="231">
        <f t="shared" si="7"/>
        <v>2001072</v>
      </c>
      <c r="Y14" s="231">
        <f t="shared" si="8"/>
        <v>617511</v>
      </c>
      <c r="Z14" s="290">
        <f t="shared" si="9"/>
        <v>81825108</v>
      </c>
    </row>
    <row r="15" spans="1:26" ht="20.100000000000001" customHeight="1" x14ac:dyDescent="0.3">
      <c r="A15" s="229" t="s">
        <v>638</v>
      </c>
      <c r="B15" s="188" t="s">
        <v>962</v>
      </c>
      <c r="C15" s="286">
        <f>SUM(C9:C14)</f>
        <v>0</v>
      </c>
      <c r="D15" s="275">
        <f>SUM(D9:D14)</f>
        <v>0</v>
      </c>
      <c r="E15" s="275"/>
      <c r="F15" s="281">
        <f t="shared" si="0"/>
        <v>0</v>
      </c>
      <c r="G15" s="286">
        <f>SUM(G9:G14)</f>
        <v>30236807</v>
      </c>
      <c r="H15" s="275">
        <v>0</v>
      </c>
      <c r="I15" s="281">
        <f t="shared" si="1"/>
        <v>30236807</v>
      </c>
      <c r="J15" s="286">
        <f>SUM(J9:J14)</f>
        <v>52007918</v>
      </c>
      <c r="K15" s="286">
        <f t="shared" ref="K15:L15" si="10">SUM(K9:K14)</f>
        <v>2001072</v>
      </c>
      <c r="L15" s="286">
        <f t="shared" si="10"/>
        <v>617511</v>
      </c>
      <c r="M15" s="281">
        <f t="shared" si="2"/>
        <v>54008990</v>
      </c>
      <c r="N15" s="286">
        <f>SUM(N9:N14)</f>
        <v>0</v>
      </c>
      <c r="O15" s="275">
        <f>SUM(O9:O14)</f>
        <v>0</v>
      </c>
      <c r="P15" s="281">
        <f t="shared" si="3"/>
        <v>0</v>
      </c>
      <c r="Q15" s="286">
        <f>SUM(Q9:Q14)</f>
        <v>52179594</v>
      </c>
      <c r="R15" s="275">
        <f>SUM(R9:R14)</f>
        <v>0</v>
      </c>
      <c r="S15" s="281">
        <f t="shared" si="4"/>
        <v>52179594</v>
      </c>
      <c r="T15" s="286">
        <f>SUM(T9:T14)</f>
        <v>0</v>
      </c>
      <c r="U15" s="275">
        <f>SUM(U9:U14)</f>
        <v>0</v>
      </c>
      <c r="V15" s="281">
        <f t="shared" si="5"/>
        <v>0</v>
      </c>
      <c r="W15" s="286">
        <f t="shared" si="6"/>
        <v>134424319</v>
      </c>
      <c r="X15" s="275">
        <f t="shared" si="7"/>
        <v>2001072</v>
      </c>
      <c r="Y15" s="275">
        <f t="shared" si="8"/>
        <v>617511</v>
      </c>
      <c r="Z15" s="291">
        <f t="shared" si="9"/>
        <v>137042902</v>
      </c>
    </row>
    <row r="16" spans="1:26" s="276" customFormat="1" ht="20.100000000000001" customHeight="1" x14ac:dyDescent="0.3">
      <c r="A16" s="232" t="s">
        <v>890</v>
      </c>
      <c r="B16" s="183" t="s">
        <v>9</v>
      </c>
      <c r="C16" s="285"/>
      <c r="D16" s="236"/>
      <c r="E16" s="236"/>
      <c r="F16" s="283">
        <f t="shared" si="0"/>
        <v>0</v>
      </c>
      <c r="G16" s="285">
        <v>42700</v>
      </c>
      <c r="H16" s="236"/>
      <c r="I16" s="283">
        <f t="shared" si="1"/>
        <v>42700</v>
      </c>
      <c r="J16" s="285">
        <v>2350000</v>
      </c>
      <c r="K16" s="236"/>
      <c r="L16" s="236"/>
      <c r="M16" s="283">
        <f t="shared" si="2"/>
        <v>2350000</v>
      </c>
      <c r="N16" s="285"/>
      <c r="O16" s="236"/>
      <c r="P16" s="283">
        <f t="shared" si="3"/>
        <v>0</v>
      </c>
      <c r="Q16" s="282"/>
      <c r="R16" s="233"/>
      <c r="S16" s="283">
        <f t="shared" si="4"/>
        <v>0</v>
      </c>
      <c r="T16" s="282"/>
      <c r="U16" s="233"/>
      <c r="V16" s="283">
        <f t="shared" si="5"/>
        <v>0</v>
      </c>
      <c r="W16" s="289">
        <f t="shared" si="6"/>
        <v>2392700</v>
      </c>
      <c r="X16" s="231">
        <f t="shared" si="7"/>
        <v>0</v>
      </c>
      <c r="Y16" s="231">
        <f t="shared" si="8"/>
        <v>0</v>
      </c>
      <c r="Z16" s="290">
        <f t="shared" si="9"/>
        <v>2392700</v>
      </c>
    </row>
    <row r="17" spans="1:26" ht="20.100000000000001" customHeight="1" x14ac:dyDescent="0.3">
      <c r="A17" s="232" t="s">
        <v>892</v>
      </c>
      <c r="B17" s="183" t="s">
        <v>10</v>
      </c>
      <c r="C17" s="280">
        <v>0</v>
      </c>
      <c r="D17" s="230"/>
      <c r="E17" s="230"/>
      <c r="F17" s="281">
        <f t="shared" si="0"/>
        <v>0</v>
      </c>
      <c r="G17" s="280"/>
      <c r="H17" s="230"/>
      <c r="I17" s="281">
        <f t="shared" si="1"/>
        <v>0</v>
      </c>
      <c r="J17" s="285">
        <v>0</v>
      </c>
      <c r="K17" s="236">
        <v>0</v>
      </c>
      <c r="L17" s="230">
        <v>0</v>
      </c>
      <c r="M17" s="281">
        <f t="shared" si="2"/>
        <v>0</v>
      </c>
      <c r="N17" s="280"/>
      <c r="O17" s="230"/>
      <c r="P17" s="281">
        <f t="shared" si="3"/>
        <v>0</v>
      </c>
      <c r="Q17" s="280"/>
      <c r="R17" s="230"/>
      <c r="S17" s="281">
        <f t="shared" si="4"/>
        <v>0</v>
      </c>
      <c r="T17" s="284"/>
      <c r="U17" s="234"/>
      <c r="V17" s="281">
        <f t="shared" si="5"/>
        <v>0</v>
      </c>
      <c r="W17" s="289">
        <f t="shared" si="6"/>
        <v>0</v>
      </c>
      <c r="X17" s="231">
        <f t="shared" si="7"/>
        <v>0</v>
      </c>
      <c r="Y17" s="231">
        <f t="shared" si="8"/>
        <v>0</v>
      </c>
      <c r="Z17" s="290">
        <f t="shared" si="9"/>
        <v>0</v>
      </c>
    </row>
    <row r="18" spans="1:26" ht="20.100000000000001" customHeight="1" x14ac:dyDescent="0.3">
      <c r="A18" s="232" t="s">
        <v>894</v>
      </c>
      <c r="B18" s="183" t="s">
        <v>11</v>
      </c>
      <c r="C18" s="280">
        <v>0</v>
      </c>
      <c r="D18" s="230"/>
      <c r="E18" s="230"/>
      <c r="F18" s="281">
        <f t="shared" si="0"/>
        <v>0</v>
      </c>
      <c r="G18" s="280"/>
      <c r="H18" s="230"/>
      <c r="I18" s="281">
        <f t="shared" si="1"/>
        <v>0</v>
      </c>
      <c r="J18" s="280"/>
      <c r="K18" s="230"/>
      <c r="L18" s="230"/>
      <c r="M18" s="281">
        <f t="shared" si="2"/>
        <v>0</v>
      </c>
      <c r="N18" s="280"/>
      <c r="O18" s="230"/>
      <c r="P18" s="281">
        <f t="shared" si="3"/>
        <v>0</v>
      </c>
      <c r="Q18" s="280"/>
      <c r="R18" s="230"/>
      <c r="S18" s="281">
        <f t="shared" si="4"/>
        <v>0</v>
      </c>
      <c r="T18" s="282"/>
      <c r="U18" s="233"/>
      <c r="V18" s="281">
        <f t="shared" si="5"/>
        <v>0</v>
      </c>
      <c r="W18" s="289">
        <f t="shared" si="6"/>
        <v>0</v>
      </c>
      <c r="X18" s="231">
        <f t="shared" si="7"/>
        <v>0</v>
      </c>
      <c r="Y18" s="231">
        <f t="shared" si="8"/>
        <v>0</v>
      </c>
      <c r="Z18" s="290">
        <f t="shared" si="9"/>
        <v>0</v>
      </c>
    </row>
    <row r="19" spans="1:26" ht="20.100000000000001" customHeight="1" x14ac:dyDescent="0.3">
      <c r="A19" s="232" t="s">
        <v>896</v>
      </c>
      <c r="B19" s="183" t="s">
        <v>12</v>
      </c>
      <c r="C19" s="280"/>
      <c r="D19" s="230"/>
      <c r="E19" s="230"/>
      <c r="F19" s="281">
        <f t="shared" si="0"/>
        <v>0</v>
      </c>
      <c r="G19" s="280"/>
      <c r="H19" s="230"/>
      <c r="I19" s="281">
        <f t="shared" si="1"/>
        <v>0</v>
      </c>
      <c r="J19" s="280"/>
      <c r="K19" s="230"/>
      <c r="L19" s="230"/>
      <c r="M19" s="281">
        <f t="shared" si="2"/>
        <v>0</v>
      </c>
      <c r="N19" s="280"/>
      <c r="O19" s="230"/>
      <c r="P19" s="281">
        <f t="shared" si="3"/>
        <v>0</v>
      </c>
      <c r="Q19" s="284"/>
      <c r="R19" s="234"/>
      <c r="S19" s="281">
        <f t="shared" si="4"/>
        <v>0</v>
      </c>
      <c r="T19" s="282"/>
      <c r="U19" s="233"/>
      <c r="V19" s="281">
        <f t="shared" si="5"/>
        <v>0</v>
      </c>
      <c r="W19" s="289">
        <f t="shared" si="6"/>
        <v>0</v>
      </c>
      <c r="X19" s="231">
        <f t="shared" si="7"/>
        <v>0</v>
      </c>
      <c r="Y19" s="231">
        <f t="shared" si="8"/>
        <v>0</v>
      </c>
      <c r="Z19" s="290">
        <f t="shared" si="9"/>
        <v>0</v>
      </c>
    </row>
    <row r="20" spans="1:26" ht="20.100000000000001" customHeight="1" x14ac:dyDescent="0.3">
      <c r="A20" s="232" t="s">
        <v>899</v>
      </c>
      <c r="B20" s="183" t="s">
        <v>13</v>
      </c>
      <c r="C20" s="285">
        <v>0</v>
      </c>
      <c r="D20" s="230">
        <v>0</v>
      </c>
      <c r="E20" s="230"/>
      <c r="F20" s="283">
        <f t="shared" si="0"/>
        <v>0</v>
      </c>
      <c r="G20" s="285">
        <v>2879700</v>
      </c>
      <c r="H20" s="236"/>
      <c r="I20" s="283">
        <f t="shared" si="1"/>
        <v>2879700</v>
      </c>
      <c r="J20" s="285">
        <v>21011975</v>
      </c>
      <c r="K20" s="236">
        <v>1955241</v>
      </c>
      <c r="L20" s="230">
        <v>594062</v>
      </c>
      <c r="M20" s="281">
        <f>SUM(J20:L20)</f>
        <v>23561278</v>
      </c>
      <c r="N20" s="280"/>
      <c r="O20" s="230"/>
      <c r="P20" s="281">
        <f t="shared" si="3"/>
        <v>0</v>
      </c>
      <c r="Q20" s="285">
        <v>44365600</v>
      </c>
      <c r="R20" s="230"/>
      <c r="S20" s="281">
        <f t="shared" si="4"/>
        <v>44365600</v>
      </c>
      <c r="T20" s="284">
        <v>0</v>
      </c>
      <c r="U20" s="234">
        <v>0</v>
      </c>
      <c r="V20" s="281">
        <f t="shared" si="5"/>
        <v>0</v>
      </c>
      <c r="W20" s="289">
        <f t="shared" si="6"/>
        <v>68257275</v>
      </c>
      <c r="X20" s="231">
        <f t="shared" si="7"/>
        <v>1955241</v>
      </c>
      <c r="Y20" s="231">
        <f t="shared" si="8"/>
        <v>594062</v>
      </c>
      <c r="Z20" s="290">
        <f t="shared" si="9"/>
        <v>70806578</v>
      </c>
    </row>
    <row r="21" spans="1:26" s="277" customFormat="1" ht="20.100000000000001" customHeight="1" x14ac:dyDescent="0.3">
      <c r="A21" s="229" t="s">
        <v>901</v>
      </c>
      <c r="B21" s="188" t="s">
        <v>963</v>
      </c>
      <c r="C21" s="286">
        <f>SUM(C16:C20)</f>
        <v>0</v>
      </c>
      <c r="D21" s="275">
        <f>SUM(D16:D20)</f>
        <v>0</v>
      </c>
      <c r="E21" s="275"/>
      <c r="F21" s="281">
        <f t="shared" si="0"/>
        <v>0</v>
      </c>
      <c r="G21" s="286">
        <f>SUM(G16:G20)</f>
        <v>2922400</v>
      </c>
      <c r="H21" s="275">
        <f>SUM(H16:H20)</f>
        <v>0</v>
      </c>
      <c r="I21" s="281">
        <f t="shared" si="1"/>
        <v>2922400</v>
      </c>
      <c r="J21" s="286">
        <f>SUM(J16:J20)</f>
        <v>23361975</v>
      </c>
      <c r="K21" s="275">
        <f>SUM(K16:K20)</f>
        <v>1955241</v>
      </c>
      <c r="L21" s="275">
        <f>SUM(L16:L20)</f>
        <v>594062</v>
      </c>
      <c r="M21" s="281">
        <f t="shared" si="2"/>
        <v>25317216</v>
      </c>
      <c r="N21" s="286">
        <f>SUM(N16:N20)</f>
        <v>0</v>
      </c>
      <c r="O21" s="275">
        <f>SUM(O16:O20)</f>
        <v>0</v>
      </c>
      <c r="P21" s="281">
        <f t="shared" si="3"/>
        <v>0</v>
      </c>
      <c r="Q21" s="286">
        <f>SUM(Q16:Q20)</f>
        <v>44365600</v>
      </c>
      <c r="R21" s="275">
        <f>SUM(R16:R20)</f>
        <v>0</v>
      </c>
      <c r="S21" s="281">
        <f t="shared" si="4"/>
        <v>44365600</v>
      </c>
      <c r="T21" s="286">
        <f>SUM(T16:T20)</f>
        <v>0</v>
      </c>
      <c r="U21" s="275">
        <f>SUM(U16:U20)</f>
        <v>0</v>
      </c>
      <c r="V21" s="281">
        <f t="shared" si="5"/>
        <v>0</v>
      </c>
      <c r="W21" s="286">
        <f t="shared" si="6"/>
        <v>70649975</v>
      </c>
      <c r="X21" s="275">
        <f t="shared" si="7"/>
        <v>1955241</v>
      </c>
      <c r="Y21" s="275">
        <f t="shared" si="8"/>
        <v>594062</v>
      </c>
      <c r="Z21" s="291">
        <f t="shared" si="9"/>
        <v>73199278</v>
      </c>
    </row>
    <row r="22" spans="1:26" s="277" customFormat="1" ht="20.100000000000001" customHeight="1" x14ac:dyDescent="0.3">
      <c r="A22" s="229" t="s">
        <v>903</v>
      </c>
      <c r="B22" s="235" t="s">
        <v>964</v>
      </c>
      <c r="C22" s="286">
        <f>C8+C15-C21</f>
        <v>4817772</v>
      </c>
      <c r="D22" s="275">
        <f>D8+D15-D21</f>
        <v>313830</v>
      </c>
      <c r="E22" s="275"/>
      <c r="F22" s="281">
        <f t="shared" si="0"/>
        <v>5131602</v>
      </c>
      <c r="G22" s="286">
        <f>G8+G15-G21</f>
        <v>1710809798</v>
      </c>
      <c r="H22" s="275">
        <f>H8+H15-H21</f>
        <v>0</v>
      </c>
      <c r="I22" s="281">
        <f t="shared" si="1"/>
        <v>1710809798</v>
      </c>
      <c r="J22" s="286">
        <f>J8+J15-J21</f>
        <v>131260081</v>
      </c>
      <c r="K22" s="286">
        <f t="shared" ref="K22:L22" si="11">K8+K15-K21</f>
        <v>2415552</v>
      </c>
      <c r="L22" s="286">
        <f t="shared" si="11"/>
        <v>3157171</v>
      </c>
      <c r="M22" s="281">
        <f t="shared" si="2"/>
        <v>133675633</v>
      </c>
      <c r="N22" s="286">
        <f>N8+N15-N21</f>
        <v>0</v>
      </c>
      <c r="O22" s="275">
        <f>O8+O15-O21</f>
        <v>0</v>
      </c>
      <c r="P22" s="281">
        <f t="shared" si="3"/>
        <v>0</v>
      </c>
      <c r="Q22" s="286">
        <f>Q8+Q15-Q21</f>
        <v>9256625</v>
      </c>
      <c r="R22" s="275">
        <f>R8+R15-R21</f>
        <v>0</v>
      </c>
      <c r="S22" s="281">
        <f t="shared" si="4"/>
        <v>9256625</v>
      </c>
      <c r="T22" s="286">
        <f>T8+T15-T21</f>
        <v>0</v>
      </c>
      <c r="U22" s="275">
        <f>U8+U15-U21</f>
        <v>0</v>
      </c>
      <c r="V22" s="281">
        <f t="shared" si="5"/>
        <v>0</v>
      </c>
      <c r="W22" s="286">
        <f t="shared" si="6"/>
        <v>1856144276</v>
      </c>
      <c r="X22" s="275">
        <f t="shared" si="7"/>
        <v>2729382</v>
      </c>
      <c r="Y22" s="275">
        <f t="shared" si="8"/>
        <v>3157171</v>
      </c>
      <c r="Z22" s="291">
        <f t="shared" si="9"/>
        <v>1862030829</v>
      </c>
    </row>
    <row r="23" spans="1:26" ht="20.100000000000001" customHeight="1" x14ac:dyDescent="0.3">
      <c r="A23" s="229" t="s">
        <v>913</v>
      </c>
      <c r="B23" s="188" t="s">
        <v>14</v>
      </c>
      <c r="C23" s="280">
        <v>4805194</v>
      </c>
      <c r="D23" s="230">
        <v>313830</v>
      </c>
      <c r="E23" s="230"/>
      <c r="F23" s="281">
        <f t="shared" si="0"/>
        <v>5119024</v>
      </c>
      <c r="G23" s="280">
        <v>153616693</v>
      </c>
      <c r="H23" s="230"/>
      <c r="I23" s="281">
        <f t="shared" si="1"/>
        <v>153616693</v>
      </c>
      <c r="J23" s="280">
        <v>71246303</v>
      </c>
      <c r="K23" s="230">
        <v>2369721</v>
      </c>
      <c r="L23" s="230">
        <v>2566403</v>
      </c>
      <c r="M23" s="281">
        <f>SUM(J23:L23)</f>
        <v>76182427</v>
      </c>
      <c r="N23" s="280"/>
      <c r="O23" s="230"/>
      <c r="P23" s="281">
        <f t="shared" si="3"/>
        <v>0</v>
      </c>
      <c r="Q23" s="282"/>
      <c r="R23" s="233"/>
      <c r="S23" s="281">
        <f t="shared" si="4"/>
        <v>0</v>
      </c>
      <c r="T23" s="280">
        <v>0</v>
      </c>
      <c r="U23" s="236">
        <v>0</v>
      </c>
      <c r="V23" s="281">
        <f t="shared" si="5"/>
        <v>0</v>
      </c>
      <c r="W23" s="289">
        <f t="shared" si="6"/>
        <v>229668190</v>
      </c>
      <c r="X23" s="231">
        <f t="shared" si="7"/>
        <v>2683551</v>
      </c>
      <c r="Y23" s="231">
        <f t="shared" si="8"/>
        <v>2566403</v>
      </c>
      <c r="Z23" s="290">
        <f t="shared" si="9"/>
        <v>234918144</v>
      </c>
    </row>
    <row r="24" spans="1:26" s="276" customFormat="1" ht="20.100000000000001" customHeight="1" x14ac:dyDescent="0.3">
      <c r="A24" s="232" t="s">
        <v>915</v>
      </c>
      <c r="B24" s="183" t="s">
        <v>15</v>
      </c>
      <c r="C24" s="285">
        <v>0</v>
      </c>
      <c r="D24" s="236"/>
      <c r="E24" s="236"/>
      <c r="F24" s="283">
        <f t="shared" si="0"/>
        <v>0</v>
      </c>
      <c r="G24" s="285">
        <v>103722719</v>
      </c>
      <c r="H24" s="236"/>
      <c r="I24" s="283">
        <f t="shared" si="1"/>
        <v>103722719</v>
      </c>
      <c r="J24" s="285">
        <v>90786662</v>
      </c>
      <c r="K24" s="236">
        <v>2765663</v>
      </c>
      <c r="L24" s="236">
        <v>525071</v>
      </c>
      <c r="M24" s="283">
        <f t="shared" ref="M24:M26" si="12">SUM(J24:L24)</f>
        <v>94077396</v>
      </c>
      <c r="N24" s="285"/>
      <c r="O24" s="236"/>
      <c r="P24" s="283">
        <f t="shared" si="3"/>
        <v>0</v>
      </c>
      <c r="Q24" s="282"/>
      <c r="R24" s="233"/>
      <c r="S24" s="283">
        <f t="shared" si="4"/>
        <v>0</v>
      </c>
      <c r="T24" s="285">
        <v>0</v>
      </c>
      <c r="U24" s="236"/>
      <c r="V24" s="283">
        <f t="shared" si="5"/>
        <v>0</v>
      </c>
      <c r="W24" s="289">
        <f t="shared" si="6"/>
        <v>194509381</v>
      </c>
      <c r="X24" s="231">
        <f t="shared" si="7"/>
        <v>2765663</v>
      </c>
      <c r="Y24" s="231">
        <f t="shared" si="8"/>
        <v>525071</v>
      </c>
      <c r="Z24" s="290">
        <f t="shared" si="9"/>
        <v>197800115</v>
      </c>
    </row>
    <row r="25" spans="1:26" ht="20.100000000000001" customHeight="1" x14ac:dyDescent="0.3">
      <c r="A25" s="232" t="s">
        <v>917</v>
      </c>
      <c r="B25" s="183" t="s">
        <v>16</v>
      </c>
      <c r="C25" s="285">
        <v>0</v>
      </c>
      <c r="D25" s="236"/>
      <c r="E25" s="236"/>
      <c r="F25" s="283">
        <f t="shared" si="0"/>
        <v>0</v>
      </c>
      <c r="G25" s="285">
        <v>78016387</v>
      </c>
      <c r="H25" s="236"/>
      <c r="I25" s="283">
        <f t="shared" si="1"/>
        <v>78016387</v>
      </c>
      <c r="J25" s="285">
        <v>71884228</v>
      </c>
      <c r="K25" s="236">
        <v>2719832</v>
      </c>
      <c r="L25" s="236">
        <v>379763</v>
      </c>
      <c r="M25" s="281">
        <f t="shared" si="12"/>
        <v>74983823</v>
      </c>
      <c r="N25" s="280"/>
      <c r="O25" s="230"/>
      <c r="P25" s="281">
        <f t="shared" si="3"/>
        <v>0</v>
      </c>
      <c r="Q25" s="282"/>
      <c r="R25" s="233"/>
      <c r="S25" s="281">
        <f t="shared" si="4"/>
        <v>0</v>
      </c>
      <c r="T25" s="285">
        <v>0</v>
      </c>
      <c r="U25" s="236">
        <v>0</v>
      </c>
      <c r="V25" s="281">
        <f t="shared" si="5"/>
        <v>0</v>
      </c>
      <c r="W25" s="289">
        <f t="shared" si="6"/>
        <v>149900615</v>
      </c>
      <c r="X25" s="231">
        <f t="shared" si="7"/>
        <v>2719832</v>
      </c>
      <c r="Y25" s="231">
        <f t="shared" si="8"/>
        <v>379763</v>
      </c>
      <c r="Z25" s="290">
        <f t="shared" si="9"/>
        <v>153000210</v>
      </c>
    </row>
    <row r="26" spans="1:26" ht="20.100000000000001" customHeight="1" x14ac:dyDescent="0.3">
      <c r="A26" s="229" t="s">
        <v>922</v>
      </c>
      <c r="B26" s="188" t="s">
        <v>965</v>
      </c>
      <c r="C26" s="286">
        <f>C23+C24-C25</f>
        <v>4805194</v>
      </c>
      <c r="D26" s="275">
        <f>D23+D24-D25</f>
        <v>313830</v>
      </c>
      <c r="E26" s="275"/>
      <c r="F26" s="281">
        <f t="shared" si="0"/>
        <v>5119024</v>
      </c>
      <c r="G26" s="286">
        <f>G23+G24-G25</f>
        <v>179323025</v>
      </c>
      <c r="H26" s="275">
        <f>H23+H24-H25</f>
        <v>0</v>
      </c>
      <c r="I26" s="281">
        <f t="shared" si="1"/>
        <v>179323025</v>
      </c>
      <c r="J26" s="286">
        <f>J23+J24-J25</f>
        <v>90148737</v>
      </c>
      <c r="K26" s="286">
        <f t="shared" ref="K26:L26" si="13">K23+K24-K25</f>
        <v>2415552</v>
      </c>
      <c r="L26" s="286">
        <f t="shared" si="13"/>
        <v>2711711</v>
      </c>
      <c r="M26" s="281">
        <f t="shared" si="12"/>
        <v>95276000</v>
      </c>
      <c r="N26" s="286">
        <f>N23+N24-N25</f>
        <v>0</v>
      </c>
      <c r="O26" s="275">
        <f>O23+O24-O25</f>
        <v>0</v>
      </c>
      <c r="P26" s="281">
        <f t="shared" si="3"/>
        <v>0</v>
      </c>
      <c r="Q26" s="286">
        <f>Q23+Q24-Q25</f>
        <v>0</v>
      </c>
      <c r="R26" s="275">
        <f>R23+R24-R25</f>
        <v>0</v>
      </c>
      <c r="S26" s="281">
        <f t="shared" si="4"/>
        <v>0</v>
      </c>
      <c r="T26" s="286">
        <f>T23+T24-T25</f>
        <v>0</v>
      </c>
      <c r="U26" s="275">
        <f>U23+U24-U25</f>
        <v>0</v>
      </c>
      <c r="V26" s="281">
        <f t="shared" si="5"/>
        <v>0</v>
      </c>
      <c r="W26" s="286">
        <f t="shared" si="6"/>
        <v>274276956</v>
      </c>
      <c r="X26" s="275">
        <f t="shared" si="7"/>
        <v>2729382</v>
      </c>
      <c r="Y26" s="275">
        <f t="shared" si="8"/>
        <v>2711711</v>
      </c>
      <c r="Z26" s="291">
        <f t="shared" si="9"/>
        <v>279718049</v>
      </c>
    </row>
    <row r="27" spans="1:26" ht="20.100000000000001" customHeight="1" x14ac:dyDescent="0.3">
      <c r="A27" s="229" t="s">
        <v>924</v>
      </c>
      <c r="B27" s="188" t="s">
        <v>17</v>
      </c>
      <c r="C27" s="280">
        <v>12578</v>
      </c>
      <c r="D27" s="230"/>
      <c r="E27" s="230"/>
      <c r="F27" s="281">
        <f t="shared" si="0"/>
        <v>12578</v>
      </c>
      <c r="G27" s="280"/>
      <c r="H27" s="230"/>
      <c r="I27" s="281">
        <f t="shared" si="1"/>
        <v>0</v>
      </c>
      <c r="J27" s="280"/>
      <c r="K27" s="230">
        <v>0</v>
      </c>
      <c r="L27" s="230">
        <v>0</v>
      </c>
      <c r="M27" s="281">
        <f t="shared" si="2"/>
        <v>0</v>
      </c>
      <c r="N27" s="280"/>
      <c r="O27" s="230"/>
      <c r="P27" s="281">
        <f t="shared" si="3"/>
        <v>0</v>
      </c>
      <c r="Q27" s="284"/>
      <c r="R27" s="234"/>
      <c r="S27" s="281">
        <f t="shared" si="4"/>
        <v>0</v>
      </c>
      <c r="T27" s="285"/>
      <c r="U27" s="236"/>
      <c r="V27" s="281">
        <f t="shared" si="5"/>
        <v>0</v>
      </c>
      <c r="W27" s="289">
        <f t="shared" si="6"/>
        <v>12578</v>
      </c>
      <c r="X27" s="231">
        <f t="shared" si="7"/>
        <v>0</v>
      </c>
      <c r="Y27" s="231">
        <f t="shared" si="8"/>
        <v>0</v>
      </c>
      <c r="Z27" s="290">
        <f t="shared" si="9"/>
        <v>12578</v>
      </c>
    </row>
    <row r="28" spans="1:26" ht="20.100000000000001" customHeight="1" x14ac:dyDescent="0.3">
      <c r="A28" s="232" t="s">
        <v>926</v>
      </c>
      <c r="B28" s="183" t="s">
        <v>18</v>
      </c>
      <c r="C28" s="280">
        <v>0</v>
      </c>
      <c r="D28" s="230"/>
      <c r="E28" s="230"/>
      <c r="F28" s="281">
        <f t="shared" si="0"/>
        <v>0</v>
      </c>
      <c r="G28" s="280"/>
      <c r="H28" s="230"/>
      <c r="I28" s="281">
        <f t="shared" si="1"/>
        <v>0</v>
      </c>
      <c r="J28" s="280"/>
      <c r="K28" s="230">
        <v>0</v>
      </c>
      <c r="L28" s="230">
        <v>0</v>
      </c>
      <c r="M28" s="281">
        <f t="shared" si="2"/>
        <v>0</v>
      </c>
      <c r="N28" s="280"/>
      <c r="O28" s="230"/>
      <c r="P28" s="281">
        <f t="shared" si="3"/>
        <v>0</v>
      </c>
      <c r="Q28" s="284"/>
      <c r="R28" s="234"/>
      <c r="S28" s="281">
        <f t="shared" si="4"/>
        <v>0</v>
      </c>
      <c r="T28" s="285"/>
      <c r="U28" s="236"/>
      <c r="V28" s="281">
        <f t="shared" si="5"/>
        <v>0</v>
      </c>
      <c r="W28" s="289">
        <f t="shared" si="6"/>
        <v>0</v>
      </c>
      <c r="X28" s="231">
        <f t="shared" si="7"/>
        <v>0</v>
      </c>
      <c r="Y28" s="231">
        <f t="shared" si="8"/>
        <v>0</v>
      </c>
      <c r="Z28" s="290">
        <f t="shared" si="9"/>
        <v>0</v>
      </c>
    </row>
    <row r="29" spans="1:26" ht="20.100000000000001" customHeight="1" x14ac:dyDescent="0.3">
      <c r="A29" s="232" t="s">
        <v>935</v>
      </c>
      <c r="B29" s="183" t="s">
        <v>19</v>
      </c>
      <c r="C29" s="280"/>
      <c r="D29" s="230"/>
      <c r="E29" s="230"/>
      <c r="F29" s="281">
        <f t="shared" si="0"/>
        <v>0</v>
      </c>
      <c r="G29" s="280"/>
      <c r="H29" s="230"/>
      <c r="I29" s="281">
        <f t="shared" si="1"/>
        <v>0</v>
      </c>
      <c r="J29" s="280"/>
      <c r="K29" s="236">
        <v>0</v>
      </c>
      <c r="L29" s="236">
        <v>0</v>
      </c>
      <c r="M29" s="281">
        <f t="shared" si="2"/>
        <v>0</v>
      </c>
      <c r="N29" s="280"/>
      <c r="O29" s="230"/>
      <c r="P29" s="281">
        <f t="shared" si="3"/>
        <v>0</v>
      </c>
      <c r="Q29" s="280"/>
      <c r="R29" s="230"/>
      <c r="S29" s="281">
        <f t="shared" si="4"/>
        <v>0</v>
      </c>
      <c r="T29" s="285"/>
      <c r="U29" s="236"/>
      <c r="V29" s="281">
        <f t="shared" si="5"/>
        <v>0</v>
      </c>
      <c r="W29" s="289">
        <f t="shared" si="6"/>
        <v>0</v>
      </c>
      <c r="X29" s="231">
        <f t="shared" si="7"/>
        <v>0</v>
      </c>
      <c r="Y29" s="231">
        <f t="shared" si="8"/>
        <v>0</v>
      </c>
      <c r="Z29" s="290">
        <f t="shared" si="9"/>
        <v>0</v>
      </c>
    </row>
    <row r="30" spans="1:26" ht="20.100000000000001" customHeight="1" x14ac:dyDescent="0.3">
      <c r="A30" s="229" t="s">
        <v>937</v>
      </c>
      <c r="B30" s="188" t="s">
        <v>966</v>
      </c>
      <c r="C30" s="286">
        <f>C27+C28-C29</f>
        <v>12578</v>
      </c>
      <c r="D30" s="275">
        <f>D27+D28-D29</f>
        <v>0</v>
      </c>
      <c r="E30" s="275"/>
      <c r="F30" s="281">
        <f t="shared" si="0"/>
        <v>12578</v>
      </c>
      <c r="G30" s="286">
        <f>G27+G28-G29</f>
        <v>0</v>
      </c>
      <c r="H30" s="275">
        <f>H27+H28-H29</f>
        <v>0</v>
      </c>
      <c r="I30" s="281">
        <f t="shared" si="1"/>
        <v>0</v>
      </c>
      <c r="J30" s="286">
        <f>J27+J28-J29</f>
        <v>0</v>
      </c>
      <c r="K30" s="275">
        <f>K27+K28-K29</f>
        <v>0</v>
      </c>
      <c r="L30" s="275">
        <v>0</v>
      </c>
      <c r="M30" s="281">
        <f t="shared" si="2"/>
        <v>0</v>
      </c>
      <c r="N30" s="286">
        <f>N27+N28-N29</f>
        <v>0</v>
      </c>
      <c r="O30" s="275">
        <f>O27+O28-O29</f>
        <v>0</v>
      </c>
      <c r="P30" s="281">
        <f t="shared" si="3"/>
        <v>0</v>
      </c>
      <c r="Q30" s="286">
        <f>Q27+Q28-Q29</f>
        <v>0</v>
      </c>
      <c r="R30" s="275">
        <f>R27+R28-R29</f>
        <v>0</v>
      </c>
      <c r="S30" s="281">
        <f t="shared" si="4"/>
        <v>0</v>
      </c>
      <c r="T30" s="286">
        <f>T27+T28-T29</f>
        <v>0</v>
      </c>
      <c r="U30" s="275">
        <f>U27+U28-U29</f>
        <v>0</v>
      </c>
      <c r="V30" s="281">
        <f t="shared" si="5"/>
        <v>0</v>
      </c>
      <c r="W30" s="286">
        <f t="shared" si="6"/>
        <v>12578</v>
      </c>
      <c r="X30" s="275">
        <f t="shared" si="7"/>
        <v>0</v>
      </c>
      <c r="Y30" s="275">
        <f t="shared" si="8"/>
        <v>0</v>
      </c>
      <c r="Z30" s="291">
        <f t="shared" si="9"/>
        <v>12578</v>
      </c>
    </row>
    <row r="31" spans="1:26" ht="20.100000000000001" customHeight="1" x14ac:dyDescent="0.3">
      <c r="A31" s="229" t="s">
        <v>20</v>
      </c>
      <c r="B31" s="188" t="s">
        <v>967</v>
      </c>
      <c r="C31" s="286">
        <f>C26+C30</f>
        <v>4817772</v>
      </c>
      <c r="D31" s="275">
        <f>D26+D30</f>
        <v>313830</v>
      </c>
      <c r="E31" s="275"/>
      <c r="F31" s="281">
        <f t="shared" si="0"/>
        <v>5131602</v>
      </c>
      <c r="G31" s="286">
        <f>G26+G30</f>
        <v>179323025</v>
      </c>
      <c r="H31" s="275">
        <f>H26+H30</f>
        <v>0</v>
      </c>
      <c r="I31" s="281">
        <f t="shared" si="1"/>
        <v>179323025</v>
      </c>
      <c r="J31" s="286">
        <f>J26+J30</f>
        <v>90148737</v>
      </c>
      <c r="K31" s="286">
        <f t="shared" ref="K31:L31" si="14">K26+K30</f>
        <v>2415552</v>
      </c>
      <c r="L31" s="286">
        <f t="shared" si="14"/>
        <v>2711711</v>
      </c>
      <c r="M31" s="281">
        <f t="shared" si="2"/>
        <v>92564289</v>
      </c>
      <c r="N31" s="286">
        <f>N26+N30</f>
        <v>0</v>
      </c>
      <c r="O31" s="275">
        <f>O26+O30</f>
        <v>0</v>
      </c>
      <c r="P31" s="281">
        <f t="shared" si="3"/>
        <v>0</v>
      </c>
      <c r="Q31" s="286">
        <f>Q26+Q30</f>
        <v>0</v>
      </c>
      <c r="R31" s="275">
        <f>R26+R30</f>
        <v>0</v>
      </c>
      <c r="S31" s="281">
        <f t="shared" si="4"/>
        <v>0</v>
      </c>
      <c r="T31" s="286">
        <f>T26+T30</f>
        <v>0</v>
      </c>
      <c r="U31" s="275">
        <f>U26+U30</f>
        <v>0</v>
      </c>
      <c r="V31" s="281">
        <f t="shared" si="5"/>
        <v>0</v>
      </c>
      <c r="W31" s="286">
        <f t="shared" si="6"/>
        <v>274289534</v>
      </c>
      <c r="X31" s="275">
        <f t="shared" si="7"/>
        <v>2729382</v>
      </c>
      <c r="Y31" s="275">
        <f t="shared" si="8"/>
        <v>2711711</v>
      </c>
      <c r="Z31" s="291">
        <f t="shared" si="9"/>
        <v>279730627</v>
      </c>
    </row>
    <row r="32" spans="1:26" ht="20.100000000000001" customHeight="1" x14ac:dyDescent="0.3">
      <c r="A32" s="229" t="s">
        <v>21</v>
      </c>
      <c r="B32" s="188" t="s">
        <v>968</v>
      </c>
      <c r="C32" s="286">
        <f>C22-C31</f>
        <v>0</v>
      </c>
      <c r="D32" s="275">
        <f>D22-D31</f>
        <v>0</v>
      </c>
      <c r="E32" s="275"/>
      <c r="F32" s="281">
        <f t="shared" si="0"/>
        <v>0</v>
      </c>
      <c r="G32" s="286">
        <f>G22-G31</f>
        <v>1531486773</v>
      </c>
      <c r="H32" s="275">
        <f>H22-H31</f>
        <v>0</v>
      </c>
      <c r="I32" s="281">
        <f t="shared" si="1"/>
        <v>1531486773</v>
      </c>
      <c r="J32" s="286">
        <f>J22-J31</f>
        <v>41111344</v>
      </c>
      <c r="K32" s="286">
        <f>K22-K31</f>
        <v>0</v>
      </c>
      <c r="L32" s="286">
        <f t="shared" ref="L32" si="15">L22-L31</f>
        <v>445460</v>
      </c>
      <c r="M32" s="281">
        <f t="shared" si="2"/>
        <v>41111344</v>
      </c>
      <c r="N32" s="286">
        <f>N22-N31</f>
        <v>0</v>
      </c>
      <c r="O32" s="275">
        <f>O22-O31</f>
        <v>0</v>
      </c>
      <c r="P32" s="281">
        <f t="shared" si="3"/>
        <v>0</v>
      </c>
      <c r="Q32" s="286">
        <f>Q22-Q31</f>
        <v>9256625</v>
      </c>
      <c r="R32" s="275">
        <f>R22-R31</f>
        <v>0</v>
      </c>
      <c r="S32" s="281">
        <f t="shared" si="4"/>
        <v>9256625</v>
      </c>
      <c r="T32" s="286">
        <f>T22-T31</f>
        <v>0</v>
      </c>
      <c r="U32" s="275">
        <f>U22-U31</f>
        <v>0</v>
      </c>
      <c r="V32" s="281">
        <f t="shared" si="5"/>
        <v>0</v>
      </c>
      <c r="W32" s="286">
        <f>$C32+$G32+$J32+$N32+$Q32+$T32</f>
        <v>1581854742</v>
      </c>
      <c r="X32" s="275">
        <f t="shared" si="7"/>
        <v>0</v>
      </c>
      <c r="Y32" s="275">
        <f t="shared" si="8"/>
        <v>445460</v>
      </c>
      <c r="Z32" s="291">
        <f t="shared" si="9"/>
        <v>1582300202</v>
      </c>
    </row>
    <row r="33" spans="1:26" s="276" customFormat="1" ht="20.100000000000001" customHeight="1" thickBot="1" x14ac:dyDescent="0.35">
      <c r="A33" s="232" t="s">
        <v>22</v>
      </c>
      <c r="B33" s="183" t="s">
        <v>23</v>
      </c>
      <c r="C33" s="287">
        <v>4817772</v>
      </c>
      <c r="D33" s="288">
        <v>313830</v>
      </c>
      <c r="E33" s="288"/>
      <c r="F33" s="350">
        <f t="shared" si="0"/>
        <v>5131602</v>
      </c>
      <c r="G33" s="287">
        <v>0</v>
      </c>
      <c r="H33" s="288"/>
      <c r="I33" s="350">
        <f t="shared" si="1"/>
        <v>0</v>
      </c>
      <c r="J33" s="287">
        <v>64539623</v>
      </c>
      <c r="K33" s="288">
        <v>2415552</v>
      </c>
      <c r="L33" s="288">
        <v>2316752</v>
      </c>
      <c r="M33" s="350">
        <f>SUM(J33:L33)</f>
        <v>69271927</v>
      </c>
      <c r="N33" s="287"/>
      <c r="O33" s="288"/>
      <c r="P33" s="350">
        <f t="shared" si="3"/>
        <v>0</v>
      </c>
      <c r="Q33" s="287"/>
      <c r="R33" s="288"/>
      <c r="S33" s="350">
        <f t="shared" si="4"/>
        <v>0</v>
      </c>
      <c r="T33" s="287">
        <v>0</v>
      </c>
      <c r="U33" s="288"/>
      <c r="V33" s="350">
        <f t="shared" si="5"/>
        <v>0</v>
      </c>
      <c r="W33" s="292">
        <f t="shared" si="6"/>
        <v>69357395</v>
      </c>
      <c r="X33" s="293">
        <f t="shared" si="7"/>
        <v>2729382</v>
      </c>
      <c r="Y33" s="293">
        <f t="shared" si="8"/>
        <v>2316752</v>
      </c>
      <c r="Z33" s="294">
        <f t="shared" si="9"/>
        <v>74403529</v>
      </c>
    </row>
  </sheetData>
  <mergeCells count="11">
    <mergeCell ref="A1:Z1"/>
    <mergeCell ref="A2:Z2"/>
    <mergeCell ref="A3:Z3"/>
    <mergeCell ref="A4:Z4"/>
    <mergeCell ref="Q6:S6"/>
    <mergeCell ref="T6:V6"/>
    <mergeCell ref="W6:Z6"/>
    <mergeCell ref="C6:F6"/>
    <mergeCell ref="G6:I6"/>
    <mergeCell ref="J6:M6"/>
    <mergeCell ref="N6:P6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34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32"/>
  <sheetViews>
    <sheetView workbookViewId="0">
      <selection sqref="A1:I1"/>
    </sheetView>
  </sheetViews>
  <sheetFormatPr defaultRowHeight="14.4" x14ac:dyDescent="0.3"/>
  <cols>
    <col min="1" max="1" width="101.33203125" customWidth="1"/>
    <col min="2" max="2" width="14" customWidth="1"/>
    <col min="3" max="4" width="16.33203125" bestFit="1" customWidth="1"/>
    <col min="5" max="5" width="18" bestFit="1" customWidth="1"/>
    <col min="8" max="8" width="11.44140625" customWidth="1"/>
    <col min="9" max="9" width="13.88671875" customWidth="1"/>
  </cols>
  <sheetData>
    <row r="1" spans="1:15" x14ac:dyDescent="0.3">
      <c r="A1" s="611" t="s">
        <v>1331</v>
      </c>
      <c r="B1" s="611"/>
      <c r="C1" s="611"/>
      <c r="D1" s="611"/>
      <c r="E1" s="611"/>
      <c r="F1" s="611"/>
      <c r="G1" s="611"/>
      <c r="H1" s="611"/>
      <c r="I1" s="611"/>
    </row>
    <row r="2" spans="1:15" s="295" customFormat="1" ht="18" x14ac:dyDescent="0.35">
      <c r="A2" s="585" t="str">
        <f>'[2]Mellékletek (2)'!A1</f>
        <v>Iharosberény Község Önkormányzata</v>
      </c>
      <c r="B2" s="585"/>
      <c r="C2" s="585"/>
      <c r="D2" s="585"/>
      <c r="E2" s="585"/>
      <c r="F2" s="585"/>
      <c r="G2" s="585"/>
      <c r="H2" s="585"/>
      <c r="I2" s="585"/>
      <c r="J2" s="36"/>
      <c r="K2" s="36"/>
      <c r="L2" s="36"/>
      <c r="M2" s="36"/>
      <c r="N2" s="36"/>
      <c r="O2" s="36"/>
    </row>
    <row r="3" spans="1:15" s="295" customFormat="1" ht="22.5" customHeight="1" x14ac:dyDescent="0.35">
      <c r="A3" s="587"/>
      <c r="B3" s="587"/>
      <c r="C3" s="587"/>
      <c r="D3" s="587"/>
      <c r="E3" s="587"/>
      <c r="F3" s="587"/>
      <c r="G3" s="587"/>
      <c r="H3" s="587"/>
      <c r="I3" s="587"/>
      <c r="J3" s="26"/>
      <c r="K3" s="26"/>
      <c r="L3" s="26"/>
      <c r="M3" s="26"/>
      <c r="N3" s="26"/>
      <c r="O3" s="26"/>
    </row>
    <row r="4" spans="1:15" ht="23.25" customHeight="1" x14ac:dyDescent="0.35">
      <c r="A4" s="615" t="s">
        <v>1014</v>
      </c>
      <c r="B4" s="697"/>
      <c r="C4" s="697"/>
      <c r="D4" s="697"/>
      <c r="E4" s="697"/>
      <c r="F4" s="697"/>
      <c r="G4" s="697"/>
      <c r="H4" s="697"/>
      <c r="I4" s="697"/>
    </row>
    <row r="6" spans="1:15" x14ac:dyDescent="0.3">
      <c r="A6" s="30" t="s">
        <v>974</v>
      </c>
    </row>
    <row r="7" spans="1:15" ht="35.4" x14ac:dyDescent="0.3">
      <c r="A7" s="296" t="s">
        <v>975</v>
      </c>
      <c r="B7" s="297" t="s">
        <v>976</v>
      </c>
      <c r="C7" s="297" t="s">
        <v>977</v>
      </c>
      <c r="D7" s="297" t="s">
        <v>1309</v>
      </c>
      <c r="E7" s="297" t="s">
        <v>1016</v>
      </c>
      <c r="F7" s="297" t="s">
        <v>1291</v>
      </c>
      <c r="G7" s="297" t="s">
        <v>1310</v>
      </c>
      <c r="H7" s="297" t="s">
        <v>1311</v>
      </c>
      <c r="I7" s="298" t="s">
        <v>978</v>
      </c>
    </row>
    <row r="8" spans="1:15" hidden="1" x14ac:dyDescent="0.3">
      <c r="A8" s="299"/>
      <c r="B8" s="299"/>
      <c r="C8" s="300"/>
      <c r="D8" s="300"/>
      <c r="E8" s="300"/>
      <c r="F8" s="300"/>
      <c r="G8" s="300"/>
      <c r="H8" s="300"/>
      <c r="I8" s="300"/>
    </row>
    <row r="9" spans="1:15" hidden="1" x14ac:dyDescent="0.3">
      <c r="A9" s="299"/>
      <c r="B9" s="299"/>
      <c r="C9" s="300"/>
      <c r="D9" s="300"/>
      <c r="E9" s="300"/>
      <c r="F9" s="300"/>
      <c r="G9" s="300"/>
      <c r="H9" s="300"/>
      <c r="I9" s="300"/>
    </row>
    <row r="10" spans="1:15" hidden="1" x14ac:dyDescent="0.3">
      <c r="A10" s="299"/>
      <c r="B10" s="299"/>
      <c r="C10" s="300"/>
      <c r="D10" s="300"/>
      <c r="E10" s="300"/>
      <c r="F10" s="300"/>
      <c r="G10" s="300"/>
      <c r="H10" s="300"/>
      <c r="I10" s="300"/>
    </row>
    <row r="11" spans="1:15" hidden="1" x14ac:dyDescent="0.3">
      <c r="A11" s="299"/>
      <c r="B11" s="299"/>
      <c r="C11" s="300"/>
      <c r="D11" s="300"/>
      <c r="E11" s="300"/>
      <c r="F11" s="300"/>
      <c r="G11" s="300"/>
      <c r="H11" s="300"/>
      <c r="I11" s="300"/>
    </row>
    <row r="12" spans="1:15" x14ac:dyDescent="0.3">
      <c r="A12" s="301" t="s">
        <v>979</v>
      </c>
      <c r="B12" s="301"/>
      <c r="C12" s="302"/>
      <c r="D12" s="302">
        <v>0</v>
      </c>
      <c r="E12" s="302"/>
      <c r="F12" s="302"/>
      <c r="G12" s="302"/>
      <c r="H12" s="302"/>
      <c r="I12" s="302"/>
    </row>
    <row r="13" spans="1:15" hidden="1" x14ac:dyDescent="0.3">
      <c r="A13" s="299"/>
      <c r="B13" s="299"/>
      <c r="C13" s="300"/>
      <c r="D13" s="300"/>
      <c r="E13" s="300"/>
      <c r="F13" s="300"/>
      <c r="G13" s="300"/>
      <c r="H13" s="300"/>
      <c r="I13" s="300">
        <f>SUM(C13:H13)</f>
        <v>0</v>
      </c>
    </row>
    <row r="14" spans="1:15" hidden="1" x14ac:dyDescent="0.3">
      <c r="A14" s="299"/>
      <c r="B14" s="299"/>
      <c r="C14" s="300"/>
      <c r="D14" s="300"/>
      <c r="E14" s="300"/>
      <c r="F14" s="300"/>
      <c r="G14" s="300"/>
      <c r="H14" s="300"/>
      <c r="I14" s="300"/>
    </row>
    <row r="15" spans="1:15" hidden="1" x14ac:dyDescent="0.3">
      <c r="A15" s="299"/>
      <c r="B15" s="299"/>
      <c r="C15" s="300"/>
      <c r="D15" s="300"/>
      <c r="E15" s="300"/>
      <c r="F15" s="300"/>
      <c r="G15" s="300"/>
      <c r="H15" s="300"/>
      <c r="I15" s="300"/>
    </row>
    <row r="16" spans="1:15" hidden="1" x14ac:dyDescent="0.3">
      <c r="A16" s="299"/>
      <c r="B16" s="299"/>
      <c r="C16" s="300"/>
      <c r="D16" s="300"/>
      <c r="E16" s="300"/>
      <c r="F16" s="300"/>
      <c r="G16" s="300"/>
      <c r="H16" s="300"/>
      <c r="I16" s="300"/>
    </row>
    <row r="17" spans="1:9" x14ac:dyDescent="0.3">
      <c r="A17" s="301" t="s">
        <v>980</v>
      </c>
      <c r="B17" s="301"/>
      <c r="C17" s="302">
        <f>SUM(C13:C16)</f>
        <v>0</v>
      </c>
      <c r="D17" s="302">
        <f t="shared" ref="D17:I17" si="0">SUM(D13:D16)</f>
        <v>0</v>
      </c>
      <c r="E17" s="302">
        <f t="shared" si="0"/>
        <v>0</v>
      </c>
      <c r="F17" s="302">
        <f t="shared" si="0"/>
        <v>0</v>
      </c>
      <c r="G17" s="302">
        <f t="shared" si="0"/>
        <v>0</v>
      </c>
      <c r="H17" s="302">
        <f t="shared" si="0"/>
        <v>0</v>
      </c>
      <c r="I17" s="302">
        <f t="shared" si="0"/>
        <v>0</v>
      </c>
    </row>
    <row r="18" spans="1:9" hidden="1" x14ac:dyDescent="0.3">
      <c r="A18" s="299"/>
      <c r="B18" s="299"/>
      <c r="C18" s="300"/>
      <c r="D18" s="300"/>
      <c r="E18" s="300"/>
      <c r="F18" s="300"/>
      <c r="G18" s="300"/>
      <c r="H18" s="300"/>
      <c r="I18" s="300"/>
    </row>
    <row r="19" spans="1:9" hidden="1" x14ac:dyDescent="0.3">
      <c r="A19" s="299"/>
      <c r="B19" s="299"/>
      <c r="C19" s="300"/>
      <c r="D19" s="300"/>
      <c r="E19" s="300"/>
      <c r="F19" s="300"/>
      <c r="G19" s="300"/>
      <c r="H19" s="300"/>
      <c r="I19" s="300"/>
    </row>
    <row r="20" spans="1:9" hidden="1" x14ac:dyDescent="0.3">
      <c r="A20" s="299"/>
      <c r="B20" s="299"/>
      <c r="C20" s="300"/>
      <c r="D20" s="300"/>
      <c r="E20" s="300"/>
      <c r="F20" s="300"/>
      <c r="G20" s="300"/>
      <c r="H20" s="300"/>
      <c r="I20" s="300"/>
    </row>
    <row r="21" spans="1:9" hidden="1" x14ac:dyDescent="0.3">
      <c r="A21" s="299"/>
      <c r="B21" s="299"/>
      <c r="C21" s="300"/>
      <c r="D21" s="305"/>
      <c r="E21" s="300"/>
      <c r="F21" s="300"/>
      <c r="G21" s="300"/>
      <c r="H21" s="300"/>
      <c r="I21" s="300"/>
    </row>
    <row r="22" spans="1:9" x14ac:dyDescent="0.3">
      <c r="A22" s="301" t="s">
        <v>981</v>
      </c>
      <c r="B22" s="301"/>
      <c r="C22" s="302">
        <v>10711393</v>
      </c>
      <c r="D22" s="302">
        <v>33029073</v>
      </c>
      <c r="E22" s="302">
        <v>330000000</v>
      </c>
      <c r="F22" s="302"/>
      <c r="G22" s="302"/>
      <c r="H22" s="302"/>
      <c r="I22" s="302"/>
    </row>
    <row r="23" spans="1:9" hidden="1" x14ac:dyDescent="0.3">
      <c r="A23" s="299"/>
      <c r="B23" s="299"/>
      <c r="C23" s="300"/>
      <c r="D23" s="300"/>
      <c r="E23" s="300"/>
      <c r="F23" s="300"/>
      <c r="G23" s="300"/>
      <c r="H23" s="300"/>
      <c r="I23" s="300"/>
    </row>
    <row r="24" spans="1:9" hidden="1" x14ac:dyDescent="0.3">
      <c r="A24" s="299"/>
      <c r="B24" s="299"/>
      <c r="C24" s="300"/>
      <c r="D24" s="300"/>
      <c r="E24" s="300"/>
      <c r="F24" s="300"/>
      <c r="G24" s="300"/>
      <c r="H24" s="300"/>
      <c r="I24" s="300"/>
    </row>
    <row r="25" spans="1:9" hidden="1" x14ac:dyDescent="0.3">
      <c r="A25" s="299"/>
      <c r="B25" s="299"/>
      <c r="C25" s="300"/>
      <c r="D25" s="300"/>
      <c r="E25" s="300"/>
      <c r="F25" s="300"/>
      <c r="G25" s="300"/>
      <c r="H25" s="300"/>
      <c r="I25" s="300"/>
    </row>
    <row r="26" spans="1:9" hidden="1" x14ac:dyDescent="0.3">
      <c r="A26" s="299"/>
      <c r="B26" s="299"/>
      <c r="C26" s="300"/>
      <c r="D26" s="300"/>
      <c r="E26" s="300"/>
      <c r="F26" s="300"/>
      <c r="G26" s="300"/>
      <c r="H26" s="300"/>
      <c r="I26" s="300"/>
    </row>
    <row r="27" spans="1:9" x14ac:dyDescent="0.3">
      <c r="A27" s="301" t="s">
        <v>982</v>
      </c>
      <c r="B27" s="301"/>
      <c r="C27" s="302">
        <v>29771944</v>
      </c>
      <c r="D27" s="302">
        <v>26844412</v>
      </c>
      <c r="E27" s="302">
        <v>5000000</v>
      </c>
      <c r="F27" s="302"/>
      <c r="G27" s="302"/>
      <c r="H27" s="302"/>
      <c r="I27" s="302"/>
    </row>
    <row r="28" spans="1:9" hidden="1" x14ac:dyDescent="0.3">
      <c r="A28" s="301"/>
      <c r="B28" s="301"/>
      <c r="C28" s="302"/>
      <c r="D28" s="302"/>
      <c r="E28" s="302"/>
      <c r="F28" s="302"/>
      <c r="G28" s="302"/>
      <c r="H28" s="302"/>
      <c r="I28" s="302"/>
    </row>
    <row r="29" spans="1:9" hidden="1" x14ac:dyDescent="0.3">
      <c r="A29" s="301"/>
      <c r="B29" s="301"/>
      <c r="C29" s="302"/>
      <c r="D29" s="302"/>
      <c r="E29" s="302"/>
      <c r="F29" s="302"/>
      <c r="G29" s="302"/>
      <c r="H29" s="302"/>
      <c r="I29" s="302"/>
    </row>
    <row r="30" spans="1:9" hidden="1" x14ac:dyDescent="0.3">
      <c r="A30" s="301"/>
      <c r="B30" s="301"/>
      <c r="C30" s="302"/>
      <c r="D30" s="302"/>
      <c r="E30" s="302"/>
      <c r="F30" s="302"/>
      <c r="G30" s="302"/>
      <c r="H30" s="302"/>
      <c r="I30" s="302"/>
    </row>
    <row r="31" spans="1:9" hidden="1" x14ac:dyDescent="0.3">
      <c r="A31" s="301"/>
      <c r="B31" s="301"/>
      <c r="C31" s="302"/>
      <c r="D31" s="302"/>
      <c r="E31" s="302"/>
      <c r="F31" s="302"/>
      <c r="G31" s="302"/>
      <c r="H31" s="302"/>
      <c r="I31" s="302"/>
    </row>
    <row r="32" spans="1:9" ht="15.6" x14ac:dyDescent="0.3">
      <c r="A32" s="303" t="s">
        <v>983</v>
      </c>
      <c r="B32" s="299"/>
      <c r="C32" s="304">
        <f>C12+C17+C22+C27</f>
        <v>40483337</v>
      </c>
      <c r="D32" s="304">
        <f t="shared" ref="D32:I32" si="1">D12+D17+D22+D27</f>
        <v>59873485</v>
      </c>
      <c r="E32" s="304">
        <f t="shared" si="1"/>
        <v>335000000</v>
      </c>
      <c r="F32" s="304">
        <f t="shared" si="1"/>
        <v>0</v>
      </c>
      <c r="G32" s="304">
        <f t="shared" si="1"/>
        <v>0</v>
      </c>
      <c r="H32" s="304">
        <f t="shared" si="1"/>
        <v>0</v>
      </c>
      <c r="I32" s="304">
        <f t="shared" si="1"/>
        <v>0</v>
      </c>
    </row>
  </sheetData>
  <mergeCells count="4">
    <mergeCell ref="A1:I1"/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38"/>
  <sheetViews>
    <sheetView topLeftCell="A7" workbookViewId="0">
      <selection sqref="A1:E1"/>
    </sheetView>
  </sheetViews>
  <sheetFormatPr defaultRowHeight="14.4" x14ac:dyDescent="0.3"/>
  <cols>
    <col min="1" max="1" width="101.33203125" customWidth="1"/>
    <col min="3" max="3" width="19.5546875" customWidth="1"/>
    <col min="4" max="4" width="16.5546875" customWidth="1"/>
    <col min="5" max="5" width="15" customWidth="1"/>
  </cols>
  <sheetData>
    <row r="1" spans="1:15" ht="28.5" customHeight="1" x14ac:dyDescent="0.3">
      <c r="A1" s="611" t="s">
        <v>1332</v>
      </c>
      <c r="B1" s="611"/>
      <c r="C1" s="611"/>
      <c r="D1" s="611"/>
      <c r="E1" s="611"/>
    </row>
    <row r="2" spans="1:15" s="295" customFormat="1" ht="28.5" customHeight="1" x14ac:dyDescent="0.35">
      <c r="A2" s="585" t="str">
        <f>'[2]Mellékletek (2)'!A1</f>
        <v>Iharosberény Község Önkormányzata</v>
      </c>
      <c r="B2" s="585"/>
      <c r="C2" s="585"/>
      <c r="D2" s="585"/>
      <c r="E2" s="585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s="295" customFormat="1" ht="28.5" customHeight="1" x14ac:dyDescent="0.35">
      <c r="A3" s="587"/>
      <c r="B3" s="587"/>
      <c r="C3" s="587"/>
      <c r="D3" s="587"/>
      <c r="E3" s="587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22.5" customHeight="1" x14ac:dyDescent="0.35">
      <c r="A4" s="615" t="s">
        <v>1015</v>
      </c>
      <c r="B4" s="697"/>
      <c r="C4" s="697"/>
      <c r="D4" s="697"/>
      <c r="E4" s="697"/>
    </row>
    <row r="5" spans="1:15" ht="18" x14ac:dyDescent="0.35">
      <c r="A5" s="306"/>
    </row>
    <row r="6" spans="1:15" x14ac:dyDescent="0.3">
      <c r="A6" s="30" t="s">
        <v>974</v>
      </c>
    </row>
    <row r="7" spans="1:15" ht="31.5" customHeight="1" x14ac:dyDescent="0.3">
      <c r="A7" s="307" t="s">
        <v>49</v>
      </c>
      <c r="B7" s="21" t="s">
        <v>50</v>
      </c>
      <c r="C7" s="22" t="s">
        <v>984</v>
      </c>
      <c r="D7" s="22" t="s">
        <v>985</v>
      </c>
      <c r="E7" s="22" t="s">
        <v>986</v>
      </c>
    </row>
    <row r="8" spans="1:15" ht="15" customHeight="1" x14ac:dyDescent="0.3">
      <c r="A8" s="308"/>
      <c r="B8" s="31"/>
      <c r="C8" s="32">
        <v>0</v>
      </c>
      <c r="D8" s="31">
        <v>0</v>
      </c>
      <c r="E8" s="31">
        <v>0</v>
      </c>
    </row>
    <row r="9" spans="1:15" ht="15" customHeight="1" x14ac:dyDescent="0.3">
      <c r="A9" s="308"/>
      <c r="B9" s="31"/>
      <c r="C9" s="31">
        <v>0</v>
      </c>
      <c r="D9" s="31">
        <v>0</v>
      </c>
      <c r="E9" s="31">
        <v>0</v>
      </c>
    </row>
    <row r="10" spans="1:15" ht="15" customHeight="1" x14ac:dyDescent="0.3">
      <c r="A10" s="308"/>
      <c r="B10" s="31"/>
      <c r="C10" s="31">
        <v>0</v>
      </c>
      <c r="D10" s="31">
        <v>0</v>
      </c>
      <c r="E10" s="31">
        <v>0</v>
      </c>
    </row>
    <row r="11" spans="1:15" ht="15" customHeight="1" x14ac:dyDescent="0.3">
      <c r="A11" s="31"/>
      <c r="B11" s="31"/>
      <c r="C11" s="31">
        <v>0</v>
      </c>
      <c r="D11" s="31">
        <v>0</v>
      </c>
      <c r="E11" s="31">
        <v>0</v>
      </c>
    </row>
    <row r="12" spans="1:15" ht="15" customHeight="1" x14ac:dyDescent="0.3">
      <c r="A12" s="309" t="s">
        <v>987</v>
      </c>
      <c r="B12" s="239" t="s">
        <v>266</v>
      </c>
      <c r="C12" s="31">
        <v>0</v>
      </c>
      <c r="D12" s="31">
        <v>0</v>
      </c>
      <c r="E12" s="31">
        <v>0</v>
      </c>
    </row>
    <row r="13" spans="1:15" ht="15" customHeight="1" x14ac:dyDescent="0.3">
      <c r="A13" s="309"/>
      <c r="B13" s="31"/>
      <c r="C13" s="31">
        <v>0</v>
      </c>
      <c r="D13" s="31">
        <v>0</v>
      </c>
      <c r="E13" s="31">
        <v>0</v>
      </c>
    </row>
    <row r="14" spans="1:15" ht="15" customHeight="1" x14ac:dyDescent="0.3">
      <c r="A14" s="309"/>
      <c r="B14" s="31"/>
      <c r="C14" s="31">
        <v>0</v>
      </c>
      <c r="D14" s="31">
        <v>0</v>
      </c>
      <c r="E14" s="31">
        <v>0</v>
      </c>
    </row>
    <row r="15" spans="1:15" ht="15" customHeight="1" x14ac:dyDescent="0.3">
      <c r="A15" s="310"/>
      <c r="B15" s="31"/>
      <c r="C15" s="31">
        <v>0</v>
      </c>
      <c r="D15" s="31">
        <v>0</v>
      </c>
      <c r="E15" s="31">
        <v>0</v>
      </c>
    </row>
    <row r="16" spans="1:15" ht="15" customHeight="1" x14ac:dyDescent="0.3">
      <c r="A16" s="310"/>
      <c r="B16" s="31"/>
      <c r="C16" s="31">
        <v>0</v>
      </c>
      <c r="D16" s="31">
        <v>0</v>
      </c>
      <c r="E16" s="31">
        <v>0</v>
      </c>
    </row>
    <row r="17" spans="1:5" ht="15" customHeight="1" x14ac:dyDescent="0.3">
      <c r="A17" s="309" t="s">
        <v>988</v>
      </c>
      <c r="B17" s="311" t="s">
        <v>285</v>
      </c>
      <c r="C17" s="31">
        <v>0</v>
      </c>
      <c r="D17" s="31">
        <v>0</v>
      </c>
      <c r="E17" s="31">
        <v>0</v>
      </c>
    </row>
    <row r="18" spans="1:5" ht="15" customHeight="1" x14ac:dyDescent="0.3">
      <c r="A18" s="238" t="s">
        <v>504</v>
      </c>
      <c r="B18" s="238" t="s">
        <v>242</v>
      </c>
      <c r="C18" s="31">
        <v>0</v>
      </c>
      <c r="D18" s="31">
        <v>0</v>
      </c>
      <c r="E18" s="31">
        <v>0</v>
      </c>
    </row>
    <row r="19" spans="1:5" ht="15" customHeight="1" x14ac:dyDescent="0.3">
      <c r="A19" s="238" t="s">
        <v>505</v>
      </c>
      <c r="B19" s="238" t="s">
        <v>242</v>
      </c>
      <c r="C19" s="31">
        <v>0</v>
      </c>
      <c r="D19" s="31">
        <v>0</v>
      </c>
      <c r="E19" s="31">
        <v>0</v>
      </c>
    </row>
    <row r="20" spans="1:5" ht="15" customHeight="1" x14ac:dyDescent="0.3">
      <c r="A20" s="238" t="s">
        <v>506</v>
      </c>
      <c r="B20" s="238" t="s">
        <v>242</v>
      </c>
      <c r="C20" s="31">
        <v>0</v>
      </c>
      <c r="D20" s="31">
        <v>0</v>
      </c>
      <c r="E20" s="31">
        <v>0</v>
      </c>
    </row>
    <row r="21" spans="1:5" ht="15" customHeight="1" x14ac:dyDescent="0.3">
      <c r="A21" s="238" t="s">
        <v>507</v>
      </c>
      <c r="B21" s="238" t="s">
        <v>242</v>
      </c>
      <c r="C21" s="31">
        <v>0</v>
      </c>
      <c r="D21" s="31">
        <v>0</v>
      </c>
      <c r="E21" s="31">
        <v>0</v>
      </c>
    </row>
    <row r="22" spans="1:5" ht="15" customHeight="1" x14ac:dyDescent="0.3">
      <c r="A22" s="238" t="s">
        <v>472</v>
      </c>
      <c r="B22" s="237" t="s">
        <v>249</v>
      </c>
      <c r="C22" s="31">
        <v>0</v>
      </c>
      <c r="D22" s="31">
        <v>0</v>
      </c>
      <c r="E22" s="31">
        <v>0</v>
      </c>
    </row>
    <row r="23" spans="1:5" ht="15" customHeight="1" x14ac:dyDescent="0.3">
      <c r="A23" s="238" t="s">
        <v>470</v>
      </c>
      <c r="B23" s="237" t="s">
        <v>243</v>
      </c>
      <c r="C23" s="31">
        <v>0</v>
      </c>
      <c r="D23" s="31">
        <v>0</v>
      </c>
      <c r="E23" s="31">
        <v>0</v>
      </c>
    </row>
    <row r="24" spans="1:5" ht="15" customHeight="1" x14ac:dyDescent="0.3">
      <c r="A24" s="310"/>
      <c r="B24" s="31"/>
      <c r="C24" s="31">
        <v>0</v>
      </c>
      <c r="D24" s="31">
        <v>0</v>
      </c>
      <c r="E24" s="31">
        <v>0</v>
      </c>
    </row>
    <row r="25" spans="1:5" ht="15" customHeight="1" x14ac:dyDescent="0.3">
      <c r="A25" s="309" t="s">
        <v>989</v>
      </c>
      <c r="B25" s="33" t="s">
        <v>990</v>
      </c>
      <c r="C25" s="31">
        <v>0</v>
      </c>
      <c r="D25" s="31">
        <v>0</v>
      </c>
      <c r="E25" s="31">
        <v>0</v>
      </c>
    </row>
    <row r="26" spans="1:5" ht="15" customHeight="1" x14ac:dyDescent="0.3">
      <c r="A26" s="309"/>
      <c r="B26" s="31" t="s">
        <v>262</v>
      </c>
      <c r="C26" s="31">
        <v>0</v>
      </c>
      <c r="D26" s="31">
        <v>0</v>
      </c>
      <c r="E26" s="31">
        <v>0</v>
      </c>
    </row>
    <row r="27" spans="1:5" ht="15" customHeight="1" x14ac:dyDescent="0.3">
      <c r="A27" s="309"/>
      <c r="B27" s="31" t="s">
        <v>281</v>
      </c>
      <c r="C27" s="31">
        <v>0</v>
      </c>
      <c r="D27" s="31">
        <v>0</v>
      </c>
      <c r="E27" s="31">
        <v>0</v>
      </c>
    </row>
    <row r="28" spans="1:5" ht="15" customHeight="1" x14ac:dyDescent="0.3">
      <c r="A28" s="310"/>
      <c r="B28" s="31"/>
      <c r="C28" s="31">
        <v>0</v>
      </c>
      <c r="D28" s="31">
        <v>0</v>
      </c>
      <c r="E28" s="31">
        <v>0</v>
      </c>
    </row>
    <row r="29" spans="1:5" ht="15" customHeight="1" x14ac:dyDescent="0.3">
      <c r="A29" s="310"/>
      <c r="B29" s="31"/>
      <c r="C29" s="31">
        <v>0</v>
      </c>
      <c r="D29" s="31">
        <v>0</v>
      </c>
      <c r="E29" s="31">
        <v>0</v>
      </c>
    </row>
    <row r="30" spans="1:5" ht="15" customHeight="1" x14ac:dyDescent="0.3">
      <c r="A30" s="309" t="s">
        <v>991</v>
      </c>
      <c r="B30" s="33" t="s">
        <v>992</v>
      </c>
      <c r="C30" s="31">
        <v>0</v>
      </c>
      <c r="D30" s="31">
        <v>0</v>
      </c>
      <c r="E30" s="31">
        <v>0</v>
      </c>
    </row>
    <row r="31" spans="1:5" ht="15" customHeight="1" x14ac:dyDescent="0.3">
      <c r="A31" s="309"/>
      <c r="B31" s="31"/>
      <c r="C31" s="31">
        <v>0</v>
      </c>
      <c r="D31" s="31">
        <v>0</v>
      </c>
      <c r="E31" s="31">
        <v>0</v>
      </c>
    </row>
    <row r="32" spans="1:5" ht="15" customHeight="1" x14ac:dyDescent="0.3">
      <c r="A32" s="309"/>
      <c r="B32" s="31"/>
      <c r="C32" s="31">
        <v>0</v>
      </c>
      <c r="D32" s="31">
        <v>0</v>
      </c>
      <c r="E32" s="31">
        <v>0</v>
      </c>
    </row>
    <row r="33" spans="1:5" ht="15" customHeight="1" x14ac:dyDescent="0.3">
      <c r="A33" s="310"/>
      <c r="B33" s="31"/>
      <c r="C33" s="31">
        <v>0</v>
      </c>
      <c r="D33" s="31">
        <v>0</v>
      </c>
      <c r="E33" s="31">
        <v>0</v>
      </c>
    </row>
    <row r="34" spans="1:5" ht="15" customHeight="1" x14ac:dyDescent="0.3">
      <c r="A34" s="310"/>
      <c r="B34" s="31"/>
      <c r="C34" s="31">
        <v>0</v>
      </c>
      <c r="D34" s="31">
        <v>0</v>
      </c>
      <c r="E34" s="31">
        <v>0</v>
      </c>
    </row>
    <row r="35" spans="1:5" ht="15" customHeight="1" x14ac:dyDescent="0.3">
      <c r="A35" s="309" t="s">
        <v>993</v>
      </c>
      <c r="B35" s="33"/>
      <c r="C35" s="31">
        <v>0</v>
      </c>
      <c r="D35" s="31">
        <v>0</v>
      </c>
      <c r="E35" s="31">
        <v>0</v>
      </c>
    </row>
    <row r="36" spans="1:5" ht="15" customHeight="1" x14ac:dyDescent="0.3"/>
    <row r="37" spans="1:5" ht="15" customHeight="1" x14ac:dyDescent="0.3"/>
    <row r="38" spans="1:5" ht="15" customHeight="1" x14ac:dyDescent="0.3"/>
  </sheetData>
  <mergeCells count="4">
    <mergeCell ref="A1:E1"/>
    <mergeCell ref="A2:E2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I76"/>
  <sheetViews>
    <sheetView workbookViewId="0">
      <selection sqref="A1:P1"/>
    </sheetView>
  </sheetViews>
  <sheetFormatPr defaultRowHeight="13.2" x14ac:dyDescent="0.25"/>
  <cols>
    <col min="1" max="1" width="43.44140625" style="470" bestFit="1" customWidth="1"/>
    <col min="2" max="3" width="16.88671875" style="470" bestFit="1" customWidth="1"/>
    <col min="4" max="7" width="14.6640625" style="470" customWidth="1"/>
    <col min="8" max="9" width="16.88671875" style="470" bestFit="1" customWidth="1"/>
    <col min="10" max="10" width="35.33203125" style="470" bestFit="1" customWidth="1"/>
    <col min="11" max="11" width="16.6640625" style="470" bestFit="1" customWidth="1"/>
    <col min="12" max="12" width="16.88671875" style="470" bestFit="1" customWidth="1"/>
    <col min="13" max="16" width="15.6640625" style="470" customWidth="1"/>
    <col min="17" max="18" width="16.88671875" style="470" bestFit="1" customWidth="1"/>
    <col min="19" max="266" width="9.109375" style="470"/>
    <col min="267" max="267" width="43.44140625" style="470" bestFit="1" customWidth="1"/>
    <col min="268" max="269" width="18.33203125" style="470" bestFit="1" customWidth="1"/>
    <col min="270" max="270" width="35.33203125" style="470" bestFit="1" customWidth="1"/>
    <col min="271" max="272" width="18.33203125" style="470" bestFit="1" customWidth="1"/>
    <col min="273" max="522" width="9.109375" style="470"/>
    <col min="523" max="523" width="43.44140625" style="470" bestFit="1" customWidth="1"/>
    <col min="524" max="525" width="18.33203125" style="470" bestFit="1" customWidth="1"/>
    <col min="526" max="526" width="35.33203125" style="470" bestFit="1" customWidth="1"/>
    <col min="527" max="528" width="18.33203125" style="470" bestFit="1" customWidth="1"/>
    <col min="529" max="778" width="9.109375" style="470"/>
    <col min="779" max="779" width="43.44140625" style="470" bestFit="1" customWidth="1"/>
    <col min="780" max="781" width="18.33203125" style="470" bestFit="1" customWidth="1"/>
    <col min="782" max="782" width="35.33203125" style="470" bestFit="1" customWidth="1"/>
    <col min="783" max="784" width="18.33203125" style="470" bestFit="1" customWidth="1"/>
    <col min="785" max="1034" width="9.109375" style="470"/>
    <col min="1035" max="1035" width="43.44140625" style="470" bestFit="1" customWidth="1"/>
    <col min="1036" max="1037" width="18.33203125" style="470" bestFit="1" customWidth="1"/>
    <col min="1038" max="1038" width="35.33203125" style="470" bestFit="1" customWidth="1"/>
    <col min="1039" max="1040" width="18.33203125" style="470" bestFit="1" customWidth="1"/>
    <col min="1041" max="1290" width="9.109375" style="470"/>
    <col min="1291" max="1291" width="43.44140625" style="470" bestFit="1" customWidth="1"/>
    <col min="1292" max="1293" width="18.33203125" style="470" bestFit="1" customWidth="1"/>
    <col min="1294" max="1294" width="35.33203125" style="470" bestFit="1" customWidth="1"/>
    <col min="1295" max="1296" width="18.33203125" style="470" bestFit="1" customWidth="1"/>
    <col min="1297" max="1546" width="9.109375" style="470"/>
    <col min="1547" max="1547" width="43.44140625" style="470" bestFit="1" customWidth="1"/>
    <col min="1548" max="1549" width="18.33203125" style="470" bestFit="1" customWidth="1"/>
    <col min="1550" max="1550" width="35.33203125" style="470" bestFit="1" customWidth="1"/>
    <col min="1551" max="1552" width="18.33203125" style="470" bestFit="1" customWidth="1"/>
    <col min="1553" max="1802" width="9.109375" style="470"/>
    <col min="1803" max="1803" width="43.44140625" style="470" bestFit="1" customWidth="1"/>
    <col min="1804" max="1805" width="18.33203125" style="470" bestFit="1" customWidth="1"/>
    <col min="1806" max="1806" width="35.33203125" style="470" bestFit="1" customWidth="1"/>
    <col min="1807" max="1808" width="18.33203125" style="470" bestFit="1" customWidth="1"/>
    <col min="1809" max="2058" width="9.109375" style="470"/>
    <col min="2059" max="2059" width="43.44140625" style="470" bestFit="1" customWidth="1"/>
    <col min="2060" max="2061" width="18.33203125" style="470" bestFit="1" customWidth="1"/>
    <col min="2062" max="2062" width="35.33203125" style="470" bestFit="1" customWidth="1"/>
    <col min="2063" max="2064" width="18.33203125" style="470" bestFit="1" customWidth="1"/>
    <col min="2065" max="2314" width="9.109375" style="470"/>
    <col min="2315" max="2315" width="43.44140625" style="470" bestFit="1" customWidth="1"/>
    <col min="2316" max="2317" width="18.33203125" style="470" bestFit="1" customWidth="1"/>
    <col min="2318" max="2318" width="35.33203125" style="470" bestFit="1" customWidth="1"/>
    <col min="2319" max="2320" width="18.33203125" style="470" bestFit="1" customWidth="1"/>
    <col min="2321" max="2570" width="9.109375" style="470"/>
    <col min="2571" max="2571" width="43.44140625" style="470" bestFit="1" customWidth="1"/>
    <col min="2572" max="2573" width="18.33203125" style="470" bestFit="1" customWidth="1"/>
    <col min="2574" max="2574" width="35.33203125" style="470" bestFit="1" customWidth="1"/>
    <col min="2575" max="2576" width="18.33203125" style="470" bestFit="1" customWidth="1"/>
    <col min="2577" max="2826" width="9.109375" style="470"/>
    <col min="2827" max="2827" width="43.44140625" style="470" bestFit="1" customWidth="1"/>
    <col min="2828" max="2829" width="18.33203125" style="470" bestFit="1" customWidth="1"/>
    <col min="2830" max="2830" width="35.33203125" style="470" bestFit="1" customWidth="1"/>
    <col min="2831" max="2832" width="18.33203125" style="470" bestFit="1" customWidth="1"/>
    <col min="2833" max="3082" width="9.109375" style="470"/>
    <col min="3083" max="3083" width="43.44140625" style="470" bestFit="1" customWidth="1"/>
    <col min="3084" max="3085" width="18.33203125" style="470" bestFit="1" customWidth="1"/>
    <col min="3086" max="3086" width="35.33203125" style="470" bestFit="1" customWidth="1"/>
    <col min="3087" max="3088" width="18.33203125" style="470" bestFit="1" customWidth="1"/>
    <col min="3089" max="3338" width="9.109375" style="470"/>
    <col min="3339" max="3339" width="43.44140625" style="470" bestFit="1" customWidth="1"/>
    <col min="3340" max="3341" width="18.33203125" style="470" bestFit="1" customWidth="1"/>
    <col min="3342" max="3342" width="35.33203125" style="470" bestFit="1" customWidth="1"/>
    <col min="3343" max="3344" width="18.33203125" style="470" bestFit="1" customWidth="1"/>
    <col min="3345" max="3594" width="9.109375" style="470"/>
    <col min="3595" max="3595" width="43.44140625" style="470" bestFit="1" customWidth="1"/>
    <col min="3596" max="3597" width="18.33203125" style="470" bestFit="1" customWidth="1"/>
    <col min="3598" max="3598" width="35.33203125" style="470" bestFit="1" customWidth="1"/>
    <col min="3599" max="3600" width="18.33203125" style="470" bestFit="1" customWidth="1"/>
    <col min="3601" max="3850" width="9.109375" style="470"/>
    <col min="3851" max="3851" width="43.44140625" style="470" bestFit="1" customWidth="1"/>
    <col min="3852" max="3853" width="18.33203125" style="470" bestFit="1" customWidth="1"/>
    <col min="3854" max="3854" width="35.33203125" style="470" bestFit="1" customWidth="1"/>
    <col min="3855" max="3856" width="18.33203125" style="470" bestFit="1" customWidth="1"/>
    <col min="3857" max="4106" width="9.109375" style="470"/>
    <col min="4107" max="4107" width="43.44140625" style="470" bestFit="1" customWidth="1"/>
    <col min="4108" max="4109" width="18.33203125" style="470" bestFit="1" customWidth="1"/>
    <col min="4110" max="4110" width="35.33203125" style="470" bestFit="1" customWidth="1"/>
    <col min="4111" max="4112" width="18.33203125" style="470" bestFit="1" customWidth="1"/>
    <col min="4113" max="4362" width="9.109375" style="470"/>
    <col min="4363" max="4363" width="43.44140625" style="470" bestFit="1" customWidth="1"/>
    <col min="4364" max="4365" width="18.33203125" style="470" bestFit="1" customWidth="1"/>
    <col min="4366" max="4366" width="35.33203125" style="470" bestFit="1" customWidth="1"/>
    <col min="4367" max="4368" width="18.33203125" style="470" bestFit="1" customWidth="1"/>
    <col min="4369" max="4618" width="9.109375" style="470"/>
    <col min="4619" max="4619" width="43.44140625" style="470" bestFit="1" customWidth="1"/>
    <col min="4620" max="4621" width="18.33203125" style="470" bestFit="1" customWidth="1"/>
    <col min="4622" max="4622" width="35.33203125" style="470" bestFit="1" customWidth="1"/>
    <col min="4623" max="4624" width="18.33203125" style="470" bestFit="1" customWidth="1"/>
    <col min="4625" max="4874" width="9.109375" style="470"/>
    <col min="4875" max="4875" width="43.44140625" style="470" bestFit="1" customWidth="1"/>
    <col min="4876" max="4877" width="18.33203125" style="470" bestFit="1" customWidth="1"/>
    <col min="4878" max="4878" width="35.33203125" style="470" bestFit="1" customWidth="1"/>
    <col min="4879" max="4880" width="18.33203125" style="470" bestFit="1" customWidth="1"/>
    <col min="4881" max="5130" width="9.109375" style="470"/>
    <col min="5131" max="5131" width="43.44140625" style="470" bestFit="1" customWidth="1"/>
    <col min="5132" max="5133" width="18.33203125" style="470" bestFit="1" customWidth="1"/>
    <col min="5134" max="5134" width="35.33203125" style="470" bestFit="1" customWidth="1"/>
    <col min="5135" max="5136" width="18.33203125" style="470" bestFit="1" customWidth="1"/>
    <col min="5137" max="5386" width="9.109375" style="470"/>
    <col min="5387" max="5387" width="43.44140625" style="470" bestFit="1" customWidth="1"/>
    <col min="5388" max="5389" width="18.33203125" style="470" bestFit="1" customWidth="1"/>
    <col min="5390" max="5390" width="35.33203125" style="470" bestFit="1" customWidth="1"/>
    <col min="5391" max="5392" width="18.33203125" style="470" bestFit="1" customWidth="1"/>
    <col min="5393" max="5642" width="9.109375" style="470"/>
    <col min="5643" max="5643" width="43.44140625" style="470" bestFit="1" customWidth="1"/>
    <col min="5644" max="5645" width="18.33203125" style="470" bestFit="1" customWidth="1"/>
    <col min="5646" max="5646" width="35.33203125" style="470" bestFit="1" customWidth="1"/>
    <col min="5647" max="5648" width="18.33203125" style="470" bestFit="1" customWidth="1"/>
    <col min="5649" max="5898" width="9.109375" style="470"/>
    <col min="5899" max="5899" width="43.44140625" style="470" bestFit="1" customWidth="1"/>
    <col min="5900" max="5901" width="18.33203125" style="470" bestFit="1" customWidth="1"/>
    <col min="5902" max="5902" width="35.33203125" style="470" bestFit="1" customWidth="1"/>
    <col min="5903" max="5904" width="18.33203125" style="470" bestFit="1" customWidth="1"/>
    <col min="5905" max="6154" width="9.109375" style="470"/>
    <col min="6155" max="6155" width="43.44140625" style="470" bestFit="1" customWidth="1"/>
    <col min="6156" max="6157" width="18.33203125" style="470" bestFit="1" customWidth="1"/>
    <col min="6158" max="6158" width="35.33203125" style="470" bestFit="1" customWidth="1"/>
    <col min="6159" max="6160" width="18.33203125" style="470" bestFit="1" customWidth="1"/>
    <col min="6161" max="6410" width="9.109375" style="470"/>
    <col min="6411" max="6411" width="43.44140625" style="470" bestFit="1" customWidth="1"/>
    <col min="6412" max="6413" width="18.33203125" style="470" bestFit="1" customWidth="1"/>
    <col min="6414" max="6414" width="35.33203125" style="470" bestFit="1" customWidth="1"/>
    <col min="6415" max="6416" width="18.33203125" style="470" bestFit="1" customWidth="1"/>
    <col min="6417" max="6666" width="9.109375" style="470"/>
    <col min="6667" max="6667" width="43.44140625" style="470" bestFit="1" customWidth="1"/>
    <col min="6668" max="6669" width="18.33203125" style="470" bestFit="1" customWidth="1"/>
    <col min="6670" max="6670" width="35.33203125" style="470" bestFit="1" customWidth="1"/>
    <col min="6671" max="6672" width="18.33203125" style="470" bestFit="1" customWidth="1"/>
    <col min="6673" max="6922" width="9.109375" style="470"/>
    <col min="6923" max="6923" width="43.44140625" style="470" bestFit="1" customWidth="1"/>
    <col min="6924" max="6925" width="18.33203125" style="470" bestFit="1" customWidth="1"/>
    <col min="6926" max="6926" width="35.33203125" style="470" bestFit="1" customWidth="1"/>
    <col min="6927" max="6928" width="18.33203125" style="470" bestFit="1" customWidth="1"/>
    <col min="6929" max="7178" width="9.109375" style="470"/>
    <col min="7179" max="7179" width="43.44140625" style="470" bestFit="1" customWidth="1"/>
    <col min="7180" max="7181" width="18.33203125" style="470" bestFit="1" customWidth="1"/>
    <col min="7182" max="7182" width="35.33203125" style="470" bestFit="1" customWidth="1"/>
    <col min="7183" max="7184" width="18.33203125" style="470" bestFit="1" customWidth="1"/>
    <col min="7185" max="7434" width="9.109375" style="470"/>
    <col min="7435" max="7435" width="43.44140625" style="470" bestFit="1" customWidth="1"/>
    <col min="7436" max="7437" width="18.33203125" style="470" bestFit="1" customWidth="1"/>
    <col min="7438" max="7438" width="35.33203125" style="470" bestFit="1" customWidth="1"/>
    <col min="7439" max="7440" width="18.33203125" style="470" bestFit="1" customWidth="1"/>
    <col min="7441" max="7690" width="9.109375" style="470"/>
    <col min="7691" max="7691" width="43.44140625" style="470" bestFit="1" customWidth="1"/>
    <col min="7692" max="7693" width="18.33203125" style="470" bestFit="1" customWidth="1"/>
    <col min="7694" max="7694" width="35.33203125" style="470" bestFit="1" customWidth="1"/>
    <col min="7695" max="7696" width="18.33203125" style="470" bestFit="1" customWidth="1"/>
    <col min="7697" max="7946" width="9.109375" style="470"/>
    <col min="7947" max="7947" width="43.44140625" style="470" bestFit="1" customWidth="1"/>
    <col min="7948" max="7949" width="18.33203125" style="470" bestFit="1" customWidth="1"/>
    <col min="7950" max="7950" width="35.33203125" style="470" bestFit="1" customWidth="1"/>
    <col min="7951" max="7952" width="18.33203125" style="470" bestFit="1" customWidth="1"/>
    <col min="7953" max="8202" width="9.109375" style="470"/>
    <col min="8203" max="8203" width="43.44140625" style="470" bestFit="1" customWidth="1"/>
    <col min="8204" max="8205" width="18.33203125" style="470" bestFit="1" customWidth="1"/>
    <col min="8206" max="8206" width="35.33203125" style="470" bestFit="1" customWidth="1"/>
    <col min="8207" max="8208" width="18.33203125" style="470" bestFit="1" customWidth="1"/>
    <col min="8209" max="8458" width="9.109375" style="470"/>
    <col min="8459" max="8459" width="43.44140625" style="470" bestFit="1" customWidth="1"/>
    <col min="8460" max="8461" width="18.33203125" style="470" bestFit="1" customWidth="1"/>
    <col min="8462" max="8462" width="35.33203125" style="470" bestFit="1" customWidth="1"/>
    <col min="8463" max="8464" width="18.33203125" style="470" bestFit="1" customWidth="1"/>
    <col min="8465" max="8714" width="9.109375" style="470"/>
    <col min="8715" max="8715" width="43.44140625" style="470" bestFit="1" customWidth="1"/>
    <col min="8716" max="8717" width="18.33203125" style="470" bestFit="1" customWidth="1"/>
    <col min="8718" max="8718" width="35.33203125" style="470" bestFit="1" customWidth="1"/>
    <col min="8719" max="8720" width="18.33203125" style="470" bestFit="1" customWidth="1"/>
    <col min="8721" max="8970" width="9.109375" style="470"/>
    <col min="8971" max="8971" width="43.44140625" style="470" bestFit="1" customWidth="1"/>
    <col min="8972" max="8973" width="18.33203125" style="470" bestFit="1" customWidth="1"/>
    <col min="8974" max="8974" width="35.33203125" style="470" bestFit="1" customWidth="1"/>
    <col min="8975" max="8976" width="18.33203125" style="470" bestFit="1" customWidth="1"/>
    <col min="8977" max="9226" width="9.109375" style="470"/>
    <col min="9227" max="9227" width="43.44140625" style="470" bestFit="1" customWidth="1"/>
    <col min="9228" max="9229" width="18.33203125" style="470" bestFit="1" customWidth="1"/>
    <col min="9230" max="9230" width="35.33203125" style="470" bestFit="1" customWidth="1"/>
    <col min="9231" max="9232" width="18.33203125" style="470" bestFit="1" customWidth="1"/>
    <col min="9233" max="9482" width="9.109375" style="470"/>
    <col min="9483" max="9483" width="43.44140625" style="470" bestFit="1" customWidth="1"/>
    <col min="9484" max="9485" width="18.33203125" style="470" bestFit="1" customWidth="1"/>
    <col min="9486" max="9486" width="35.33203125" style="470" bestFit="1" customWidth="1"/>
    <col min="9487" max="9488" width="18.33203125" style="470" bestFit="1" customWidth="1"/>
    <col min="9489" max="9738" width="9.109375" style="470"/>
    <col min="9739" max="9739" width="43.44140625" style="470" bestFit="1" customWidth="1"/>
    <col min="9740" max="9741" width="18.33203125" style="470" bestFit="1" customWidth="1"/>
    <col min="9742" max="9742" width="35.33203125" style="470" bestFit="1" customWidth="1"/>
    <col min="9743" max="9744" width="18.33203125" style="470" bestFit="1" customWidth="1"/>
    <col min="9745" max="9994" width="9.109375" style="470"/>
    <col min="9995" max="9995" width="43.44140625" style="470" bestFit="1" customWidth="1"/>
    <col min="9996" max="9997" width="18.33203125" style="470" bestFit="1" customWidth="1"/>
    <col min="9998" max="9998" width="35.33203125" style="470" bestFit="1" customWidth="1"/>
    <col min="9999" max="10000" width="18.33203125" style="470" bestFit="1" customWidth="1"/>
    <col min="10001" max="10250" width="9.109375" style="470"/>
    <col min="10251" max="10251" width="43.44140625" style="470" bestFit="1" customWidth="1"/>
    <col min="10252" max="10253" width="18.33203125" style="470" bestFit="1" customWidth="1"/>
    <col min="10254" max="10254" width="35.33203125" style="470" bestFit="1" customWidth="1"/>
    <col min="10255" max="10256" width="18.33203125" style="470" bestFit="1" customWidth="1"/>
    <col min="10257" max="10506" width="9.109375" style="470"/>
    <col min="10507" max="10507" width="43.44140625" style="470" bestFit="1" customWidth="1"/>
    <col min="10508" max="10509" width="18.33203125" style="470" bestFit="1" customWidth="1"/>
    <col min="10510" max="10510" width="35.33203125" style="470" bestFit="1" customWidth="1"/>
    <col min="10511" max="10512" width="18.33203125" style="470" bestFit="1" customWidth="1"/>
    <col min="10513" max="10762" width="9.109375" style="470"/>
    <col min="10763" max="10763" width="43.44140625" style="470" bestFit="1" customWidth="1"/>
    <col min="10764" max="10765" width="18.33203125" style="470" bestFit="1" customWidth="1"/>
    <col min="10766" max="10766" width="35.33203125" style="470" bestFit="1" customWidth="1"/>
    <col min="10767" max="10768" width="18.33203125" style="470" bestFit="1" customWidth="1"/>
    <col min="10769" max="11018" width="9.109375" style="470"/>
    <col min="11019" max="11019" width="43.44140625" style="470" bestFit="1" customWidth="1"/>
    <col min="11020" max="11021" width="18.33203125" style="470" bestFit="1" customWidth="1"/>
    <col min="11022" max="11022" width="35.33203125" style="470" bestFit="1" customWidth="1"/>
    <col min="11023" max="11024" width="18.33203125" style="470" bestFit="1" customWidth="1"/>
    <col min="11025" max="11274" width="9.109375" style="470"/>
    <col min="11275" max="11275" width="43.44140625" style="470" bestFit="1" customWidth="1"/>
    <col min="11276" max="11277" width="18.33203125" style="470" bestFit="1" customWidth="1"/>
    <col min="11278" max="11278" width="35.33203125" style="470" bestFit="1" customWidth="1"/>
    <col min="11279" max="11280" width="18.33203125" style="470" bestFit="1" customWidth="1"/>
    <col min="11281" max="11530" width="9.109375" style="470"/>
    <col min="11531" max="11531" width="43.44140625" style="470" bestFit="1" customWidth="1"/>
    <col min="11532" max="11533" width="18.33203125" style="470" bestFit="1" customWidth="1"/>
    <col min="11534" max="11534" width="35.33203125" style="470" bestFit="1" customWidth="1"/>
    <col min="11535" max="11536" width="18.33203125" style="470" bestFit="1" customWidth="1"/>
    <col min="11537" max="11786" width="9.109375" style="470"/>
    <col min="11787" max="11787" width="43.44140625" style="470" bestFit="1" customWidth="1"/>
    <col min="11788" max="11789" width="18.33203125" style="470" bestFit="1" customWidth="1"/>
    <col min="11790" max="11790" width="35.33203125" style="470" bestFit="1" customWidth="1"/>
    <col min="11791" max="11792" width="18.33203125" style="470" bestFit="1" customWidth="1"/>
    <col min="11793" max="12042" width="9.109375" style="470"/>
    <col min="12043" max="12043" width="43.44140625" style="470" bestFit="1" customWidth="1"/>
    <col min="12044" max="12045" width="18.33203125" style="470" bestFit="1" customWidth="1"/>
    <col min="12046" max="12046" width="35.33203125" style="470" bestFit="1" customWidth="1"/>
    <col min="12047" max="12048" width="18.33203125" style="470" bestFit="1" customWidth="1"/>
    <col min="12049" max="12298" width="9.109375" style="470"/>
    <col min="12299" max="12299" width="43.44140625" style="470" bestFit="1" customWidth="1"/>
    <col min="12300" max="12301" width="18.33203125" style="470" bestFit="1" customWidth="1"/>
    <col min="12302" max="12302" width="35.33203125" style="470" bestFit="1" customWidth="1"/>
    <col min="12303" max="12304" width="18.33203125" style="470" bestFit="1" customWidth="1"/>
    <col min="12305" max="12554" width="9.109375" style="470"/>
    <col min="12555" max="12555" width="43.44140625" style="470" bestFit="1" customWidth="1"/>
    <col min="12556" max="12557" width="18.33203125" style="470" bestFit="1" customWidth="1"/>
    <col min="12558" max="12558" width="35.33203125" style="470" bestFit="1" customWidth="1"/>
    <col min="12559" max="12560" width="18.33203125" style="470" bestFit="1" customWidth="1"/>
    <col min="12561" max="12810" width="9.109375" style="470"/>
    <col min="12811" max="12811" width="43.44140625" style="470" bestFit="1" customWidth="1"/>
    <col min="12812" max="12813" width="18.33203125" style="470" bestFit="1" customWidth="1"/>
    <col min="12814" max="12814" width="35.33203125" style="470" bestFit="1" customWidth="1"/>
    <col min="12815" max="12816" width="18.33203125" style="470" bestFit="1" customWidth="1"/>
    <col min="12817" max="13066" width="9.109375" style="470"/>
    <col min="13067" max="13067" width="43.44140625" style="470" bestFit="1" customWidth="1"/>
    <col min="13068" max="13069" width="18.33203125" style="470" bestFit="1" customWidth="1"/>
    <col min="13070" max="13070" width="35.33203125" style="470" bestFit="1" customWidth="1"/>
    <col min="13071" max="13072" width="18.33203125" style="470" bestFit="1" customWidth="1"/>
    <col min="13073" max="13322" width="9.109375" style="470"/>
    <col min="13323" max="13323" width="43.44140625" style="470" bestFit="1" customWidth="1"/>
    <col min="13324" max="13325" width="18.33203125" style="470" bestFit="1" customWidth="1"/>
    <col min="13326" max="13326" width="35.33203125" style="470" bestFit="1" customWidth="1"/>
    <col min="13327" max="13328" width="18.33203125" style="470" bestFit="1" customWidth="1"/>
    <col min="13329" max="13578" width="9.109375" style="470"/>
    <col min="13579" max="13579" width="43.44140625" style="470" bestFit="1" customWidth="1"/>
    <col min="13580" max="13581" width="18.33203125" style="470" bestFit="1" customWidth="1"/>
    <col min="13582" max="13582" width="35.33203125" style="470" bestFit="1" customWidth="1"/>
    <col min="13583" max="13584" width="18.33203125" style="470" bestFit="1" customWidth="1"/>
    <col min="13585" max="13834" width="9.109375" style="470"/>
    <col min="13835" max="13835" width="43.44140625" style="470" bestFit="1" customWidth="1"/>
    <col min="13836" max="13837" width="18.33203125" style="470" bestFit="1" customWidth="1"/>
    <col min="13838" max="13838" width="35.33203125" style="470" bestFit="1" customWidth="1"/>
    <col min="13839" max="13840" width="18.33203125" style="470" bestFit="1" customWidth="1"/>
    <col min="13841" max="14090" width="9.109375" style="470"/>
    <col min="14091" max="14091" width="43.44140625" style="470" bestFit="1" customWidth="1"/>
    <col min="14092" max="14093" width="18.33203125" style="470" bestFit="1" customWidth="1"/>
    <col min="14094" max="14094" width="35.33203125" style="470" bestFit="1" customWidth="1"/>
    <col min="14095" max="14096" width="18.33203125" style="470" bestFit="1" customWidth="1"/>
    <col min="14097" max="14346" width="9.109375" style="470"/>
    <col min="14347" max="14347" width="43.44140625" style="470" bestFit="1" customWidth="1"/>
    <col min="14348" max="14349" width="18.33203125" style="470" bestFit="1" customWidth="1"/>
    <col min="14350" max="14350" width="35.33203125" style="470" bestFit="1" customWidth="1"/>
    <col min="14351" max="14352" width="18.33203125" style="470" bestFit="1" customWidth="1"/>
    <col min="14353" max="14602" width="9.109375" style="470"/>
    <col min="14603" max="14603" width="43.44140625" style="470" bestFit="1" customWidth="1"/>
    <col min="14604" max="14605" width="18.33203125" style="470" bestFit="1" customWidth="1"/>
    <col min="14606" max="14606" width="35.33203125" style="470" bestFit="1" customWidth="1"/>
    <col min="14607" max="14608" width="18.33203125" style="470" bestFit="1" customWidth="1"/>
    <col min="14609" max="14858" width="9.109375" style="470"/>
    <col min="14859" max="14859" width="43.44140625" style="470" bestFit="1" customWidth="1"/>
    <col min="14860" max="14861" width="18.33203125" style="470" bestFit="1" customWidth="1"/>
    <col min="14862" max="14862" width="35.33203125" style="470" bestFit="1" customWidth="1"/>
    <col min="14863" max="14864" width="18.33203125" style="470" bestFit="1" customWidth="1"/>
    <col min="14865" max="15114" width="9.109375" style="470"/>
    <col min="15115" max="15115" width="43.44140625" style="470" bestFit="1" customWidth="1"/>
    <col min="15116" max="15117" width="18.33203125" style="470" bestFit="1" customWidth="1"/>
    <col min="15118" max="15118" width="35.33203125" style="470" bestFit="1" customWidth="1"/>
    <col min="15119" max="15120" width="18.33203125" style="470" bestFit="1" customWidth="1"/>
    <col min="15121" max="15370" width="9.109375" style="470"/>
    <col min="15371" max="15371" width="43.44140625" style="470" bestFit="1" customWidth="1"/>
    <col min="15372" max="15373" width="18.33203125" style="470" bestFit="1" customWidth="1"/>
    <col min="15374" max="15374" width="35.33203125" style="470" bestFit="1" customWidth="1"/>
    <col min="15375" max="15376" width="18.33203125" style="470" bestFit="1" customWidth="1"/>
    <col min="15377" max="15626" width="9.109375" style="470"/>
    <col min="15627" max="15627" width="43.44140625" style="470" bestFit="1" customWidth="1"/>
    <col min="15628" max="15629" width="18.33203125" style="470" bestFit="1" customWidth="1"/>
    <col min="15630" max="15630" width="35.33203125" style="470" bestFit="1" customWidth="1"/>
    <col min="15631" max="15632" width="18.33203125" style="470" bestFit="1" customWidth="1"/>
    <col min="15633" max="15882" width="9.109375" style="470"/>
    <col min="15883" max="15883" width="43.44140625" style="470" bestFit="1" customWidth="1"/>
    <col min="15884" max="15885" width="18.33203125" style="470" bestFit="1" customWidth="1"/>
    <col min="15886" max="15886" width="35.33203125" style="470" bestFit="1" customWidth="1"/>
    <col min="15887" max="15888" width="18.33203125" style="470" bestFit="1" customWidth="1"/>
    <col min="15889" max="16138" width="9.109375" style="470"/>
    <col min="16139" max="16139" width="43.44140625" style="470" bestFit="1" customWidth="1"/>
    <col min="16140" max="16141" width="18.33203125" style="470" bestFit="1" customWidth="1"/>
    <col min="16142" max="16142" width="35.33203125" style="470" bestFit="1" customWidth="1"/>
    <col min="16143" max="16144" width="18.33203125" style="470" bestFit="1" customWidth="1"/>
    <col min="16145" max="16384" width="9.109375" style="470"/>
  </cols>
  <sheetData>
    <row r="1" spans="1:35" s="386" customFormat="1" ht="13.8" x14ac:dyDescent="0.25">
      <c r="A1" s="611" t="s">
        <v>1333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489"/>
      <c r="R1" s="489"/>
      <c r="S1" s="489"/>
      <c r="T1" s="489"/>
      <c r="U1" s="489"/>
      <c r="V1" s="489"/>
    </row>
    <row r="2" spans="1:35" ht="16.5" customHeight="1" x14ac:dyDescent="0.25">
      <c r="A2" s="468"/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9"/>
      <c r="AI2" s="469"/>
    </row>
    <row r="3" spans="1:35" ht="18" x14ac:dyDescent="0.35">
      <c r="A3" s="704" t="s">
        <v>957</v>
      </c>
      <c r="B3" s="704"/>
      <c r="C3" s="704"/>
      <c r="D3" s="704"/>
      <c r="E3" s="704"/>
      <c r="F3" s="704"/>
      <c r="G3" s="704"/>
      <c r="H3" s="704"/>
      <c r="I3" s="704"/>
      <c r="J3" s="704"/>
      <c r="K3" s="704"/>
      <c r="L3" s="704"/>
      <c r="M3" s="704"/>
      <c r="N3" s="704"/>
      <c r="O3" s="704"/>
      <c r="P3" s="704"/>
      <c r="Q3" s="704"/>
      <c r="R3" s="704"/>
    </row>
    <row r="4" spans="1:35" ht="18" x14ac:dyDescent="0.35">
      <c r="A4" s="704"/>
      <c r="B4" s="704"/>
      <c r="C4" s="704"/>
      <c r="D4" s="70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</row>
    <row r="5" spans="1:35" ht="18" customHeight="1" x14ac:dyDescent="0.35">
      <c r="A5" s="704" t="s">
        <v>1146</v>
      </c>
      <c r="B5" s="704"/>
      <c r="C5" s="704"/>
      <c r="D5" s="704"/>
      <c r="E5" s="704"/>
      <c r="F5" s="704"/>
      <c r="G5" s="704"/>
      <c r="H5" s="704"/>
      <c r="I5" s="704"/>
      <c r="J5" s="704"/>
      <c r="K5" s="704"/>
      <c r="L5" s="704"/>
      <c r="M5" s="704"/>
      <c r="N5" s="704"/>
      <c r="O5" s="704"/>
      <c r="P5" s="704"/>
      <c r="Q5" s="704"/>
      <c r="R5" s="704"/>
    </row>
    <row r="6" spans="1:35" ht="13.8" thickBot="1" x14ac:dyDescent="0.3">
      <c r="A6" s="471"/>
      <c r="B6" s="471"/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</row>
    <row r="7" spans="1:35" ht="16.5" customHeight="1" thickBot="1" x14ac:dyDescent="0.35">
      <c r="A7" s="493"/>
      <c r="B7" s="707" t="s">
        <v>1147</v>
      </c>
      <c r="C7" s="708"/>
      <c r="D7" s="708"/>
      <c r="E7" s="708"/>
      <c r="F7" s="708"/>
      <c r="G7" s="708"/>
      <c r="H7" s="708"/>
      <c r="I7" s="709"/>
      <c r="J7" s="707" t="s">
        <v>1148</v>
      </c>
      <c r="K7" s="708"/>
      <c r="L7" s="708"/>
      <c r="M7" s="708"/>
      <c r="N7" s="708"/>
      <c r="O7" s="708"/>
      <c r="P7" s="708"/>
      <c r="Q7" s="708"/>
      <c r="R7" s="709"/>
    </row>
    <row r="8" spans="1:35" ht="16.2" thickBot="1" x14ac:dyDescent="0.35">
      <c r="A8" s="490"/>
      <c r="B8" s="491"/>
      <c r="C8" s="491"/>
      <c r="D8" s="491"/>
      <c r="E8" s="491"/>
      <c r="F8" s="491"/>
      <c r="G8" s="491"/>
      <c r="H8" s="491"/>
      <c r="I8" s="491"/>
      <c r="J8" s="494"/>
      <c r="K8" s="491"/>
      <c r="L8" s="491"/>
      <c r="M8" s="491"/>
      <c r="N8" s="491"/>
      <c r="O8" s="491"/>
      <c r="P8" s="491"/>
      <c r="Q8" s="491"/>
      <c r="R8" s="472"/>
    </row>
    <row r="9" spans="1:35" ht="16.2" thickBot="1" x14ac:dyDescent="0.35">
      <c r="A9" s="490"/>
      <c r="B9" s="707" t="s">
        <v>375</v>
      </c>
      <c r="C9" s="709"/>
      <c r="D9" s="707" t="s">
        <v>373</v>
      </c>
      <c r="E9" s="709"/>
      <c r="F9" s="714" t="s">
        <v>959</v>
      </c>
      <c r="G9" s="715"/>
      <c r="H9" s="714" t="s">
        <v>370</v>
      </c>
      <c r="I9" s="715"/>
      <c r="J9" s="492"/>
      <c r="K9" s="707" t="s">
        <v>375</v>
      </c>
      <c r="L9" s="709"/>
      <c r="M9" s="707" t="s">
        <v>373</v>
      </c>
      <c r="N9" s="709"/>
      <c r="O9" s="714" t="s">
        <v>959</v>
      </c>
      <c r="P9" s="715"/>
      <c r="Q9" s="714" t="s">
        <v>370</v>
      </c>
      <c r="R9" s="715"/>
    </row>
    <row r="10" spans="1:35" ht="15.6" x14ac:dyDescent="0.3">
      <c r="A10" s="702" t="s">
        <v>1149</v>
      </c>
      <c r="B10" s="472">
        <v>2019</v>
      </c>
      <c r="C10" s="472">
        <v>2019</v>
      </c>
      <c r="D10" s="472">
        <v>2019</v>
      </c>
      <c r="E10" s="472">
        <v>2019</v>
      </c>
      <c r="F10" s="472">
        <v>2019</v>
      </c>
      <c r="G10" s="472">
        <v>2019</v>
      </c>
      <c r="H10" s="472">
        <v>2019</v>
      </c>
      <c r="I10" s="472">
        <v>2019</v>
      </c>
      <c r="J10" s="702" t="s">
        <v>1149</v>
      </c>
      <c r="K10" s="472">
        <v>2019</v>
      </c>
      <c r="L10" s="472">
        <v>2019</v>
      </c>
      <c r="M10" s="472">
        <v>2019</v>
      </c>
      <c r="N10" s="472">
        <v>2019</v>
      </c>
      <c r="O10" s="472">
        <v>2019</v>
      </c>
      <c r="P10" s="472">
        <v>2019</v>
      </c>
      <c r="Q10" s="472">
        <v>2019</v>
      </c>
      <c r="R10" s="472">
        <v>2019</v>
      </c>
    </row>
    <row r="11" spans="1:35" ht="16.2" thickBot="1" x14ac:dyDescent="0.35">
      <c r="A11" s="703"/>
      <c r="B11" s="473" t="s">
        <v>1150</v>
      </c>
      <c r="C11" s="473" t="s">
        <v>1151</v>
      </c>
      <c r="D11" s="473" t="s">
        <v>1150</v>
      </c>
      <c r="E11" s="473" t="s">
        <v>1151</v>
      </c>
      <c r="F11" s="473" t="s">
        <v>1150</v>
      </c>
      <c r="G11" s="473" t="s">
        <v>1151</v>
      </c>
      <c r="H11" s="473" t="s">
        <v>1150</v>
      </c>
      <c r="I11" s="473" t="s">
        <v>1151</v>
      </c>
      <c r="J11" s="703"/>
      <c r="K11" s="473" t="s">
        <v>1150</v>
      </c>
      <c r="L11" s="473" t="s">
        <v>1151</v>
      </c>
      <c r="M11" s="473" t="s">
        <v>1150</v>
      </c>
      <c r="N11" s="473" t="s">
        <v>1151</v>
      </c>
      <c r="O11" s="473" t="s">
        <v>1150</v>
      </c>
      <c r="P11" s="473" t="s">
        <v>1151</v>
      </c>
      <c r="Q11" s="473" t="s">
        <v>1150</v>
      </c>
      <c r="R11" s="473" t="s">
        <v>1151</v>
      </c>
    </row>
    <row r="12" spans="1:35" ht="45" customHeight="1" thickBot="1" x14ac:dyDescent="0.3">
      <c r="A12" s="474" t="s">
        <v>1152</v>
      </c>
      <c r="B12" s="475">
        <v>71662089</v>
      </c>
      <c r="C12" s="475">
        <v>71662089</v>
      </c>
      <c r="D12" s="495">
        <v>0</v>
      </c>
      <c r="E12" s="495">
        <v>0</v>
      </c>
      <c r="F12" s="495">
        <v>0</v>
      </c>
      <c r="G12" s="495">
        <v>0</v>
      </c>
      <c r="H12" s="475">
        <f>B12+D12+F12</f>
        <v>71662089</v>
      </c>
      <c r="I12" s="475">
        <f>C12+E12+G12</f>
        <v>71662089</v>
      </c>
      <c r="J12" s="476" t="s">
        <v>1153</v>
      </c>
      <c r="K12" s="475">
        <v>47995425</v>
      </c>
      <c r="L12" s="475">
        <v>44478601</v>
      </c>
      <c r="M12" s="495">
        <v>51853066</v>
      </c>
      <c r="N12" s="495">
        <v>51075190</v>
      </c>
      <c r="O12" s="495">
        <v>25964400</v>
      </c>
      <c r="P12" s="495">
        <v>25829886</v>
      </c>
      <c r="Q12" s="475">
        <f>K12+M12+O12</f>
        <v>125812891</v>
      </c>
      <c r="R12" s="475">
        <f>L12+N12+P12</f>
        <v>121383677</v>
      </c>
    </row>
    <row r="13" spans="1:35" ht="45" customHeight="1" thickBot="1" x14ac:dyDescent="0.3">
      <c r="A13" s="474" t="s">
        <v>1154</v>
      </c>
      <c r="B13" s="475">
        <v>30377500</v>
      </c>
      <c r="C13" s="475">
        <v>30377500</v>
      </c>
      <c r="D13" s="495">
        <v>0</v>
      </c>
      <c r="E13" s="495">
        <v>0</v>
      </c>
      <c r="F13" s="495">
        <v>0</v>
      </c>
      <c r="G13" s="495">
        <v>0</v>
      </c>
      <c r="H13" s="475">
        <f t="shared" ref="H13:H75" si="0">B13+D13+F13</f>
        <v>30377500</v>
      </c>
      <c r="I13" s="475">
        <f t="shared" ref="I13:I75" si="1">C13+E13+G13</f>
        <v>30377500</v>
      </c>
      <c r="J13" s="476" t="s">
        <v>1155</v>
      </c>
      <c r="K13" s="475">
        <v>8215048</v>
      </c>
      <c r="L13" s="475">
        <v>8215048</v>
      </c>
      <c r="M13" s="495">
        <v>3499049</v>
      </c>
      <c r="N13" s="495">
        <v>3499049</v>
      </c>
      <c r="O13" s="495">
        <v>151300</v>
      </c>
      <c r="P13" s="495">
        <v>141855</v>
      </c>
      <c r="Q13" s="475">
        <f t="shared" ref="Q13:Q75" si="2">K13+M13+O13</f>
        <v>11865397</v>
      </c>
      <c r="R13" s="475">
        <f t="shared" ref="R13:R75" si="3">L13+N13+P13</f>
        <v>11855952</v>
      </c>
    </row>
    <row r="14" spans="1:35" ht="45" customHeight="1" thickBot="1" x14ac:dyDescent="0.3">
      <c r="A14" s="474" t="s">
        <v>1156</v>
      </c>
      <c r="B14" s="475">
        <v>49701326</v>
      </c>
      <c r="C14" s="475">
        <v>49701326</v>
      </c>
      <c r="D14" s="495">
        <v>0</v>
      </c>
      <c r="E14" s="495">
        <v>0</v>
      </c>
      <c r="F14" s="495">
        <v>0</v>
      </c>
      <c r="G14" s="495">
        <v>0</v>
      </c>
      <c r="H14" s="475">
        <f t="shared" si="0"/>
        <v>49701326</v>
      </c>
      <c r="I14" s="475">
        <f t="shared" si="1"/>
        <v>49701326</v>
      </c>
      <c r="J14" s="477" t="s">
        <v>31</v>
      </c>
      <c r="K14" s="478">
        <f t="shared" ref="K14:L14" si="4">SUM(K12:K13)</f>
        <v>56210473</v>
      </c>
      <c r="L14" s="478">
        <f t="shared" si="4"/>
        <v>52693649</v>
      </c>
      <c r="M14" s="496">
        <f>SUM(M12:M13)</f>
        <v>55352115</v>
      </c>
      <c r="N14" s="496">
        <f>SUM(N12:N13)</f>
        <v>54574239</v>
      </c>
      <c r="O14" s="496">
        <f>SUM(O12:O13)</f>
        <v>26115700</v>
      </c>
      <c r="P14" s="496">
        <f>SUM(P12:P13)</f>
        <v>25971741</v>
      </c>
      <c r="Q14" s="478">
        <f t="shared" si="2"/>
        <v>137678288</v>
      </c>
      <c r="R14" s="478">
        <f t="shared" si="3"/>
        <v>133239629</v>
      </c>
    </row>
    <row r="15" spans="1:35" ht="45" customHeight="1" thickBot="1" x14ac:dyDescent="0.3">
      <c r="A15" s="474" t="s">
        <v>1157</v>
      </c>
      <c r="B15" s="475">
        <v>2055603</v>
      </c>
      <c r="C15" s="475">
        <v>2055603</v>
      </c>
      <c r="D15" s="495">
        <v>0</v>
      </c>
      <c r="E15" s="495">
        <v>0</v>
      </c>
      <c r="F15" s="495">
        <v>0</v>
      </c>
      <c r="G15" s="495">
        <v>0</v>
      </c>
      <c r="H15" s="475">
        <f t="shared" si="0"/>
        <v>2055603</v>
      </c>
      <c r="I15" s="475">
        <f t="shared" si="1"/>
        <v>2055603</v>
      </c>
      <c r="J15" s="477" t="s">
        <v>32</v>
      </c>
      <c r="K15" s="478">
        <v>7271916</v>
      </c>
      <c r="L15" s="478">
        <v>7097694</v>
      </c>
      <c r="M15" s="496">
        <v>10089819</v>
      </c>
      <c r="N15" s="496">
        <v>9385764</v>
      </c>
      <c r="O15" s="496">
        <v>5143750</v>
      </c>
      <c r="P15" s="496">
        <v>4696466</v>
      </c>
      <c r="Q15" s="478">
        <f t="shared" si="2"/>
        <v>22505485</v>
      </c>
      <c r="R15" s="478">
        <f t="shared" si="3"/>
        <v>21179924</v>
      </c>
    </row>
    <row r="16" spans="1:35" ht="45" customHeight="1" thickBot="1" x14ac:dyDescent="0.3">
      <c r="A16" s="474" t="s">
        <v>1158</v>
      </c>
      <c r="B16" s="475">
        <v>22059720</v>
      </c>
      <c r="C16" s="475">
        <v>22059720</v>
      </c>
      <c r="D16" s="495">
        <v>0</v>
      </c>
      <c r="E16" s="495">
        <v>0</v>
      </c>
      <c r="F16" s="495">
        <v>0</v>
      </c>
      <c r="G16" s="495">
        <v>0</v>
      </c>
      <c r="H16" s="475">
        <f t="shared" si="0"/>
        <v>22059720</v>
      </c>
      <c r="I16" s="475">
        <f t="shared" si="1"/>
        <v>22059720</v>
      </c>
      <c r="J16" s="476" t="s">
        <v>1159</v>
      </c>
      <c r="K16" s="475">
        <v>30642334</v>
      </c>
      <c r="L16" s="475">
        <v>14618482</v>
      </c>
      <c r="M16" s="495">
        <v>2500590</v>
      </c>
      <c r="N16" s="495">
        <v>2456376</v>
      </c>
      <c r="O16" s="495">
        <v>1637201</v>
      </c>
      <c r="P16" s="495">
        <v>1576628</v>
      </c>
      <c r="Q16" s="475">
        <f t="shared" si="2"/>
        <v>34780125</v>
      </c>
      <c r="R16" s="475">
        <f t="shared" si="3"/>
        <v>18651486</v>
      </c>
    </row>
    <row r="17" spans="1:18" ht="45" customHeight="1" thickBot="1" x14ac:dyDescent="0.3">
      <c r="A17" s="474" t="s">
        <v>1160</v>
      </c>
      <c r="B17" s="475">
        <v>0</v>
      </c>
      <c r="C17" s="475">
        <v>0</v>
      </c>
      <c r="D17" s="495">
        <f>'[3]22.sz.bev. korm. funk. (2)'!E13</f>
        <v>0</v>
      </c>
      <c r="E17" s="495">
        <v>0</v>
      </c>
      <c r="F17" s="495">
        <f>'[3]22.sz.bev. korm. funk. (2)'!G16</f>
        <v>0</v>
      </c>
      <c r="G17" s="495">
        <v>0</v>
      </c>
      <c r="H17" s="475">
        <f t="shared" si="0"/>
        <v>0</v>
      </c>
      <c r="I17" s="475">
        <f t="shared" si="1"/>
        <v>0</v>
      </c>
      <c r="J17" s="476" t="s">
        <v>1161</v>
      </c>
      <c r="K17" s="475">
        <v>773694</v>
      </c>
      <c r="L17" s="475">
        <v>479810</v>
      </c>
      <c r="M17" s="495">
        <v>1397751</v>
      </c>
      <c r="N17" s="495">
        <v>1354573</v>
      </c>
      <c r="O17" s="495">
        <v>195000</v>
      </c>
      <c r="P17" s="495">
        <v>97937</v>
      </c>
      <c r="Q17" s="475">
        <f t="shared" si="2"/>
        <v>2366445</v>
      </c>
      <c r="R17" s="475">
        <f t="shared" si="3"/>
        <v>1932320</v>
      </c>
    </row>
    <row r="18" spans="1:18" ht="45" customHeight="1" thickBot="1" x14ac:dyDescent="0.3">
      <c r="A18" s="479" t="s">
        <v>1162</v>
      </c>
      <c r="B18" s="478">
        <f t="shared" ref="B18:G18" si="5">SUM(B12:B17)</f>
        <v>175856238</v>
      </c>
      <c r="C18" s="478">
        <f t="shared" si="5"/>
        <v>175856238</v>
      </c>
      <c r="D18" s="496">
        <f>SUM(D12:D17)</f>
        <v>0</v>
      </c>
      <c r="E18" s="496">
        <f>SUM(E12:E17)</f>
        <v>0</v>
      </c>
      <c r="F18" s="496">
        <f t="shared" si="5"/>
        <v>0</v>
      </c>
      <c r="G18" s="496">
        <f t="shared" si="5"/>
        <v>0</v>
      </c>
      <c r="H18" s="478">
        <f t="shared" si="0"/>
        <v>175856238</v>
      </c>
      <c r="I18" s="478">
        <f t="shared" si="1"/>
        <v>175856238</v>
      </c>
      <c r="J18" s="476" t="s">
        <v>1163</v>
      </c>
      <c r="K18" s="475">
        <v>44882958</v>
      </c>
      <c r="L18" s="475">
        <v>41953218</v>
      </c>
      <c r="M18" s="495">
        <v>2584773</v>
      </c>
      <c r="N18" s="495">
        <v>2511725</v>
      </c>
      <c r="O18" s="495">
        <v>2052000</v>
      </c>
      <c r="P18" s="495">
        <v>1167298</v>
      </c>
      <c r="Q18" s="475">
        <f t="shared" si="2"/>
        <v>49519731</v>
      </c>
      <c r="R18" s="475">
        <f t="shared" si="3"/>
        <v>45632241</v>
      </c>
    </row>
    <row r="19" spans="1:18" ht="45" customHeight="1" thickBot="1" x14ac:dyDescent="0.3">
      <c r="A19" s="474" t="s">
        <v>1164</v>
      </c>
      <c r="B19" s="475">
        <v>0</v>
      </c>
      <c r="C19" s="475">
        <v>0</v>
      </c>
      <c r="D19" s="495">
        <v>0</v>
      </c>
      <c r="E19" s="495">
        <v>0</v>
      </c>
      <c r="F19" s="495">
        <v>0</v>
      </c>
      <c r="G19" s="495">
        <v>0</v>
      </c>
      <c r="H19" s="475">
        <f t="shared" si="0"/>
        <v>0</v>
      </c>
      <c r="I19" s="475">
        <f t="shared" si="1"/>
        <v>0</v>
      </c>
      <c r="J19" s="476" t="s">
        <v>1165</v>
      </c>
      <c r="K19" s="475">
        <v>995147</v>
      </c>
      <c r="L19" s="475">
        <v>880800</v>
      </c>
      <c r="M19" s="495">
        <v>201890</v>
      </c>
      <c r="N19" s="495">
        <v>201890</v>
      </c>
      <c r="O19" s="495">
        <v>40000</v>
      </c>
      <c r="P19" s="495">
        <v>18770</v>
      </c>
      <c r="Q19" s="475">
        <f t="shared" si="2"/>
        <v>1237037</v>
      </c>
      <c r="R19" s="475">
        <f t="shared" si="3"/>
        <v>1101460</v>
      </c>
    </row>
    <row r="20" spans="1:18" ht="45" customHeight="1" thickBot="1" x14ac:dyDescent="0.3">
      <c r="A20" s="474" t="s">
        <v>1166</v>
      </c>
      <c r="B20" s="475">
        <v>0</v>
      </c>
      <c r="C20" s="475">
        <v>0</v>
      </c>
      <c r="D20" s="495">
        <v>0</v>
      </c>
      <c r="E20" s="495">
        <v>0</v>
      </c>
      <c r="F20" s="495">
        <v>0</v>
      </c>
      <c r="G20" s="495">
        <v>0</v>
      </c>
      <c r="H20" s="475">
        <f t="shared" si="0"/>
        <v>0</v>
      </c>
      <c r="I20" s="475">
        <f t="shared" si="1"/>
        <v>0</v>
      </c>
      <c r="J20" s="476" t="s">
        <v>1167</v>
      </c>
      <c r="K20" s="475">
        <v>19010160</v>
      </c>
      <c r="L20" s="475">
        <v>15589942</v>
      </c>
      <c r="M20" s="495">
        <v>1655932</v>
      </c>
      <c r="N20" s="495">
        <v>1502612</v>
      </c>
      <c r="O20" s="495">
        <v>1091000</v>
      </c>
      <c r="P20" s="495">
        <v>618251</v>
      </c>
      <c r="Q20" s="475">
        <f t="shared" si="2"/>
        <v>21757092</v>
      </c>
      <c r="R20" s="475">
        <f t="shared" si="3"/>
        <v>17710805</v>
      </c>
    </row>
    <row r="21" spans="1:18" ht="45" customHeight="1" thickBot="1" x14ac:dyDescent="0.3">
      <c r="A21" s="474" t="s">
        <v>1168</v>
      </c>
      <c r="B21" s="475">
        <v>0</v>
      </c>
      <c r="C21" s="475">
        <v>0</v>
      </c>
      <c r="D21" s="495">
        <v>0</v>
      </c>
      <c r="E21" s="495">
        <v>0</v>
      </c>
      <c r="F21" s="495">
        <v>0</v>
      </c>
      <c r="G21" s="495">
        <v>0</v>
      </c>
      <c r="H21" s="475">
        <f t="shared" si="0"/>
        <v>0</v>
      </c>
      <c r="I21" s="475">
        <f t="shared" si="1"/>
        <v>0</v>
      </c>
      <c r="J21" s="477" t="s">
        <v>33</v>
      </c>
      <c r="K21" s="478">
        <f t="shared" ref="K21:L21" si="6">SUM(K16:K20)</f>
        <v>96304293</v>
      </c>
      <c r="L21" s="478">
        <f t="shared" si="6"/>
        <v>73522252</v>
      </c>
      <c r="M21" s="496">
        <f>SUM(M16:M20)</f>
        <v>8340936</v>
      </c>
      <c r="N21" s="496">
        <f>SUM(N16:N20)</f>
        <v>8027176</v>
      </c>
      <c r="O21" s="496">
        <f>SUM(O16:O20)</f>
        <v>5015201</v>
      </c>
      <c r="P21" s="496">
        <f>SUM(P16:P20)</f>
        <v>3478884</v>
      </c>
      <c r="Q21" s="478">
        <f t="shared" si="2"/>
        <v>109660430</v>
      </c>
      <c r="R21" s="478">
        <f t="shared" si="3"/>
        <v>85028312</v>
      </c>
    </row>
    <row r="22" spans="1:18" ht="45" customHeight="1" thickBot="1" x14ac:dyDescent="0.3">
      <c r="A22" s="474" t="s">
        <v>1169</v>
      </c>
      <c r="B22" s="475">
        <v>0</v>
      </c>
      <c r="C22" s="475">
        <v>0</v>
      </c>
      <c r="D22" s="495">
        <v>0</v>
      </c>
      <c r="E22" s="495">
        <v>0</v>
      </c>
      <c r="F22" s="495">
        <v>0</v>
      </c>
      <c r="G22" s="495">
        <v>0</v>
      </c>
      <c r="H22" s="475">
        <f t="shared" si="0"/>
        <v>0</v>
      </c>
      <c r="I22" s="475">
        <f t="shared" si="1"/>
        <v>0</v>
      </c>
      <c r="J22" s="476" t="s">
        <v>1170</v>
      </c>
      <c r="K22" s="475">
        <v>0</v>
      </c>
      <c r="L22" s="475">
        <v>0</v>
      </c>
      <c r="M22" s="495">
        <v>0</v>
      </c>
      <c r="N22" s="495">
        <v>0</v>
      </c>
      <c r="O22" s="495">
        <v>0</v>
      </c>
      <c r="P22" s="495">
        <v>0</v>
      </c>
      <c r="Q22" s="475">
        <f t="shared" si="2"/>
        <v>0</v>
      </c>
      <c r="R22" s="475">
        <f t="shared" si="3"/>
        <v>0</v>
      </c>
    </row>
    <row r="23" spans="1:18" ht="45" customHeight="1" thickBot="1" x14ac:dyDescent="0.3">
      <c r="A23" s="474" t="s">
        <v>1171</v>
      </c>
      <c r="B23" s="475">
        <v>70252710</v>
      </c>
      <c r="C23" s="475">
        <v>65893001</v>
      </c>
      <c r="D23" s="495">
        <v>4514802</v>
      </c>
      <c r="E23" s="495">
        <v>4514802</v>
      </c>
      <c r="F23" s="495">
        <v>0</v>
      </c>
      <c r="G23" s="495">
        <v>0</v>
      </c>
      <c r="H23" s="475">
        <f t="shared" si="0"/>
        <v>74767512</v>
      </c>
      <c r="I23" s="475">
        <f t="shared" si="1"/>
        <v>70407803</v>
      </c>
      <c r="J23" s="476" t="s">
        <v>1172</v>
      </c>
      <c r="K23" s="475">
        <v>0</v>
      </c>
      <c r="L23" s="475">
        <v>0</v>
      </c>
      <c r="M23" s="495">
        <v>0</v>
      </c>
      <c r="N23" s="495">
        <v>0</v>
      </c>
      <c r="O23" s="495">
        <v>0</v>
      </c>
      <c r="P23" s="495">
        <v>0</v>
      </c>
      <c r="Q23" s="475">
        <f t="shared" si="2"/>
        <v>0</v>
      </c>
      <c r="R23" s="475">
        <f t="shared" si="3"/>
        <v>0</v>
      </c>
    </row>
    <row r="24" spans="1:18" ht="45" customHeight="1" thickBot="1" x14ac:dyDescent="0.3">
      <c r="A24" s="479" t="s">
        <v>1173</v>
      </c>
      <c r="B24" s="478">
        <f t="shared" ref="B24:G24" si="7">B18+B19+B20+B21+B22+B23</f>
        <v>246108948</v>
      </c>
      <c r="C24" s="478">
        <f t="shared" si="7"/>
        <v>241749239</v>
      </c>
      <c r="D24" s="496">
        <f>D18+D19+D20+D21+D22+D23</f>
        <v>4514802</v>
      </c>
      <c r="E24" s="496">
        <f>E18+E19+E20+E21+E22+E23</f>
        <v>4514802</v>
      </c>
      <c r="F24" s="496">
        <f t="shared" si="7"/>
        <v>0</v>
      </c>
      <c r="G24" s="496">
        <f t="shared" si="7"/>
        <v>0</v>
      </c>
      <c r="H24" s="478">
        <f t="shared" si="0"/>
        <v>250623750</v>
      </c>
      <c r="I24" s="478">
        <f t="shared" si="1"/>
        <v>246264041</v>
      </c>
      <c r="J24" s="476" t="s">
        <v>1174</v>
      </c>
      <c r="K24" s="475">
        <v>0</v>
      </c>
      <c r="L24" s="475">
        <v>0</v>
      </c>
      <c r="M24" s="495">
        <v>0</v>
      </c>
      <c r="N24" s="495">
        <v>0</v>
      </c>
      <c r="O24" s="495">
        <v>0</v>
      </c>
      <c r="P24" s="495">
        <v>0</v>
      </c>
      <c r="Q24" s="475">
        <f t="shared" si="2"/>
        <v>0</v>
      </c>
      <c r="R24" s="475">
        <f t="shared" si="3"/>
        <v>0</v>
      </c>
    </row>
    <row r="25" spans="1:18" ht="45" customHeight="1" thickBot="1" x14ac:dyDescent="0.3">
      <c r="A25" s="474" t="s">
        <v>1175</v>
      </c>
      <c r="B25" s="475">
        <v>0</v>
      </c>
      <c r="C25" s="475">
        <v>0</v>
      </c>
      <c r="D25" s="495">
        <v>0</v>
      </c>
      <c r="E25" s="495">
        <v>0</v>
      </c>
      <c r="F25" s="495">
        <v>0</v>
      </c>
      <c r="G25" s="495">
        <v>0</v>
      </c>
      <c r="H25" s="475">
        <f t="shared" si="0"/>
        <v>0</v>
      </c>
      <c r="I25" s="475">
        <f t="shared" si="1"/>
        <v>0</v>
      </c>
      <c r="J25" s="476" t="s">
        <v>1176</v>
      </c>
      <c r="K25" s="475">
        <v>0</v>
      </c>
      <c r="L25" s="475">
        <v>0</v>
      </c>
      <c r="M25" s="495">
        <v>0</v>
      </c>
      <c r="N25" s="495">
        <v>0</v>
      </c>
      <c r="O25" s="495">
        <v>0</v>
      </c>
      <c r="P25" s="495">
        <v>0</v>
      </c>
      <c r="Q25" s="475">
        <f t="shared" si="2"/>
        <v>0</v>
      </c>
      <c r="R25" s="475">
        <f t="shared" si="3"/>
        <v>0</v>
      </c>
    </row>
    <row r="26" spans="1:18" ht="45" customHeight="1" thickBot="1" x14ac:dyDescent="0.3">
      <c r="A26" s="474" t="s">
        <v>1177</v>
      </c>
      <c r="B26" s="475">
        <v>0</v>
      </c>
      <c r="C26" s="475">
        <v>0</v>
      </c>
      <c r="D26" s="495">
        <v>0</v>
      </c>
      <c r="E26" s="495">
        <v>0</v>
      </c>
      <c r="F26" s="495">
        <v>0</v>
      </c>
      <c r="G26" s="495">
        <v>0</v>
      </c>
      <c r="H26" s="475">
        <f t="shared" si="0"/>
        <v>0</v>
      </c>
      <c r="I26" s="475">
        <f t="shared" si="1"/>
        <v>0</v>
      </c>
      <c r="J26" s="476" t="s">
        <v>1178</v>
      </c>
      <c r="K26" s="475">
        <v>0</v>
      </c>
      <c r="L26" s="475">
        <v>0</v>
      </c>
      <c r="M26" s="495">
        <v>0</v>
      </c>
      <c r="N26" s="495">
        <v>0</v>
      </c>
      <c r="O26" s="495">
        <v>0</v>
      </c>
      <c r="P26" s="495">
        <v>0</v>
      </c>
      <c r="Q26" s="475">
        <f t="shared" si="2"/>
        <v>0</v>
      </c>
      <c r="R26" s="475">
        <f t="shared" si="3"/>
        <v>0</v>
      </c>
    </row>
    <row r="27" spans="1:18" ht="45" customHeight="1" thickBot="1" x14ac:dyDescent="0.3">
      <c r="A27" s="474" t="s">
        <v>1179</v>
      </c>
      <c r="B27" s="475">
        <v>0</v>
      </c>
      <c r="C27" s="475">
        <v>0</v>
      </c>
      <c r="D27" s="495">
        <v>0</v>
      </c>
      <c r="E27" s="495">
        <v>0</v>
      </c>
      <c r="F27" s="495">
        <v>0</v>
      </c>
      <c r="G27" s="495">
        <v>0</v>
      </c>
      <c r="H27" s="475">
        <f t="shared" si="0"/>
        <v>0</v>
      </c>
      <c r="I27" s="475">
        <f t="shared" si="1"/>
        <v>0</v>
      </c>
      <c r="J27" s="476" t="s">
        <v>1180</v>
      </c>
      <c r="K27" s="475">
        <v>0</v>
      </c>
      <c r="L27" s="475">
        <v>0</v>
      </c>
      <c r="M27" s="495">
        <v>0</v>
      </c>
      <c r="N27" s="495">
        <v>0</v>
      </c>
      <c r="O27" s="495">
        <v>0</v>
      </c>
      <c r="P27" s="495">
        <v>0</v>
      </c>
      <c r="Q27" s="475">
        <f t="shared" si="2"/>
        <v>0</v>
      </c>
      <c r="R27" s="475">
        <f t="shared" si="3"/>
        <v>0</v>
      </c>
    </row>
    <row r="28" spans="1:18" ht="45" customHeight="1" thickBot="1" x14ac:dyDescent="0.3">
      <c r="A28" s="474" t="s">
        <v>1181</v>
      </c>
      <c r="B28" s="475">
        <v>0</v>
      </c>
      <c r="C28" s="475">
        <v>0</v>
      </c>
      <c r="D28" s="495">
        <v>0</v>
      </c>
      <c r="E28" s="495">
        <v>0</v>
      </c>
      <c r="F28" s="495">
        <v>0</v>
      </c>
      <c r="G28" s="495">
        <v>0</v>
      </c>
      <c r="H28" s="475">
        <f t="shared" si="0"/>
        <v>0</v>
      </c>
      <c r="I28" s="475">
        <f t="shared" si="1"/>
        <v>0</v>
      </c>
      <c r="J28" s="476" t="s">
        <v>1182</v>
      </c>
      <c r="K28" s="475">
        <v>0</v>
      </c>
      <c r="L28" s="475">
        <v>0</v>
      </c>
      <c r="M28" s="495">
        <v>0</v>
      </c>
      <c r="N28" s="495">
        <v>0</v>
      </c>
      <c r="O28" s="495">
        <v>0</v>
      </c>
      <c r="P28" s="495">
        <v>0</v>
      </c>
      <c r="Q28" s="475">
        <f t="shared" si="2"/>
        <v>0</v>
      </c>
      <c r="R28" s="475">
        <f t="shared" si="3"/>
        <v>0</v>
      </c>
    </row>
    <row r="29" spans="1:18" ht="45" customHeight="1" thickBot="1" x14ac:dyDescent="0.3">
      <c r="A29" s="474" t="s">
        <v>1183</v>
      </c>
      <c r="B29" s="475">
        <v>21457329</v>
      </c>
      <c r="C29" s="475">
        <v>17153514</v>
      </c>
      <c r="D29" s="495">
        <f>'[3]22.sz.bev. korm. funk. (2)'!E58</f>
        <v>0</v>
      </c>
      <c r="E29" s="495">
        <v>0</v>
      </c>
      <c r="F29" s="495">
        <f>'[3]22.sz.bev. korm. funk. (2)'!G61</f>
        <v>0</v>
      </c>
      <c r="G29" s="495">
        <v>0</v>
      </c>
      <c r="H29" s="475">
        <f t="shared" si="0"/>
        <v>21457329</v>
      </c>
      <c r="I29" s="475">
        <f t="shared" si="1"/>
        <v>17153514</v>
      </c>
      <c r="J29" s="476" t="s">
        <v>1184</v>
      </c>
      <c r="K29" s="475">
        <v>19333553</v>
      </c>
      <c r="L29" s="475">
        <v>18017300</v>
      </c>
      <c r="M29" s="495">
        <v>0</v>
      </c>
      <c r="N29" s="495">
        <v>0</v>
      </c>
      <c r="O29" s="495">
        <v>0</v>
      </c>
      <c r="P29" s="495">
        <v>0</v>
      </c>
      <c r="Q29" s="475">
        <f t="shared" si="2"/>
        <v>19333553</v>
      </c>
      <c r="R29" s="475">
        <f t="shared" si="3"/>
        <v>18017300</v>
      </c>
    </row>
    <row r="30" spans="1:18" ht="45" customHeight="1" thickBot="1" x14ac:dyDescent="0.3">
      <c r="A30" s="479" t="s">
        <v>42</v>
      </c>
      <c r="B30" s="478">
        <f t="shared" ref="B30:G30" si="8">SUM(B25:B29)</f>
        <v>21457329</v>
      </c>
      <c r="C30" s="478">
        <f t="shared" si="8"/>
        <v>17153514</v>
      </c>
      <c r="D30" s="496">
        <f>SUM(D25:D29)</f>
        <v>0</v>
      </c>
      <c r="E30" s="496">
        <f>SUM(E25:E29)</f>
        <v>0</v>
      </c>
      <c r="F30" s="496">
        <f t="shared" si="8"/>
        <v>0</v>
      </c>
      <c r="G30" s="496">
        <f t="shared" si="8"/>
        <v>0</v>
      </c>
      <c r="H30" s="478">
        <f t="shared" si="0"/>
        <v>21457329</v>
      </c>
      <c r="I30" s="478">
        <f t="shared" si="1"/>
        <v>17153514</v>
      </c>
      <c r="J30" s="477" t="s">
        <v>34</v>
      </c>
      <c r="K30" s="478">
        <f t="shared" ref="K30:L30" si="9">SUM(K22:K29)</f>
        <v>19333553</v>
      </c>
      <c r="L30" s="478">
        <f t="shared" si="9"/>
        <v>18017300</v>
      </c>
      <c r="M30" s="496">
        <f>SUM(M22:M29)</f>
        <v>0</v>
      </c>
      <c r="N30" s="496">
        <f>SUM(N22:N29)</f>
        <v>0</v>
      </c>
      <c r="O30" s="496">
        <f>SUM(O22:O29)</f>
        <v>0</v>
      </c>
      <c r="P30" s="496">
        <f>SUM(P22:P29)</f>
        <v>0</v>
      </c>
      <c r="Q30" s="478">
        <f t="shared" si="2"/>
        <v>19333553</v>
      </c>
      <c r="R30" s="478">
        <f t="shared" si="3"/>
        <v>18017300</v>
      </c>
    </row>
    <row r="31" spans="1:18" ht="45" customHeight="1" thickBot="1" x14ac:dyDescent="0.3">
      <c r="A31" s="474" t="s">
        <v>1185</v>
      </c>
      <c r="B31" s="475">
        <v>0</v>
      </c>
      <c r="C31" s="475">
        <v>0</v>
      </c>
      <c r="D31" s="495">
        <v>0</v>
      </c>
      <c r="E31" s="495">
        <v>0</v>
      </c>
      <c r="F31" s="495">
        <v>0</v>
      </c>
      <c r="G31" s="495">
        <v>0</v>
      </c>
      <c r="H31" s="475">
        <f t="shared" si="0"/>
        <v>0</v>
      </c>
      <c r="I31" s="475">
        <f t="shared" si="1"/>
        <v>0</v>
      </c>
      <c r="J31" s="476" t="s">
        <v>1186</v>
      </c>
      <c r="K31" s="475">
        <v>0</v>
      </c>
      <c r="L31" s="475">
        <v>0</v>
      </c>
      <c r="M31" s="495">
        <v>0</v>
      </c>
      <c r="N31" s="495">
        <v>0</v>
      </c>
      <c r="O31" s="495">
        <v>0</v>
      </c>
      <c r="P31" s="495">
        <v>0</v>
      </c>
      <c r="Q31" s="475">
        <f t="shared" si="2"/>
        <v>0</v>
      </c>
      <c r="R31" s="475">
        <f t="shared" si="3"/>
        <v>0</v>
      </c>
    </row>
    <row r="32" spans="1:18" ht="45" customHeight="1" thickBot="1" x14ac:dyDescent="0.3">
      <c r="A32" s="474" t="s">
        <v>1187</v>
      </c>
      <c r="B32" s="475">
        <v>0</v>
      </c>
      <c r="C32" s="475">
        <v>0</v>
      </c>
      <c r="D32" s="495">
        <v>0</v>
      </c>
      <c r="E32" s="495">
        <v>0</v>
      </c>
      <c r="F32" s="495">
        <v>0</v>
      </c>
      <c r="G32" s="495">
        <v>0</v>
      </c>
      <c r="H32" s="475">
        <f t="shared" si="0"/>
        <v>0</v>
      </c>
      <c r="I32" s="475">
        <f t="shared" si="1"/>
        <v>0</v>
      </c>
      <c r="J32" s="476" t="s">
        <v>1188</v>
      </c>
      <c r="K32" s="475">
        <v>6834896</v>
      </c>
      <c r="L32" s="475">
        <v>468600</v>
      </c>
      <c r="M32" s="495">
        <v>0</v>
      </c>
      <c r="N32" s="495">
        <v>0</v>
      </c>
      <c r="O32" s="495">
        <v>0</v>
      </c>
      <c r="P32" s="495">
        <v>0</v>
      </c>
      <c r="Q32" s="475">
        <f t="shared" si="2"/>
        <v>6834896</v>
      </c>
      <c r="R32" s="475">
        <f t="shared" si="3"/>
        <v>468600</v>
      </c>
    </row>
    <row r="33" spans="1:18" ht="45" customHeight="1" thickBot="1" x14ac:dyDescent="0.3">
      <c r="A33" s="474" t="s">
        <v>1189</v>
      </c>
      <c r="B33" s="475">
        <v>0</v>
      </c>
      <c r="C33" s="475">
        <v>0</v>
      </c>
      <c r="D33" s="495">
        <v>0</v>
      </c>
      <c r="E33" s="495">
        <v>0</v>
      </c>
      <c r="F33" s="495">
        <v>0</v>
      </c>
      <c r="G33" s="495">
        <v>0</v>
      </c>
      <c r="H33" s="475">
        <f t="shared" si="0"/>
        <v>0</v>
      </c>
      <c r="I33" s="475">
        <f t="shared" si="1"/>
        <v>0</v>
      </c>
      <c r="J33" s="476" t="s">
        <v>1190</v>
      </c>
      <c r="K33" s="475">
        <v>0</v>
      </c>
      <c r="L33" s="475">
        <v>0</v>
      </c>
      <c r="M33" s="495">
        <v>0</v>
      </c>
      <c r="N33" s="495">
        <v>0</v>
      </c>
      <c r="O33" s="495">
        <v>0</v>
      </c>
      <c r="P33" s="495">
        <v>0</v>
      </c>
      <c r="Q33" s="475">
        <f t="shared" si="2"/>
        <v>0</v>
      </c>
      <c r="R33" s="475">
        <f t="shared" si="3"/>
        <v>0</v>
      </c>
    </row>
    <row r="34" spans="1:18" ht="45" customHeight="1" thickBot="1" x14ac:dyDescent="0.3">
      <c r="A34" s="474" t="s">
        <v>1191</v>
      </c>
      <c r="B34" s="475">
        <v>7900000</v>
      </c>
      <c r="C34" s="475">
        <v>7607836</v>
      </c>
      <c r="D34" s="495">
        <v>0</v>
      </c>
      <c r="E34" s="495">
        <v>0</v>
      </c>
      <c r="F34" s="495">
        <v>0</v>
      </c>
      <c r="G34" s="495">
        <v>0</v>
      </c>
      <c r="H34" s="475">
        <f t="shared" si="0"/>
        <v>7900000</v>
      </c>
      <c r="I34" s="475">
        <f t="shared" si="1"/>
        <v>7607836</v>
      </c>
      <c r="J34" s="476" t="s">
        <v>1192</v>
      </c>
      <c r="K34" s="475">
        <v>0</v>
      </c>
      <c r="L34" s="475">
        <v>0</v>
      </c>
      <c r="M34" s="495">
        <v>0</v>
      </c>
      <c r="N34" s="495">
        <v>0</v>
      </c>
      <c r="O34" s="495">
        <v>0</v>
      </c>
      <c r="P34" s="495">
        <v>0</v>
      </c>
      <c r="Q34" s="475">
        <f t="shared" si="2"/>
        <v>0</v>
      </c>
      <c r="R34" s="475">
        <f t="shared" si="3"/>
        <v>0</v>
      </c>
    </row>
    <row r="35" spans="1:18" ht="45" customHeight="1" thickBot="1" x14ac:dyDescent="0.3">
      <c r="A35" s="474" t="s">
        <v>1193</v>
      </c>
      <c r="B35" s="475">
        <v>38375000</v>
      </c>
      <c r="C35" s="475">
        <v>50406168</v>
      </c>
      <c r="D35" s="495">
        <v>0</v>
      </c>
      <c r="E35" s="495">
        <v>0</v>
      </c>
      <c r="F35" s="495">
        <v>0</v>
      </c>
      <c r="G35" s="495">
        <v>0</v>
      </c>
      <c r="H35" s="475">
        <f t="shared" si="0"/>
        <v>38375000</v>
      </c>
      <c r="I35" s="475">
        <f t="shared" si="1"/>
        <v>50406168</v>
      </c>
      <c r="J35" s="477" t="s">
        <v>1194</v>
      </c>
      <c r="K35" s="478">
        <f>SUM(K31:K34)</f>
        <v>6834896</v>
      </c>
      <c r="L35" s="478">
        <f>SUM(L32:L34)</f>
        <v>468600</v>
      </c>
      <c r="M35" s="496">
        <f>SUM(M31:M34)</f>
        <v>0</v>
      </c>
      <c r="N35" s="496">
        <f>SUM(N32:N34)</f>
        <v>0</v>
      </c>
      <c r="O35" s="496">
        <f>SUM(O31:O34)</f>
        <v>0</v>
      </c>
      <c r="P35" s="496">
        <f>SUM(P32:P34)</f>
        <v>0</v>
      </c>
      <c r="Q35" s="478">
        <f t="shared" si="2"/>
        <v>6834896</v>
      </c>
      <c r="R35" s="478">
        <f t="shared" si="3"/>
        <v>468600</v>
      </c>
    </row>
    <row r="36" spans="1:18" ht="45" customHeight="1" thickBot="1" x14ac:dyDescent="0.3">
      <c r="A36" s="474" t="s">
        <v>1195</v>
      </c>
      <c r="B36" s="475">
        <v>670000</v>
      </c>
      <c r="C36" s="475">
        <v>500348</v>
      </c>
      <c r="D36" s="495">
        <v>0</v>
      </c>
      <c r="E36" s="495">
        <v>0</v>
      </c>
      <c r="F36" s="495">
        <v>0</v>
      </c>
      <c r="G36" s="495">
        <v>0</v>
      </c>
      <c r="H36" s="475">
        <f t="shared" si="0"/>
        <v>670000</v>
      </c>
      <c r="I36" s="475">
        <f t="shared" si="1"/>
        <v>500348</v>
      </c>
      <c r="J36" s="476" t="s">
        <v>1196</v>
      </c>
      <c r="K36" s="475">
        <v>0</v>
      </c>
      <c r="L36" s="475">
        <v>0</v>
      </c>
      <c r="M36" s="495">
        <v>0</v>
      </c>
      <c r="N36" s="495">
        <v>0</v>
      </c>
      <c r="O36" s="495">
        <v>0</v>
      </c>
      <c r="P36" s="495">
        <v>0</v>
      </c>
      <c r="Q36" s="475">
        <f t="shared" si="2"/>
        <v>0</v>
      </c>
      <c r="R36" s="475">
        <f t="shared" si="3"/>
        <v>0</v>
      </c>
    </row>
    <row r="37" spans="1:18" ht="45" customHeight="1" thickBot="1" x14ac:dyDescent="0.3">
      <c r="A37" s="479" t="s">
        <v>43</v>
      </c>
      <c r="B37" s="478">
        <f t="shared" ref="B37:G37" si="10">SUM(B31:B36)</f>
        <v>46945000</v>
      </c>
      <c r="C37" s="478">
        <f t="shared" si="10"/>
        <v>58514352</v>
      </c>
      <c r="D37" s="496">
        <f>SUM(D31:D36)</f>
        <v>0</v>
      </c>
      <c r="E37" s="496">
        <f>SUM(E31:E36)</f>
        <v>0</v>
      </c>
      <c r="F37" s="496">
        <f t="shared" si="10"/>
        <v>0</v>
      </c>
      <c r="G37" s="496">
        <f t="shared" si="10"/>
        <v>0</v>
      </c>
      <c r="H37" s="478">
        <f t="shared" si="0"/>
        <v>46945000</v>
      </c>
      <c r="I37" s="478">
        <f t="shared" si="1"/>
        <v>58514352</v>
      </c>
      <c r="J37" s="476" t="s">
        <v>1197</v>
      </c>
      <c r="K37" s="475">
        <v>0</v>
      </c>
      <c r="L37" s="475">
        <v>0</v>
      </c>
      <c r="M37" s="495">
        <v>0</v>
      </c>
      <c r="N37" s="495">
        <v>0</v>
      </c>
      <c r="O37" s="495">
        <v>0</v>
      </c>
      <c r="P37" s="495">
        <v>0</v>
      </c>
      <c r="Q37" s="475">
        <f t="shared" si="2"/>
        <v>0</v>
      </c>
      <c r="R37" s="475">
        <f t="shared" si="3"/>
        <v>0</v>
      </c>
    </row>
    <row r="38" spans="1:18" ht="45" customHeight="1" thickBot="1" x14ac:dyDescent="0.3">
      <c r="A38" s="474" t="s">
        <v>1198</v>
      </c>
      <c r="B38" s="475">
        <v>0</v>
      </c>
      <c r="C38" s="475">
        <v>35433</v>
      </c>
      <c r="D38" s="495">
        <v>0</v>
      </c>
      <c r="E38" s="495">
        <v>0</v>
      </c>
      <c r="F38" s="495">
        <v>0</v>
      </c>
      <c r="G38" s="495">
        <v>0</v>
      </c>
      <c r="H38" s="475">
        <f t="shared" si="0"/>
        <v>0</v>
      </c>
      <c r="I38" s="475">
        <f t="shared" si="1"/>
        <v>35433</v>
      </c>
      <c r="J38" s="476" t="s">
        <v>1199</v>
      </c>
      <c r="K38" s="475">
        <v>0</v>
      </c>
      <c r="L38" s="475">
        <v>0</v>
      </c>
      <c r="M38" s="495">
        <v>0</v>
      </c>
      <c r="N38" s="495">
        <v>0</v>
      </c>
      <c r="O38" s="495">
        <v>0</v>
      </c>
      <c r="P38" s="495">
        <v>0</v>
      </c>
      <c r="Q38" s="475">
        <f t="shared" si="2"/>
        <v>0</v>
      </c>
      <c r="R38" s="475">
        <f t="shared" si="3"/>
        <v>0</v>
      </c>
    </row>
    <row r="39" spans="1:18" ht="45" customHeight="1" thickBot="1" x14ac:dyDescent="0.3">
      <c r="A39" s="474" t="s">
        <v>1200</v>
      </c>
      <c r="B39" s="475">
        <v>8194734</v>
      </c>
      <c r="C39" s="475">
        <v>10461170</v>
      </c>
      <c r="D39" s="495">
        <v>36000</v>
      </c>
      <c r="E39" s="495">
        <v>36000</v>
      </c>
      <c r="F39" s="495">
        <v>0</v>
      </c>
      <c r="G39" s="495">
        <v>0</v>
      </c>
      <c r="H39" s="475">
        <f t="shared" si="0"/>
        <v>8230734</v>
      </c>
      <c r="I39" s="475">
        <f t="shared" si="1"/>
        <v>10497170</v>
      </c>
      <c r="J39" s="476" t="s">
        <v>1201</v>
      </c>
      <c r="K39" s="475">
        <v>3928876</v>
      </c>
      <c r="L39" s="475">
        <v>3823676</v>
      </c>
      <c r="M39" s="495">
        <v>130000</v>
      </c>
      <c r="N39" s="495">
        <v>24895</v>
      </c>
      <c r="O39" s="495">
        <v>0</v>
      </c>
      <c r="P39" s="495">
        <v>0</v>
      </c>
      <c r="Q39" s="475">
        <f t="shared" si="2"/>
        <v>4058876</v>
      </c>
      <c r="R39" s="475">
        <f t="shared" si="3"/>
        <v>3848571</v>
      </c>
    </row>
    <row r="40" spans="1:18" ht="45" customHeight="1" thickBot="1" x14ac:dyDescent="0.3">
      <c r="A40" s="474" t="s">
        <v>1202</v>
      </c>
      <c r="B40" s="475">
        <v>631000</v>
      </c>
      <c r="C40" s="475">
        <v>576811</v>
      </c>
      <c r="D40" s="495">
        <v>40000</v>
      </c>
      <c r="E40" s="495">
        <v>2000</v>
      </c>
      <c r="F40" s="495">
        <v>0</v>
      </c>
      <c r="G40" s="495">
        <v>0</v>
      </c>
      <c r="H40" s="475">
        <f t="shared" si="0"/>
        <v>671000</v>
      </c>
      <c r="I40" s="475">
        <f t="shared" si="1"/>
        <v>578811</v>
      </c>
      <c r="J40" s="476" t="s">
        <v>1203</v>
      </c>
      <c r="K40" s="475">
        <v>0</v>
      </c>
      <c r="L40" s="475">
        <v>0</v>
      </c>
      <c r="M40" s="495">
        <v>0</v>
      </c>
      <c r="N40" s="495">
        <v>0</v>
      </c>
      <c r="O40" s="495">
        <v>0</v>
      </c>
      <c r="P40" s="495">
        <v>0</v>
      </c>
      <c r="Q40" s="475">
        <f t="shared" si="2"/>
        <v>0</v>
      </c>
      <c r="R40" s="475">
        <f t="shared" si="3"/>
        <v>0</v>
      </c>
    </row>
    <row r="41" spans="1:18" ht="45" customHeight="1" thickBot="1" x14ac:dyDescent="0.3">
      <c r="A41" s="474" t="s">
        <v>1204</v>
      </c>
      <c r="B41" s="475">
        <v>0</v>
      </c>
      <c r="C41" s="475">
        <v>0</v>
      </c>
      <c r="D41" s="495">
        <f>'[3]22.sz.bev. korm. funk. (2)'!E38</f>
        <v>40000</v>
      </c>
      <c r="E41" s="495">
        <v>0</v>
      </c>
      <c r="F41" s="495">
        <f>'[3]22.sz.bev. korm. funk. (2)'!G41</f>
        <v>0</v>
      </c>
      <c r="G41" s="495">
        <v>0</v>
      </c>
      <c r="H41" s="475">
        <f t="shared" si="0"/>
        <v>40000</v>
      </c>
      <c r="I41" s="475">
        <f t="shared" si="1"/>
        <v>0</v>
      </c>
      <c r="J41" s="476" t="s">
        <v>1205</v>
      </c>
      <c r="K41" s="475">
        <v>570000</v>
      </c>
      <c r="L41" s="475">
        <v>569934</v>
      </c>
      <c r="M41" s="495">
        <v>0</v>
      </c>
      <c r="N41" s="495">
        <v>0</v>
      </c>
      <c r="O41" s="495">
        <v>0</v>
      </c>
      <c r="P41" s="495">
        <v>0</v>
      </c>
      <c r="Q41" s="475">
        <f t="shared" si="2"/>
        <v>570000</v>
      </c>
      <c r="R41" s="475">
        <f t="shared" si="3"/>
        <v>569934</v>
      </c>
    </row>
    <row r="42" spans="1:18" ht="45" customHeight="1" thickBot="1" x14ac:dyDescent="0.3">
      <c r="A42" s="474" t="s">
        <v>1206</v>
      </c>
      <c r="B42" s="475">
        <v>518274</v>
      </c>
      <c r="C42" s="475">
        <v>71039</v>
      </c>
      <c r="D42" s="495">
        <v>0</v>
      </c>
      <c r="E42" s="495">
        <v>0</v>
      </c>
      <c r="F42" s="495">
        <v>0</v>
      </c>
      <c r="G42" s="495">
        <v>0</v>
      </c>
      <c r="H42" s="475">
        <f t="shared" si="0"/>
        <v>518274</v>
      </c>
      <c r="I42" s="475">
        <f t="shared" si="1"/>
        <v>71039</v>
      </c>
      <c r="J42" s="476" t="s">
        <v>1207</v>
      </c>
      <c r="K42" s="475">
        <v>0</v>
      </c>
      <c r="L42" s="475">
        <v>0</v>
      </c>
      <c r="M42" s="495">
        <v>0</v>
      </c>
      <c r="N42" s="495">
        <v>0</v>
      </c>
      <c r="O42" s="495">
        <v>0</v>
      </c>
      <c r="P42" s="495">
        <v>0</v>
      </c>
      <c r="Q42" s="475">
        <f t="shared" si="2"/>
        <v>0</v>
      </c>
      <c r="R42" s="475">
        <f t="shared" si="3"/>
        <v>0</v>
      </c>
    </row>
    <row r="43" spans="1:18" ht="45" customHeight="1" thickBot="1" x14ac:dyDescent="0.3">
      <c r="A43" s="480" t="s">
        <v>1208</v>
      </c>
      <c r="B43" s="475">
        <v>2133304</v>
      </c>
      <c r="C43" s="475">
        <v>1254730</v>
      </c>
      <c r="D43" s="495">
        <v>0</v>
      </c>
      <c r="E43" s="495">
        <v>0</v>
      </c>
      <c r="F43" s="495">
        <v>0</v>
      </c>
      <c r="G43" s="495">
        <v>0</v>
      </c>
      <c r="H43" s="475">
        <f t="shared" si="0"/>
        <v>2133304</v>
      </c>
      <c r="I43" s="475">
        <f t="shared" si="1"/>
        <v>1254730</v>
      </c>
      <c r="J43" s="476" t="s">
        <v>1209</v>
      </c>
      <c r="K43" s="475">
        <v>0</v>
      </c>
      <c r="L43" s="475">
        <v>0</v>
      </c>
      <c r="M43" s="495">
        <v>0</v>
      </c>
      <c r="N43" s="495">
        <v>0</v>
      </c>
      <c r="O43" s="495">
        <v>0</v>
      </c>
      <c r="P43" s="495">
        <v>0</v>
      </c>
      <c r="Q43" s="475">
        <f t="shared" si="2"/>
        <v>0</v>
      </c>
      <c r="R43" s="475">
        <f t="shared" si="3"/>
        <v>0</v>
      </c>
    </row>
    <row r="44" spans="1:18" ht="45" customHeight="1" thickBot="1" x14ac:dyDescent="0.3">
      <c r="A44" s="474" t="s">
        <v>1210</v>
      </c>
      <c r="B44" s="475">
        <f>'[3]22.sz.bev. korm. funk. (2)'!C42</f>
        <v>0</v>
      </c>
      <c r="C44" s="475">
        <v>0</v>
      </c>
      <c r="D44" s="495">
        <f>'[3]22.sz.bev. korm. funk. (2)'!E41</f>
        <v>0</v>
      </c>
      <c r="E44" s="495">
        <v>0</v>
      </c>
      <c r="F44" s="495">
        <f>'[3]22.sz.bev. korm. funk. (2)'!G44</f>
        <v>0</v>
      </c>
      <c r="G44" s="495">
        <v>0</v>
      </c>
      <c r="H44" s="475">
        <f t="shared" si="0"/>
        <v>0</v>
      </c>
      <c r="I44" s="475">
        <f t="shared" si="1"/>
        <v>0</v>
      </c>
      <c r="J44" s="481" t="s">
        <v>1211</v>
      </c>
      <c r="K44" s="475">
        <v>0</v>
      </c>
      <c r="L44" s="475">
        <v>0</v>
      </c>
      <c r="M44" s="495">
        <v>0</v>
      </c>
      <c r="N44" s="495">
        <v>0</v>
      </c>
      <c r="O44" s="495">
        <v>0</v>
      </c>
      <c r="P44" s="495">
        <v>0</v>
      </c>
      <c r="Q44" s="475">
        <f t="shared" si="2"/>
        <v>0</v>
      </c>
      <c r="R44" s="475">
        <f t="shared" si="3"/>
        <v>0</v>
      </c>
    </row>
    <row r="45" spans="1:18" ht="45" customHeight="1" thickBot="1" x14ac:dyDescent="0.3">
      <c r="A45" s="474" t="s">
        <v>1212</v>
      </c>
      <c r="B45" s="475">
        <v>0</v>
      </c>
      <c r="C45" s="475">
        <v>0</v>
      </c>
      <c r="D45" s="495">
        <v>0</v>
      </c>
      <c r="E45" s="495">
        <v>0</v>
      </c>
      <c r="F45" s="495">
        <v>0</v>
      </c>
      <c r="G45" s="495">
        <v>0</v>
      </c>
      <c r="H45" s="475">
        <f t="shared" si="0"/>
        <v>0</v>
      </c>
      <c r="I45" s="475">
        <f t="shared" si="1"/>
        <v>0</v>
      </c>
      <c r="J45" s="481" t="s">
        <v>1213</v>
      </c>
      <c r="K45" s="475">
        <v>12514438</v>
      </c>
      <c r="L45" s="475">
        <v>12252232</v>
      </c>
      <c r="M45" s="495">
        <v>0</v>
      </c>
      <c r="N45" s="495">
        <v>0</v>
      </c>
      <c r="O45" s="495">
        <v>0</v>
      </c>
      <c r="P45" s="495">
        <v>0</v>
      </c>
      <c r="Q45" s="475">
        <f t="shared" si="2"/>
        <v>12514438</v>
      </c>
      <c r="R45" s="475">
        <f t="shared" si="3"/>
        <v>12252232</v>
      </c>
    </row>
    <row r="46" spans="1:18" ht="45" customHeight="1" thickBot="1" x14ac:dyDescent="0.3">
      <c r="A46" s="474" t="s">
        <v>1214</v>
      </c>
      <c r="B46" s="475">
        <v>0</v>
      </c>
      <c r="C46" s="475">
        <v>1148</v>
      </c>
      <c r="D46" s="495">
        <v>0</v>
      </c>
      <c r="E46" s="495">
        <v>21</v>
      </c>
      <c r="F46" s="495">
        <v>0</v>
      </c>
      <c r="G46" s="495">
        <v>10</v>
      </c>
      <c r="H46" s="475">
        <f t="shared" si="0"/>
        <v>0</v>
      </c>
      <c r="I46" s="475">
        <f t="shared" si="1"/>
        <v>1179</v>
      </c>
      <c r="J46" s="476" t="s">
        <v>1215</v>
      </c>
      <c r="K46" s="475">
        <v>40250534</v>
      </c>
      <c r="L46" s="475">
        <v>0</v>
      </c>
      <c r="M46" s="495">
        <v>0</v>
      </c>
      <c r="N46" s="495">
        <v>0</v>
      </c>
      <c r="O46" s="495">
        <v>0</v>
      </c>
      <c r="P46" s="495">
        <v>0</v>
      </c>
      <c r="Q46" s="475">
        <f t="shared" si="2"/>
        <v>40250534</v>
      </c>
      <c r="R46" s="475">
        <f t="shared" si="3"/>
        <v>0</v>
      </c>
    </row>
    <row r="47" spans="1:18" ht="45" customHeight="1" thickBot="1" x14ac:dyDescent="0.3">
      <c r="A47" s="480" t="s">
        <v>1216</v>
      </c>
      <c r="B47" s="475">
        <f>'[3]22.sz.bev. korm. funk. (2)'!C43</f>
        <v>0</v>
      </c>
      <c r="C47" s="475">
        <v>0</v>
      </c>
      <c r="D47" s="495">
        <f>'[3]22.sz.bev. korm. funk. (2)'!E42</f>
        <v>0</v>
      </c>
      <c r="E47" s="495">
        <v>0</v>
      </c>
      <c r="F47" s="495">
        <f>'[3]22.sz.bev. korm. funk. (2)'!G45</f>
        <v>0</v>
      </c>
      <c r="G47" s="495">
        <v>0</v>
      </c>
      <c r="H47" s="475">
        <f t="shared" si="0"/>
        <v>0</v>
      </c>
      <c r="I47" s="475">
        <f t="shared" si="1"/>
        <v>0</v>
      </c>
      <c r="J47" s="477" t="s">
        <v>35</v>
      </c>
      <c r="K47" s="478">
        <f>SUM(K35:K46)</f>
        <v>64098744</v>
      </c>
      <c r="L47" s="478">
        <f>L35+L36+L37+L38+L39+L40+L41+L42+L43+L44+L45+L46</f>
        <v>17114442</v>
      </c>
      <c r="M47" s="496">
        <f>SUM(M35:M46)</f>
        <v>130000</v>
      </c>
      <c r="N47" s="496">
        <f>N35+N36+N37+N38+N39+N40+N41+N42+N43+N44+N45+N46</f>
        <v>24895</v>
      </c>
      <c r="O47" s="496">
        <f>SUM(O35:O46)</f>
        <v>0</v>
      </c>
      <c r="P47" s="496">
        <f>P35+P36+P37+P38+P39+P40+P41+P42+P43+P44+P45+P46</f>
        <v>0</v>
      </c>
      <c r="Q47" s="478">
        <f t="shared" si="2"/>
        <v>64228744</v>
      </c>
      <c r="R47" s="478">
        <f t="shared" si="3"/>
        <v>17139337</v>
      </c>
    </row>
    <row r="48" spans="1:18" ht="45" customHeight="1" thickBot="1" x14ac:dyDescent="0.3">
      <c r="A48" s="480" t="s">
        <v>1217</v>
      </c>
      <c r="B48" s="475">
        <v>0</v>
      </c>
      <c r="C48" s="475">
        <v>0</v>
      </c>
      <c r="D48" s="495">
        <v>0</v>
      </c>
      <c r="E48" s="495">
        <v>0</v>
      </c>
      <c r="F48" s="495">
        <v>0</v>
      </c>
      <c r="G48" s="495">
        <v>0</v>
      </c>
      <c r="H48" s="475">
        <f t="shared" si="0"/>
        <v>0</v>
      </c>
      <c r="I48" s="475">
        <f t="shared" si="1"/>
        <v>0</v>
      </c>
      <c r="J48" s="476" t="s">
        <v>1218</v>
      </c>
      <c r="K48" s="475">
        <f>'[3]21.sz.kiadások korm. funk. (2)'!H79</f>
        <v>0</v>
      </c>
      <c r="L48" s="475">
        <v>0</v>
      </c>
      <c r="M48" s="495">
        <f>'[3]21.sz.kiadások korm. funk. (2)'!P78</f>
        <v>3974976</v>
      </c>
      <c r="N48" s="495">
        <v>0</v>
      </c>
      <c r="O48" s="495">
        <f>'[3]21.sz.kiadások korm. funk. (2)'!R81</f>
        <v>0</v>
      </c>
      <c r="P48" s="495">
        <v>0</v>
      </c>
      <c r="Q48" s="475">
        <f t="shared" si="2"/>
        <v>3974976</v>
      </c>
      <c r="R48" s="475">
        <f t="shared" si="3"/>
        <v>0</v>
      </c>
    </row>
    <row r="49" spans="1:18" ht="45" customHeight="1" thickBot="1" x14ac:dyDescent="0.3">
      <c r="A49" s="474" t="s">
        <v>1219</v>
      </c>
      <c r="B49" s="475">
        <v>0</v>
      </c>
      <c r="C49" s="475">
        <v>0</v>
      </c>
      <c r="D49" s="495">
        <v>0</v>
      </c>
      <c r="E49" s="495">
        <v>0</v>
      </c>
      <c r="F49" s="495">
        <v>0</v>
      </c>
      <c r="G49" s="495">
        <v>0</v>
      </c>
      <c r="H49" s="475">
        <f t="shared" si="0"/>
        <v>0</v>
      </c>
      <c r="I49" s="475">
        <f t="shared" si="1"/>
        <v>0</v>
      </c>
      <c r="J49" s="476" t="s">
        <v>1220</v>
      </c>
      <c r="K49" s="475">
        <v>10000000</v>
      </c>
      <c r="L49" s="475">
        <v>3800000</v>
      </c>
      <c r="M49" s="495">
        <v>0</v>
      </c>
      <c r="N49" s="495">
        <v>0</v>
      </c>
      <c r="O49" s="495">
        <v>0</v>
      </c>
      <c r="P49" s="495">
        <v>0</v>
      </c>
      <c r="Q49" s="475">
        <f t="shared" si="2"/>
        <v>10000000</v>
      </c>
      <c r="R49" s="475">
        <f t="shared" si="3"/>
        <v>3800000</v>
      </c>
    </row>
    <row r="50" spans="1:18" ht="45" customHeight="1" thickBot="1" x14ac:dyDescent="0.3">
      <c r="A50" s="474" t="s">
        <v>1221</v>
      </c>
      <c r="B50" s="475">
        <v>0</v>
      </c>
      <c r="C50" s="475">
        <v>0</v>
      </c>
      <c r="D50" s="495">
        <v>0</v>
      </c>
      <c r="E50" s="495">
        <v>0</v>
      </c>
      <c r="F50" s="495">
        <v>0</v>
      </c>
      <c r="G50" s="495">
        <v>0</v>
      </c>
      <c r="H50" s="475">
        <f t="shared" si="0"/>
        <v>0</v>
      </c>
      <c r="I50" s="475">
        <f t="shared" si="1"/>
        <v>0</v>
      </c>
      <c r="J50" s="476" t="s">
        <v>1222</v>
      </c>
      <c r="K50" s="475">
        <v>0</v>
      </c>
      <c r="L50" s="475">
        <v>0</v>
      </c>
      <c r="M50" s="495">
        <v>13713</v>
      </c>
      <c r="N50" s="495">
        <v>13713</v>
      </c>
      <c r="O50" s="495">
        <v>0</v>
      </c>
      <c r="P50" s="495">
        <v>0</v>
      </c>
      <c r="Q50" s="475">
        <f t="shared" si="2"/>
        <v>13713</v>
      </c>
      <c r="R50" s="475">
        <f t="shared" si="3"/>
        <v>13713</v>
      </c>
    </row>
    <row r="51" spans="1:18" ht="45" customHeight="1" thickBot="1" x14ac:dyDescent="0.3">
      <c r="A51" s="482" t="s">
        <v>1223</v>
      </c>
      <c r="B51" s="475">
        <v>0</v>
      </c>
      <c r="C51" s="475">
        <v>40500</v>
      </c>
      <c r="D51" s="495">
        <v>0</v>
      </c>
      <c r="E51" s="495">
        <v>0</v>
      </c>
      <c r="F51" s="495">
        <v>0</v>
      </c>
      <c r="G51" s="495">
        <v>0</v>
      </c>
      <c r="H51" s="475">
        <f t="shared" si="0"/>
        <v>0</v>
      </c>
      <c r="I51" s="475">
        <f t="shared" si="1"/>
        <v>40500</v>
      </c>
      <c r="J51" s="476" t="s">
        <v>1224</v>
      </c>
      <c r="K51" s="475">
        <v>22546112</v>
      </c>
      <c r="L51" s="475">
        <v>22455318</v>
      </c>
      <c r="M51" s="495">
        <v>32118</v>
      </c>
      <c r="N51" s="495">
        <v>32118</v>
      </c>
      <c r="O51" s="495">
        <v>21968</v>
      </c>
      <c r="P51" s="495">
        <v>13449</v>
      </c>
      <c r="Q51" s="475">
        <f t="shared" si="2"/>
        <v>22600198</v>
      </c>
      <c r="R51" s="475">
        <f t="shared" si="3"/>
        <v>22500885</v>
      </c>
    </row>
    <row r="52" spans="1:18" ht="45" customHeight="1" thickBot="1" x14ac:dyDescent="0.3">
      <c r="A52" s="482" t="s">
        <v>1225</v>
      </c>
      <c r="B52" s="475">
        <v>40000</v>
      </c>
      <c r="C52" s="475">
        <v>1099726</v>
      </c>
      <c r="D52" s="495">
        <v>10000</v>
      </c>
      <c r="E52" s="495">
        <v>4206</v>
      </c>
      <c r="F52" s="495">
        <v>0</v>
      </c>
      <c r="G52" s="495">
        <v>5359</v>
      </c>
      <c r="H52" s="475">
        <f t="shared" si="0"/>
        <v>50000</v>
      </c>
      <c r="I52" s="475">
        <f t="shared" si="1"/>
        <v>1109291</v>
      </c>
      <c r="J52" s="476" t="s">
        <v>1226</v>
      </c>
      <c r="K52" s="475">
        <v>0</v>
      </c>
      <c r="L52" s="475">
        <v>0</v>
      </c>
      <c r="M52" s="495">
        <v>0</v>
      </c>
      <c r="N52" s="495">
        <v>0</v>
      </c>
      <c r="O52" s="495">
        <v>0</v>
      </c>
      <c r="P52" s="495">
        <v>0</v>
      </c>
      <c r="Q52" s="475">
        <f t="shared" si="2"/>
        <v>0</v>
      </c>
      <c r="R52" s="475">
        <f t="shared" si="3"/>
        <v>0</v>
      </c>
    </row>
    <row r="53" spans="1:18" ht="45" customHeight="1" thickBot="1" x14ac:dyDescent="0.3">
      <c r="A53" s="479" t="s">
        <v>44</v>
      </c>
      <c r="B53" s="478">
        <f t="shared" ref="B53:G53" si="11">SUM(B38:B52)</f>
        <v>11517312</v>
      </c>
      <c r="C53" s="478">
        <f t="shared" si="11"/>
        <v>13540557</v>
      </c>
      <c r="D53" s="496">
        <f>SUM(D38:D52)</f>
        <v>126000</v>
      </c>
      <c r="E53" s="496">
        <f>SUM(E38:E52)</f>
        <v>42227</v>
      </c>
      <c r="F53" s="496">
        <f t="shared" si="11"/>
        <v>0</v>
      </c>
      <c r="G53" s="496">
        <f t="shared" si="11"/>
        <v>5369</v>
      </c>
      <c r="H53" s="478">
        <f t="shared" si="0"/>
        <v>11643312</v>
      </c>
      <c r="I53" s="478">
        <f t="shared" si="1"/>
        <v>13588153</v>
      </c>
      <c r="J53" s="476" t="s">
        <v>1227</v>
      </c>
      <c r="K53" s="475">
        <v>0</v>
      </c>
      <c r="L53" s="475">
        <v>0</v>
      </c>
      <c r="M53" s="495">
        <v>0</v>
      </c>
      <c r="N53" s="495">
        <v>0</v>
      </c>
      <c r="O53" s="495">
        <v>0</v>
      </c>
      <c r="P53" s="495">
        <v>0</v>
      </c>
      <c r="Q53" s="475">
        <f t="shared" si="2"/>
        <v>0</v>
      </c>
      <c r="R53" s="475">
        <f t="shared" si="3"/>
        <v>0</v>
      </c>
    </row>
    <row r="54" spans="1:18" ht="45" customHeight="1" x14ac:dyDescent="0.25">
      <c r="A54" s="705" t="s">
        <v>1228</v>
      </c>
      <c r="B54" s="700">
        <v>0</v>
      </c>
      <c r="C54" s="700">
        <v>0</v>
      </c>
      <c r="D54" s="710">
        <v>0</v>
      </c>
      <c r="E54" s="710">
        <v>0</v>
      </c>
      <c r="F54" s="710">
        <v>0</v>
      </c>
      <c r="G54" s="710">
        <v>0</v>
      </c>
      <c r="H54" s="700">
        <f t="shared" si="0"/>
        <v>0</v>
      </c>
      <c r="I54" s="700">
        <f t="shared" si="1"/>
        <v>0</v>
      </c>
      <c r="J54" s="705" t="s">
        <v>1229</v>
      </c>
      <c r="K54" s="700">
        <v>8472293</v>
      </c>
      <c r="L54" s="700">
        <v>6773755</v>
      </c>
      <c r="M54" s="710">
        <v>12375</v>
      </c>
      <c r="N54" s="710">
        <v>12375</v>
      </c>
      <c r="O54" s="710">
        <v>5931</v>
      </c>
      <c r="P54" s="710">
        <v>3631</v>
      </c>
      <c r="Q54" s="700">
        <f t="shared" si="2"/>
        <v>8490599</v>
      </c>
      <c r="R54" s="700">
        <f t="shared" si="3"/>
        <v>6789761</v>
      </c>
    </row>
    <row r="55" spans="1:18" ht="45" customHeight="1" thickBot="1" x14ac:dyDescent="0.3">
      <c r="A55" s="706"/>
      <c r="B55" s="701"/>
      <c r="C55" s="701"/>
      <c r="D55" s="711"/>
      <c r="E55" s="711"/>
      <c r="F55" s="711"/>
      <c r="G55" s="711"/>
      <c r="H55" s="701"/>
      <c r="I55" s="701"/>
      <c r="J55" s="706"/>
      <c r="K55" s="701"/>
      <c r="L55" s="701"/>
      <c r="M55" s="711"/>
      <c r="N55" s="711"/>
      <c r="O55" s="711"/>
      <c r="P55" s="711"/>
      <c r="Q55" s="701"/>
      <c r="R55" s="701"/>
    </row>
    <row r="56" spans="1:18" ht="45" customHeight="1" thickBot="1" x14ac:dyDescent="0.3">
      <c r="A56" s="474" t="s">
        <v>1230</v>
      </c>
      <c r="B56" s="475">
        <v>0</v>
      </c>
      <c r="C56" s="475">
        <v>42700</v>
      </c>
      <c r="D56" s="495">
        <v>0</v>
      </c>
      <c r="E56" s="495">
        <v>0</v>
      </c>
      <c r="F56" s="495">
        <v>0</v>
      </c>
      <c r="G56" s="495">
        <v>0</v>
      </c>
      <c r="H56" s="475">
        <f t="shared" si="0"/>
        <v>0</v>
      </c>
      <c r="I56" s="475">
        <f t="shared" si="1"/>
        <v>42700</v>
      </c>
      <c r="J56" s="477" t="s">
        <v>1231</v>
      </c>
      <c r="K56" s="478">
        <f t="shared" ref="K56:L56" si="12">SUM(K48:K55)</f>
        <v>41018405</v>
      </c>
      <c r="L56" s="478">
        <f t="shared" si="12"/>
        <v>33029073</v>
      </c>
      <c r="M56" s="496">
        <f>SUM(M48:M55)</f>
        <v>4033182</v>
      </c>
      <c r="N56" s="496">
        <f>SUM(N48:N55)</f>
        <v>58206</v>
      </c>
      <c r="O56" s="496">
        <f>SUM(O48:O55)</f>
        <v>27899</v>
      </c>
      <c r="P56" s="496">
        <f>SUM(P48:P55)</f>
        <v>17080</v>
      </c>
      <c r="Q56" s="478">
        <f t="shared" si="2"/>
        <v>45079486</v>
      </c>
      <c r="R56" s="478">
        <f t="shared" si="3"/>
        <v>33104359</v>
      </c>
    </row>
    <row r="57" spans="1:18" ht="45" customHeight="1" thickBot="1" x14ac:dyDescent="0.3">
      <c r="A57" s="474" t="s">
        <v>1232</v>
      </c>
      <c r="B57" s="475">
        <v>2450000</v>
      </c>
      <c r="C57" s="475">
        <v>2350000</v>
      </c>
      <c r="D57" s="495">
        <v>0</v>
      </c>
      <c r="E57" s="495">
        <v>0</v>
      </c>
      <c r="F57" s="495">
        <v>0</v>
      </c>
      <c r="G57" s="495">
        <v>0</v>
      </c>
      <c r="H57" s="475">
        <f t="shared" si="0"/>
        <v>2450000</v>
      </c>
      <c r="I57" s="475">
        <f t="shared" si="1"/>
        <v>2350000</v>
      </c>
      <c r="J57" s="476" t="s">
        <v>1233</v>
      </c>
      <c r="K57" s="475">
        <v>25672476</v>
      </c>
      <c r="L57" s="475">
        <v>21658482</v>
      </c>
      <c r="M57" s="495">
        <v>0</v>
      </c>
      <c r="N57" s="495">
        <v>0</v>
      </c>
      <c r="O57" s="495">
        <v>0</v>
      </c>
      <c r="P57" s="495">
        <v>0</v>
      </c>
      <c r="Q57" s="475">
        <f t="shared" si="2"/>
        <v>25672476</v>
      </c>
      <c r="R57" s="475">
        <f t="shared" si="3"/>
        <v>21658482</v>
      </c>
    </row>
    <row r="58" spans="1:18" ht="45" customHeight="1" thickBot="1" x14ac:dyDescent="0.3">
      <c r="A58" s="474" t="s">
        <v>1234</v>
      </c>
      <c r="B58" s="475">
        <v>0</v>
      </c>
      <c r="C58" s="475">
        <v>0</v>
      </c>
      <c r="D58" s="495">
        <v>0</v>
      </c>
      <c r="E58" s="495">
        <v>0</v>
      </c>
      <c r="F58" s="495">
        <v>0</v>
      </c>
      <c r="G58" s="495">
        <v>0</v>
      </c>
      <c r="H58" s="475">
        <f t="shared" si="0"/>
        <v>0</v>
      </c>
      <c r="I58" s="475">
        <f t="shared" si="1"/>
        <v>0</v>
      </c>
      <c r="J58" s="476" t="s">
        <v>1235</v>
      </c>
      <c r="K58" s="475">
        <v>0</v>
      </c>
      <c r="L58" s="475">
        <v>0</v>
      </c>
      <c r="M58" s="495">
        <v>0</v>
      </c>
      <c r="N58" s="495">
        <v>0</v>
      </c>
      <c r="O58" s="495">
        <v>0</v>
      </c>
      <c r="P58" s="495">
        <v>0</v>
      </c>
      <c r="Q58" s="475">
        <f t="shared" si="2"/>
        <v>0</v>
      </c>
      <c r="R58" s="475">
        <f t="shared" si="3"/>
        <v>0</v>
      </c>
    </row>
    <row r="59" spans="1:18" ht="45" customHeight="1" thickBot="1" x14ac:dyDescent="0.3">
      <c r="A59" s="474" t="s">
        <v>1236</v>
      </c>
      <c r="B59" s="475">
        <v>0</v>
      </c>
      <c r="C59" s="475">
        <v>0</v>
      </c>
      <c r="D59" s="495">
        <v>0</v>
      </c>
      <c r="E59" s="495">
        <v>0</v>
      </c>
      <c r="F59" s="495">
        <v>0</v>
      </c>
      <c r="G59" s="495">
        <v>0</v>
      </c>
      <c r="H59" s="475">
        <f t="shared" si="0"/>
        <v>0</v>
      </c>
      <c r="I59" s="475">
        <f t="shared" si="1"/>
        <v>0</v>
      </c>
      <c r="J59" s="476" t="s">
        <v>1237</v>
      </c>
      <c r="K59" s="475">
        <v>0</v>
      </c>
      <c r="L59" s="475">
        <v>0</v>
      </c>
      <c r="M59" s="495">
        <v>0</v>
      </c>
      <c r="N59" s="495">
        <v>0</v>
      </c>
      <c r="O59" s="495">
        <v>0</v>
      </c>
      <c r="P59" s="495">
        <v>0</v>
      </c>
      <c r="Q59" s="475">
        <f t="shared" si="2"/>
        <v>0</v>
      </c>
      <c r="R59" s="475">
        <f t="shared" si="3"/>
        <v>0</v>
      </c>
    </row>
    <row r="60" spans="1:18" ht="45" customHeight="1" thickBot="1" x14ac:dyDescent="0.3">
      <c r="A60" s="479" t="s">
        <v>45</v>
      </c>
      <c r="B60" s="478">
        <f t="shared" ref="B60:G60" si="13">SUM(B54:B59)</f>
        <v>2450000</v>
      </c>
      <c r="C60" s="478">
        <f t="shared" si="13"/>
        <v>2392700</v>
      </c>
      <c r="D60" s="496">
        <f>SUM(D54:D59)</f>
        <v>0</v>
      </c>
      <c r="E60" s="496">
        <f>SUM(E54:E59)</f>
        <v>0</v>
      </c>
      <c r="F60" s="496">
        <f t="shared" si="13"/>
        <v>0</v>
      </c>
      <c r="G60" s="496">
        <f t="shared" si="13"/>
        <v>0</v>
      </c>
      <c r="H60" s="478">
        <f t="shared" si="0"/>
        <v>2450000</v>
      </c>
      <c r="I60" s="478">
        <f t="shared" si="1"/>
        <v>2392700</v>
      </c>
      <c r="J60" s="476" t="s">
        <v>1238</v>
      </c>
      <c r="K60" s="475">
        <v>6269710</v>
      </c>
      <c r="L60" s="475">
        <v>5185930</v>
      </c>
      <c r="M60" s="495">
        <v>0</v>
      </c>
      <c r="N60" s="495">
        <v>0</v>
      </c>
      <c r="O60" s="495">
        <v>0</v>
      </c>
      <c r="P60" s="495">
        <v>0</v>
      </c>
      <c r="Q60" s="475">
        <f t="shared" si="2"/>
        <v>6269710</v>
      </c>
      <c r="R60" s="475">
        <f t="shared" si="3"/>
        <v>5185930</v>
      </c>
    </row>
    <row r="61" spans="1:18" ht="45" customHeight="1" thickBot="1" x14ac:dyDescent="0.3">
      <c r="A61" s="474" t="s">
        <v>1239</v>
      </c>
      <c r="B61" s="475">
        <v>0</v>
      </c>
      <c r="C61" s="475">
        <v>0</v>
      </c>
      <c r="D61" s="495">
        <v>0</v>
      </c>
      <c r="E61" s="495">
        <v>0</v>
      </c>
      <c r="F61" s="495">
        <v>0</v>
      </c>
      <c r="G61" s="495">
        <v>0</v>
      </c>
      <c r="H61" s="475">
        <f t="shared" si="0"/>
        <v>0</v>
      </c>
      <c r="I61" s="475">
        <f t="shared" si="1"/>
        <v>0</v>
      </c>
      <c r="J61" s="477" t="s">
        <v>37</v>
      </c>
      <c r="K61" s="478">
        <f t="shared" ref="K61:L61" si="14">SUM(K57:K60)</f>
        <v>31942186</v>
      </c>
      <c r="L61" s="478">
        <f t="shared" si="14"/>
        <v>26844412</v>
      </c>
      <c r="M61" s="496">
        <f>SUM(M57:M60)</f>
        <v>0</v>
      </c>
      <c r="N61" s="496">
        <f>SUM(N57:N60)</f>
        <v>0</v>
      </c>
      <c r="O61" s="496">
        <f>SUM(O57:O60)</f>
        <v>0</v>
      </c>
      <c r="P61" s="496">
        <f>SUM(P57:P60)</f>
        <v>0</v>
      </c>
      <c r="Q61" s="478">
        <f t="shared" si="2"/>
        <v>31942186</v>
      </c>
      <c r="R61" s="478">
        <f t="shared" si="3"/>
        <v>26844412</v>
      </c>
    </row>
    <row r="62" spans="1:18" ht="45" customHeight="1" thickBot="1" x14ac:dyDescent="0.3">
      <c r="A62" s="482" t="s">
        <v>1240</v>
      </c>
      <c r="B62" s="475">
        <v>0</v>
      </c>
      <c r="C62" s="475">
        <v>0</v>
      </c>
      <c r="D62" s="495">
        <v>0</v>
      </c>
      <c r="E62" s="495">
        <v>0</v>
      </c>
      <c r="F62" s="495">
        <v>0</v>
      </c>
      <c r="G62" s="495">
        <v>0</v>
      </c>
      <c r="H62" s="475">
        <f t="shared" si="0"/>
        <v>0</v>
      </c>
      <c r="I62" s="475">
        <f t="shared" si="1"/>
        <v>0</v>
      </c>
      <c r="J62" s="476" t="s">
        <v>1241</v>
      </c>
      <c r="K62" s="475">
        <v>0</v>
      </c>
      <c r="L62" s="475">
        <v>0</v>
      </c>
      <c r="M62" s="495">
        <v>0</v>
      </c>
      <c r="N62" s="495">
        <v>0</v>
      </c>
      <c r="O62" s="495">
        <v>0</v>
      </c>
      <c r="P62" s="495">
        <v>0</v>
      </c>
      <c r="Q62" s="475">
        <f t="shared" si="2"/>
        <v>0</v>
      </c>
      <c r="R62" s="475">
        <f t="shared" si="3"/>
        <v>0</v>
      </c>
    </row>
    <row r="63" spans="1:18" ht="45" customHeight="1" thickBot="1" x14ac:dyDescent="0.3">
      <c r="A63" s="482" t="s">
        <v>1242</v>
      </c>
      <c r="B63" s="475">
        <v>0</v>
      </c>
      <c r="C63" s="475">
        <v>0</v>
      </c>
      <c r="D63" s="495">
        <v>0</v>
      </c>
      <c r="E63" s="495">
        <v>0</v>
      </c>
      <c r="F63" s="495">
        <v>0</v>
      </c>
      <c r="G63" s="495">
        <v>0</v>
      </c>
      <c r="H63" s="475">
        <f t="shared" si="0"/>
        <v>0</v>
      </c>
      <c r="I63" s="475">
        <f t="shared" si="1"/>
        <v>0</v>
      </c>
      <c r="J63" s="476" t="s">
        <v>1243</v>
      </c>
      <c r="K63" s="475">
        <v>0</v>
      </c>
      <c r="L63" s="475">
        <v>0</v>
      </c>
      <c r="M63" s="495">
        <v>0</v>
      </c>
      <c r="N63" s="495">
        <v>0</v>
      </c>
      <c r="O63" s="495">
        <v>0</v>
      </c>
      <c r="P63" s="495">
        <v>0</v>
      </c>
      <c r="Q63" s="475">
        <f t="shared" si="2"/>
        <v>0</v>
      </c>
      <c r="R63" s="475">
        <f t="shared" si="3"/>
        <v>0</v>
      </c>
    </row>
    <row r="64" spans="1:18" ht="45" customHeight="1" thickBot="1" x14ac:dyDescent="0.3">
      <c r="A64" s="474" t="s">
        <v>1244</v>
      </c>
      <c r="B64" s="475">
        <v>661200</v>
      </c>
      <c r="C64" s="475">
        <v>448155</v>
      </c>
      <c r="D64" s="495">
        <v>0</v>
      </c>
      <c r="E64" s="495">
        <v>0</v>
      </c>
      <c r="F64" s="495">
        <v>0</v>
      </c>
      <c r="G64" s="495">
        <v>0</v>
      </c>
      <c r="H64" s="475">
        <f t="shared" si="0"/>
        <v>661200</v>
      </c>
      <c r="I64" s="475">
        <f t="shared" si="1"/>
        <v>448155</v>
      </c>
      <c r="J64" s="476" t="s">
        <v>1245</v>
      </c>
      <c r="K64" s="475">
        <v>0</v>
      </c>
      <c r="L64" s="475">
        <v>0</v>
      </c>
      <c r="M64" s="495">
        <v>0</v>
      </c>
      <c r="N64" s="495">
        <v>0</v>
      </c>
      <c r="O64" s="495">
        <v>0</v>
      </c>
      <c r="P64" s="495">
        <v>0</v>
      </c>
      <c r="Q64" s="475">
        <f t="shared" si="2"/>
        <v>0</v>
      </c>
      <c r="R64" s="475">
        <f t="shared" si="3"/>
        <v>0</v>
      </c>
    </row>
    <row r="65" spans="1:18" ht="45" customHeight="1" thickBot="1" x14ac:dyDescent="0.3">
      <c r="A65" s="474" t="s">
        <v>1246</v>
      </c>
      <c r="B65" s="475">
        <v>550000</v>
      </c>
      <c r="C65" s="475">
        <v>1016803</v>
      </c>
      <c r="D65" s="495">
        <v>0</v>
      </c>
      <c r="E65" s="495">
        <v>0</v>
      </c>
      <c r="F65" s="495">
        <v>0</v>
      </c>
      <c r="G65" s="495">
        <v>0</v>
      </c>
      <c r="H65" s="475">
        <f t="shared" si="0"/>
        <v>550000</v>
      </c>
      <c r="I65" s="475">
        <f t="shared" si="1"/>
        <v>1016803</v>
      </c>
      <c r="J65" s="476" t="s">
        <v>1247</v>
      </c>
      <c r="K65" s="475">
        <v>0</v>
      </c>
      <c r="L65" s="475">
        <v>0</v>
      </c>
      <c r="M65" s="495">
        <v>0</v>
      </c>
      <c r="N65" s="495">
        <v>0</v>
      </c>
      <c r="O65" s="495">
        <v>0</v>
      </c>
      <c r="P65" s="495">
        <v>0</v>
      </c>
      <c r="Q65" s="475">
        <f t="shared" si="2"/>
        <v>0</v>
      </c>
      <c r="R65" s="475">
        <f t="shared" si="3"/>
        <v>0</v>
      </c>
    </row>
    <row r="66" spans="1:18" ht="45" customHeight="1" thickBot="1" x14ac:dyDescent="0.3">
      <c r="A66" s="479" t="s">
        <v>46</v>
      </c>
      <c r="B66" s="478">
        <f t="shared" ref="B66:G66" si="15">SUM(B61:B65)</f>
        <v>1211200</v>
      </c>
      <c r="C66" s="478">
        <f t="shared" si="15"/>
        <v>1464958</v>
      </c>
      <c r="D66" s="496">
        <f>SUM(D61:D65)</f>
        <v>0</v>
      </c>
      <c r="E66" s="496">
        <f>SUM(E61:E65)</f>
        <v>0</v>
      </c>
      <c r="F66" s="496">
        <f t="shared" si="15"/>
        <v>0</v>
      </c>
      <c r="G66" s="496">
        <f t="shared" si="15"/>
        <v>0</v>
      </c>
      <c r="H66" s="478">
        <f t="shared" si="0"/>
        <v>1211200</v>
      </c>
      <c r="I66" s="478">
        <f t="shared" si="1"/>
        <v>1464958</v>
      </c>
      <c r="J66" s="476" t="s">
        <v>1248</v>
      </c>
      <c r="K66" s="475">
        <v>0</v>
      </c>
      <c r="L66" s="475">
        <v>0</v>
      </c>
      <c r="M66" s="495">
        <v>0</v>
      </c>
      <c r="N66" s="495">
        <v>0</v>
      </c>
      <c r="O66" s="495">
        <v>0</v>
      </c>
      <c r="P66" s="495">
        <v>0</v>
      </c>
      <c r="Q66" s="475">
        <f t="shared" si="2"/>
        <v>0</v>
      </c>
      <c r="R66" s="475">
        <f t="shared" si="3"/>
        <v>0</v>
      </c>
    </row>
    <row r="67" spans="1:18" ht="45" customHeight="1" thickBot="1" x14ac:dyDescent="0.3">
      <c r="A67" s="474" t="s">
        <v>1249</v>
      </c>
      <c r="B67" s="475">
        <v>0</v>
      </c>
      <c r="C67" s="475">
        <v>0</v>
      </c>
      <c r="D67" s="495">
        <v>0</v>
      </c>
      <c r="E67" s="495">
        <v>0</v>
      </c>
      <c r="F67" s="495">
        <v>0</v>
      </c>
      <c r="G67" s="495">
        <v>0</v>
      </c>
      <c r="H67" s="475">
        <f t="shared" si="0"/>
        <v>0</v>
      </c>
      <c r="I67" s="475">
        <f t="shared" si="1"/>
        <v>0</v>
      </c>
      <c r="J67" s="476" t="s">
        <v>1250</v>
      </c>
      <c r="K67" s="475">
        <v>0</v>
      </c>
      <c r="L67" s="475">
        <v>0</v>
      </c>
      <c r="M67" s="495">
        <v>0</v>
      </c>
      <c r="N67" s="495">
        <v>0</v>
      </c>
      <c r="O67" s="495">
        <v>0</v>
      </c>
      <c r="P67" s="495">
        <v>0</v>
      </c>
      <c r="Q67" s="475">
        <f t="shared" si="2"/>
        <v>0</v>
      </c>
      <c r="R67" s="475">
        <f t="shared" si="3"/>
        <v>0</v>
      </c>
    </row>
    <row r="68" spans="1:18" ht="45" customHeight="1" x14ac:dyDescent="0.25">
      <c r="A68" s="698" t="s">
        <v>1251</v>
      </c>
      <c r="B68" s="700">
        <v>0</v>
      </c>
      <c r="C68" s="700">
        <v>0</v>
      </c>
      <c r="D68" s="710">
        <v>0</v>
      </c>
      <c r="E68" s="710">
        <v>0</v>
      </c>
      <c r="F68" s="710">
        <v>0</v>
      </c>
      <c r="G68" s="710">
        <v>0</v>
      </c>
      <c r="H68" s="700">
        <f t="shared" si="0"/>
        <v>0</v>
      </c>
      <c r="I68" s="700">
        <f t="shared" si="1"/>
        <v>0</v>
      </c>
      <c r="J68" s="705" t="s">
        <v>1252</v>
      </c>
      <c r="K68" s="700">
        <v>0</v>
      </c>
      <c r="L68" s="700">
        <v>0</v>
      </c>
      <c r="M68" s="710">
        <v>0</v>
      </c>
      <c r="N68" s="710">
        <v>0</v>
      </c>
      <c r="O68" s="710">
        <v>0</v>
      </c>
      <c r="P68" s="710">
        <v>0</v>
      </c>
      <c r="Q68" s="700">
        <f t="shared" si="2"/>
        <v>0</v>
      </c>
      <c r="R68" s="700">
        <f t="shared" si="3"/>
        <v>0</v>
      </c>
    </row>
    <row r="69" spans="1:18" ht="45" customHeight="1" thickBot="1" x14ac:dyDescent="0.3">
      <c r="A69" s="699"/>
      <c r="B69" s="701"/>
      <c r="C69" s="701"/>
      <c r="D69" s="711"/>
      <c r="E69" s="711"/>
      <c r="F69" s="711"/>
      <c r="G69" s="711"/>
      <c r="H69" s="701"/>
      <c r="I69" s="701"/>
      <c r="J69" s="706"/>
      <c r="K69" s="701"/>
      <c r="L69" s="701"/>
      <c r="M69" s="711"/>
      <c r="N69" s="711"/>
      <c r="O69" s="711"/>
      <c r="P69" s="711"/>
      <c r="Q69" s="701"/>
      <c r="R69" s="701"/>
    </row>
    <row r="70" spans="1:18" ht="45" customHeight="1" x14ac:dyDescent="0.25">
      <c r="A70" s="698" t="s">
        <v>1253</v>
      </c>
      <c r="B70" s="700">
        <v>0</v>
      </c>
      <c r="C70" s="700">
        <v>0</v>
      </c>
      <c r="D70" s="710">
        <v>0</v>
      </c>
      <c r="E70" s="710">
        <v>0</v>
      </c>
      <c r="F70" s="710">
        <v>0</v>
      </c>
      <c r="G70" s="710">
        <v>0</v>
      </c>
      <c r="H70" s="700">
        <f t="shared" si="0"/>
        <v>0</v>
      </c>
      <c r="I70" s="700">
        <f t="shared" si="1"/>
        <v>0</v>
      </c>
      <c r="J70" s="698" t="s">
        <v>1254</v>
      </c>
      <c r="K70" s="700">
        <v>0</v>
      </c>
      <c r="L70" s="700">
        <v>0</v>
      </c>
      <c r="M70" s="710">
        <v>0</v>
      </c>
      <c r="N70" s="710">
        <v>0</v>
      </c>
      <c r="O70" s="710">
        <v>0</v>
      </c>
      <c r="P70" s="710">
        <v>0</v>
      </c>
      <c r="Q70" s="700">
        <f t="shared" si="2"/>
        <v>0</v>
      </c>
      <c r="R70" s="700">
        <f t="shared" si="3"/>
        <v>0</v>
      </c>
    </row>
    <row r="71" spans="1:18" ht="45" customHeight="1" thickBot="1" x14ac:dyDescent="0.3">
      <c r="A71" s="699"/>
      <c r="B71" s="701"/>
      <c r="C71" s="701"/>
      <c r="D71" s="711"/>
      <c r="E71" s="711"/>
      <c r="F71" s="711"/>
      <c r="G71" s="711"/>
      <c r="H71" s="701"/>
      <c r="I71" s="701"/>
      <c r="J71" s="699"/>
      <c r="K71" s="701"/>
      <c r="L71" s="701"/>
      <c r="M71" s="711"/>
      <c r="N71" s="711"/>
      <c r="O71" s="711"/>
      <c r="P71" s="711"/>
      <c r="Q71" s="701"/>
      <c r="R71" s="701"/>
    </row>
    <row r="72" spans="1:18" ht="45" customHeight="1" thickBot="1" x14ac:dyDescent="0.3">
      <c r="A72" s="482" t="s">
        <v>1255</v>
      </c>
      <c r="B72" s="475">
        <v>0</v>
      </c>
      <c r="C72" s="475">
        <v>0</v>
      </c>
      <c r="D72" s="495">
        <v>0</v>
      </c>
      <c r="E72" s="495">
        <v>0</v>
      </c>
      <c r="F72" s="495">
        <v>0</v>
      </c>
      <c r="G72" s="495">
        <v>0</v>
      </c>
      <c r="H72" s="475">
        <f t="shared" si="0"/>
        <v>0</v>
      </c>
      <c r="I72" s="475">
        <f t="shared" si="1"/>
        <v>0</v>
      </c>
      <c r="J72" s="481" t="s">
        <v>1256</v>
      </c>
      <c r="K72" s="475">
        <v>1000000</v>
      </c>
      <c r="L72" s="475">
        <v>1000000</v>
      </c>
      <c r="M72" s="495">
        <v>0</v>
      </c>
      <c r="N72" s="495">
        <v>0</v>
      </c>
      <c r="O72" s="495">
        <v>0</v>
      </c>
      <c r="P72" s="495">
        <v>0</v>
      </c>
      <c r="Q72" s="475">
        <f t="shared" si="2"/>
        <v>1000000</v>
      </c>
      <c r="R72" s="475">
        <f t="shared" si="3"/>
        <v>1000000</v>
      </c>
    </row>
    <row r="73" spans="1:18" ht="45" customHeight="1" thickBot="1" x14ac:dyDescent="0.3">
      <c r="A73" s="474" t="s">
        <v>1257</v>
      </c>
      <c r="B73" s="475">
        <v>0</v>
      </c>
      <c r="C73" s="475">
        <v>167555</v>
      </c>
      <c r="D73" s="495">
        <v>0</v>
      </c>
      <c r="E73" s="495">
        <v>0</v>
      </c>
      <c r="F73" s="495">
        <v>0</v>
      </c>
      <c r="G73" s="495">
        <v>0</v>
      </c>
      <c r="H73" s="475">
        <f t="shared" si="0"/>
        <v>0</v>
      </c>
      <c r="I73" s="475">
        <f t="shared" si="1"/>
        <v>167555</v>
      </c>
      <c r="J73" s="477" t="s">
        <v>1258</v>
      </c>
      <c r="K73" s="478">
        <f t="shared" ref="K73:L73" si="16">SUM(K62:K72)</f>
        <v>1000000</v>
      </c>
      <c r="L73" s="478">
        <f t="shared" si="16"/>
        <v>1000000</v>
      </c>
      <c r="M73" s="496">
        <f>SUM(M62:M72)</f>
        <v>0</v>
      </c>
      <c r="N73" s="496">
        <f>SUM(N62:N72)</f>
        <v>0</v>
      </c>
      <c r="O73" s="496">
        <f>SUM(O62:O72)</f>
        <v>0</v>
      </c>
      <c r="P73" s="496">
        <f>SUM(P62:P72)</f>
        <v>0</v>
      </c>
      <c r="Q73" s="478">
        <f t="shared" si="2"/>
        <v>1000000</v>
      </c>
      <c r="R73" s="478">
        <f t="shared" si="3"/>
        <v>1000000</v>
      </c>
    </row>
    <row r="74" spans="1:18" ht="45" customHeight="1" thickBot="1" x14ac:dyDescent="0.3">
      <c r="A74" s="479" t="s">
        <v>1259</v>
      </c>
      <c r="B74" s="478">
        <f t="shared" ref="B74:G74" si="17">SUM(B67:B73)</f>
        <v>0</v>
      </c>
      <c r="C74" s="478">
        <f t="shared" si="17"/>
        <v>167555</v>
      </c>
      <c r="D74" s="496">
        <f>SUM(D67:D73)</f>
        <v>0</v>
      </c>
      <c r="E74" s="496">
        <f>SUM(E67:E73)</f>
        <v>0</v>
      </c>
      <c r="F74" s="496">
        <f t="shared" si="17"/>
        <v>0</v>
      </c>
      <c r="G74" s="496">
        <f t="shared" si="17"/>
        <v>0</v>
      </c>
      <c r="H74" s="478">
        <f t="shared" si="0"/>
        <v>0</v>
      </c>
      <c r="I74" s="478">
        <f t="shared" si="1"/>
        <v>167555</v>
      </c>
      <c r="J74" s="477"/>
      <c r="K74" s="475"/>
      <c r="L74" s="475"/>
      <c r="M74" s="495"/>
      <c r="N74" s="495"/>
      <c r="O74" s="495"/>
      <c r="P74" s="495"/>
      <c r="Q74" s="475">
        <f t="shared" si="2"/>
        <v>0</v>
      </c>
      <c r="R74" s="475">
        <f t="shared" si="3"/>
        <v>0</v>
      </c>
    </row>
    <row r="75" spans="1:18" ht="45" customHeight="1" x14ac:dyDescent="0.25">
      <c r="A75" s="483" t="s">
        <v>494</v>
      </c>
      <c r="B75" s="712">
        <f t="shared" ref="B75:G75" si="18">B24+B30+B37+B53+B60+B66+B74</f>
        <v>329689789</v>
      </c>
      <c r="C75" s="712">
        <f t="shared" si="18"/>
        <v>334982875</v>
      </c>
      <c r="D75" s="716">
        <f>D24+D30+D37+D53+D60+D66+D74</f>
        <v>4640802</v>
      </c>
      <c r="E75" s="716">
        <f>E24+E30+E37+E53+E60+E66+E74</f>
        <v>4557029</v>
      </c>
      <c r="F75" s="716">
        <f t="shared" si="18"/>
        <v>0</v>
      </c>
      <c r="G75" s="716">
        <f t="shared" si="18"/>
        <v>5369</v>
      </c>
      <c r="H75" s="712">
        <f t="shared" si="0"/>
        <v>334330591</v>
      </c>
      <c r="I75" s="712">
        <f t="shared" si="1"/>
        <v>339545273</v>
      </c>
      <c r="J75" s="484" t="s">
        <v>461</v>
      </c>
      <c r="K75" s="712">
        <f t="shared" ref="K75:L75" si="19">K14+K15+K21+K30+K47+K56+K61+K73</f>
        <v>317179570</v>
      </c>
      <c r="L75" s="712">
        <f t="shared" si="19"/>
        <v>229318822</v>
      </c>
      <c r="M75" s="716">
        <f>M14+M15+M21+M30+M47+M56+M61+M73</f>
        <v>77946052</v>
      </c>
      <c r="N75" s="716">
        <f>N14+N15+N21+N30+N47+N56+N61+N73</f>
        <v>72070280</v>
      </c>
      <c r="O75" s="716">
        <f>O14+O15+O21+O30+O47+O56+O61+O73</f>
        <v>36302550</v>
      </c>
      <c r="P75" s="716">
        <f>P14+P15+P21+P30+P47+P56+P61+P73</f>
        <v>34164171</v>
      </c>
      <c r="Q75" s="712">
        <f t="shared" si="2"/>
        <v>431428172</v>
      </c>
      <c r="R75" s="712">
        <f t="shared" si="3"/>
        <v>335553273</v>
      </c>
    </row>
    <row r="76" spans="1:18" ht="45" customHeight="1" thickBot="1" x14ac:dyDescent="0.3">
      <c r="A76" s="479" t="s">
        <v>1260</v>
      </c>
      <c r="B76" s="713"/>
      <c r="C76" s="713"/>
      <c r="D76" s="717"/>
      <c r="E76" s="717"/>
      <c r="F76" s="717"/>
      <c r="G76" s="717"/>
      <c r="H76" s="713"/>
      <c r="I76" s="713"/>
      <c r="J76" s="477" t="s">
        <v>1261</v>
      </c>
      <c r="K76" s="713"/>
      <c r="L76" s="713"/>
      <c r="M76" s="717"/>
      <c r="N76" s="717"/>
      <c r="O76" s="717"/>
      <c r="P76" s="717"/>
      <c r="Q76" s="713"/>
      <c r="R76" s="713"/>
    </row>
  </sheetData>
  <mergeCells count="86">
    <mergeCell ref="R54:R55"/>
    <mergeCell ref="I70:I71"/>
    <mergeCell ref="H54:H55"/>
    <mergeCell ref="I54:I55"/>
    <mergeCell ref="Q75:Q76"/>
    <mergeCell ref="R75:R76"/>
    <mergeCell ref="Q68:Q69"/>
    <mergeCell ref="R68:R69"/>
    <mergeCell ref="Q70:Q71"/>
    <mergeCell ref="R70:R71"/>
    <mergeCell ref="Q54:Q55"/>
    <mergeCell ref="O54:O55"/>
    <mergeCell ref="O68:O69"/>
    <mergeCell ref="O70:O71"/>
    <mergeCell ref="O75:O76"/>
    <mergeCell ref="L75:L76"/>
    <mergeCell ref="M9:N9"/>
    <mergeCell ref="O9:P9"/>
    <mergeCell ref="Q9:R9"/>
    <mergeCell ref="K9:L9"/>
    <mergeCell ref="D75:D76"/>
    <mergeCell ref="E75:E76"/>
    <mergeCell ref="M54:M55"/>
    <mergeCell ref="N54:N55"/>
    <mergeCell ref="M68:M69"/>
    <mergeCell ref="N68:N69"/>
    <mergeCell ref="M70:M71"/>
    <mergeCell ref="N70:N71"/>
    <mergeCell ref="M75:M76"/>
    <mergeCell ref="N75:N76"/>
    <mergeCell ref="F75:F76"/>
    <mergeCell ref="G75:G76"/>
    <mergeCell ref="E54:E55"/>
    <mergeCell ref="D68:D69"/>
    <mergeCell ref="E68:E69"/>
    <mergeCell ref="H9:I9"/>
    <mergeCell ref="B7:I7"/>
    <mergeCell ref="H68:H69"/>
    <mergeCell ref="I68:I69"/>
    <mergeCell ref="G54:G55"/>
    <mergeCell ref="D54:D55"/>
    <mergeCell ref="P75:P76"/>
    <mergeCell ref="C68:C69"/>
    <mergeCell ref="J68:J69"/>
    <mergeCell ref="K68:K69"/>
    <mergeCell ref="P68:P69"/>
    <mergeCell ref="L68:L69"/>
    <mergeCell ref="F68:F69"/>
    <mergeCell ref="G68:G69"/>
    <mergeCell ref="H75:H76"/>
    <mergeCell ref="I75:I76"/>
    <mergeCell ref="F70:F71"/>
    <mergeCell ref="G70:G71"/>
    <mergeCell ref="H70:H71"/>
    <mergeCell ref="B75:B76"/>
    <mergeCell ref="C75:C76"/>
    <mergeCell ref="K75:K76"/>
    <mergeCell ref="A1:P1"/>
    <mergeCell ref="B9:C9"/>
    <mergeCell ref="D9:E9"/>
    <mergeCell ref="F9:G9"/>
    <mergeCell ref="A70:A71"/>
    <mergeCell ref="B70:B71"/>
    <mergeCell ref="C70:C71"/>
    <mergeCell ref="J70:J71"/>
    <mergeCell ref="K70:K71"/>
    <mergeCell ref="P70:P71"/>
    <mergeCell ref="L70:L71"/>
    <mergeCell ref="D70:D71"/>
    <mergeCell ref="E70:E71"/>
    <mergeCell ref="A68:A69"/>
    <mergeCell ref="B68:B69"/>
    <mergeCell ref="A10:A11"/>
    <mergeCell ref="J10:J11"/>
    <mergeCell ref="A3:R3"/>
    <mergeCell ref="A54:A55"/>
    <mergeCell ref="B54:B55"/>
    <mergeCell ref="C54:C55"/>
    <mergeCell ref="J54:J55"/>
    <mergeCell ref="K54:K55"/>
    <mergeCell ref="J7:R7"/>
    <mergeCell ref="P54:P55"/>
    <mergeCell ref="L54:L55"/>
    <mergeCell ref="A4:R4"/>
    <mergeCell ref="A5:R5"/>
    <mergeCell ref="F54:F55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33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1"/>
  <sheetViews>
    <sheetView tabSelected="1" workbookViewId="0">
      <selection activeCell="G19" sqref="G19"/>
    </sheetView>
  </sheetViews>
  <sheetFormatPr defaultRowHeight="12.6" x14ac:dyDescent="0.25"/>
  <cols>
    <col min="1" max="1" width="28.5546875" style="486" customWidth="1"/>
    <col min="2" max="2" width="20.109375" style="486" customWidth="1"/>
    <col min="3" max="3" width="22.33203125" style="486" bestFit="1" customWidth="1"/>
    <col min="4" max="4" width="20.88671875" style="486" bestFit="1" customWidth="1"/>
    <col min="5" max="256" width="9.109375" style="486"/>
    <col min="257" max="257" width="28.5546875" style="486" customWidth="1"/>
    <col min="258" max="258" width="20.109375" style="486" customWidth="1"/>
    <col min="259" max="259" width="20.33203125" style="486" customWidth="1"/>
    <col min="260" max="260" width="19" style="486" customWidth="1"/>
    <col min="261" max="512" width="9.109375" style="486"/>
    <col min="513" max="513" width="28.5546875" style="486" customWidth="1"/>
    <col min="514" max="514" width="20.109375" style="486" customWidth="1"/>
    <col min="515" max="515" width="20.33203125" style="486" customWidth="1"/>
    <col min="516" max="516" width="19" style="486" customWidth="1"/>
    <col min="517" max="768" width="9.109375" style="486"/>
    <col min="769" max="769" width="28.5546875" style="486" customWidth="1"/>
    <col min="770" max="770" width="20.109375" style="486" customWidth="1"/>
    <col min="771" max="771" width="20.33203125" style="486" customWidth="1"/>
    <col min="772" max="772" width="19" style="486" customWidth="1"/>
    <col min="773" max="1024" width="9.109375" style="486"/>
    <col min="1025" max="1025" width="28.5546875" style="486" customWidth="1"/>
    <col min="1026" max="1026" width="20.109375" style="486" customWidth="1"/>
    <col min="1027" max="1027" width="20.33203125" style="486" customWidth="1"/>
    <col min="1028" max="1028" width="19" style="486" customWidth="1"/>
    <col min="1029" max="1280" width="9.109375" style="486"/>
    <col min="1281" max="1281" width="28.5546875" style="486" customWidth="1"/>
    <col min="1282" max="1282" width="20.109375" style="486" customWidth="1"/>
    <col min="1283" max="1283" width="20.33203125" style="486" customWidth="1"/>
    <col min="1284" max="1284" width="19" style="486" customWidth="1"/>
    <col min="1285" max="1536" width="9.109375" style="486"/>
    <col min="1537" max="1537" width="28.5546875" style="486" customWidth="1"/>
    <col min="1538" max="1538" width="20.109375" style="486" customWidth="1"/>
    <col min="1539" max="1539" width="20.33203125" style="486" customWidth="1"/>
    <col min="1540" max="1540" width="19" style="486" customWidth="1"/>
    <col min="1541" max="1792" width="9.109375" style="486"/>
    <col min="1793" max="1793" width="28.5546875" style="486" customWidth="1"/>
    <col min="1794" max="1794" width="20.109375" style="486" customWidth="1"/>
    <col min="1795" max="1795" width="20.33203125" style="486" customWidth="1"/>
    <col min="1796" max="1796" width="19" style="486" customWidth="1"/>
    <col min="1797" max="2048" width="9.109375" style="486"/>
    <col min="2049" max="2049" width="28.5546875" style="486" customWidth="1"/>
    <col min="2050" max="2050" width="20.109375" style="486" customWidth="1"/>
    <col min="2051" max="2051" width="20.33203125" style="486" customWidth="1"/>
    <col min="2052" max="2052" width="19" style="486" customWidth="1"/>
    <col min="2053" max="2304" width="9.109375" style="486"/>
    <col min="2305" max="2305" width="28.5546875" style="486" customWidth="1"/>
    <col min="2306" max="2306" width="20.109375" style="486" customWidth="1"/>
    <col min="2307" max="2307" width="20.33203125" style="486" customWidth="1"/>
    <col min="2308" max="2308" width="19" style="486" customWidth="1"/>
    <col min="2309" max="2560" width="9.109375" style="486"/>
    <col min="2561" max="2561" width="28.5546875" style="486" customWidth="1"/>
    <col min="2562" max="2562" width="20.109375" style="486" customWidth="1"/>
    <col min="2563" max="2563" width="20.33203125" style="486" customWidth="1"/>
    <col min="2564" max="2564" width="19" style="486" customWidth="1"/>
    <col min="2565" max="2816" width="9.109375" style="486"/>
    <col min="2817" max="2817" width="28.5546875" style="486" customWidth="1"/>
    <col min="2818" max="2818" width="20.109375" style="486" customWidth="1"/>
    <col min="2819" max="2819" width="20.33203125" style="486" customWidth="1"/>
    <col min="2820" max="2820" width="19" style="486" customWidth="1"/>
    <col min="2821" max="3072" width="9.109375" style="486"/>
    <col min="3073" max="3073" width="28.5546875" style="486" customWidth="1"/>
    <col min="3074" max="3074" width="20.109375" style="486" customWidth="1"/>
    <col min="3075" max="3075" width="20.33203125" style="486" customWidth="1"/>
    <col min="3076" max="3076" width="19" style="486" customWidth="1"/>
    <col min="3077" max="3328" width="9.109375" style="486"/>
    <col min="3329" max="3329" width="28.5546875" style="486" customWidth="1"/>
    <col min="3330" max="3330" width="20.109375" style="486" customWidth="1"/>
    <col min="3331" max="3331" width="20.33203125" style="486" customWidth="1"/>
    <col min="3332" max="3332" width="19" style="486" customWidth="1"/>
    <col min="3333" max="3584" width="9.109375" style="486"/>
    <col min="3585" max="3585" width="28.5546875" style="486" customWidth="1"/>
    <col min="3586" max="3586" width="20.109375" style="486" customWidth="1"/>
    <col min="3587" max="3587" width="20.33203125" style="486" customWidth="1"/>
    <col min="3588" max="3588" width="19" style="486" customWidth="1"/>
    <col min="3589" max="3840" width="9.109375" style="486"/>
    <col min="3841" max="3841" width="28.5546875" style="486" customWidth="1"/>
    <col min="3842" max="3842" width="20.109375" style="486" customWidth="1"/>
    <col min="3843" max="3843" width="20.33203125" style="486" customWidth="1"/>
    <col min="3844" max="3844" width="19" style="486" customWidth="1"/>
    <col min="3845" max="4096" width="9.109375" style="486"/>
    <col min="4097" max="4097" width="28.5546875" style="486" customWidth="1"/>
    <col min="4098" max="4098" width="20.109375" style="486" customWidth="1"/>
    <col min="4099" max="4099" width="20.33203125" style="486" customWidth="1"/>
    <col min="4100" max="4100" width="19" style="486" customWidth="1"/>
    <col min="4101" max="4352" width="9.109375" style="486"/>
    <col min="4353" max="4353" width="28.5546875" style="486" customWidth="1"/>
    <col min="4354" max="4354" width="20.109375" style="486" customWidth="1"/>
    <col min="4355" max="4355" width="20.33203125" style="486" customWidth="1"/>
    <col min="4356" max="4356" width="19" style="486" customWidth="1"/>
    <col min="4357" max="4608" width="9.109375" style="486"/>
    <col min="4609" max="4609" width="28.5546875" style="486" customWidth="1"/>
    <col min="4610" max="4610" width="20.109375" style="486" customWidth="1"/>
    <col min="4611" max="4611" width="20.33203125" style="486" customWidth="1"/>
    <col min="4612" max="4612" width="19" style="486" customWidth="1"/>
    <col min="4613" max="4864" width="9.109375" style="486"/>
    <col min="4865" max="4865" width="28.5546875" style="486" customWidth="1"/>
    <col min="4866" max="4866" width="20.109375" style="486" customWidth="1"/>
    <col min="4867" max="4867" width="20.33203125" style="486" customWidth="1"/>
    <col min="4868" max="4868" width="19" style="486" customWidth="1"/>
    <col min="4869" max="5120" width="9.109375" style="486"/>
    <col min="5121" max="5121" width="28.5546875" style="486" customWidth="1"/>
    <col min="5122" max="5122" width="20.109375" style="486" customWidth="1"/>
    <col min="5123" max="5123" width="20.33203125" style="486" customWidth="1"/>
    <col min="5124" max="5124" width="19" style="486" customWidth="1"/>
    <col min="5125" max="5376" width="9.109375" style="486"/>
    <col min="5377" max="5377" width="28.5546875" style="486" customWidth="1"/>
    <col min="5378" max="5378" width="20.109375" style="486" customWidth="1"/>
    <col min="5379" max="5379" width="20.33203125" style="486" customWidth="1"/>
    <col min="5380" max="5380" width="19" style="486" customWidth="1"/>
    <col min="5381" max="5632" width="9.109375" style="486"/>
    <col min="5633" max="5633" width="28.5546875" style="486" customWidth="1"/>
    <col min="5634" max="5634" width="20.109375" style="486" customWidth="1"/>
    <col min="5635" max="5635" width="20.33203125" style="486" customWidth="1"/>
    <col min="5636" max="5636" width="19" style="486" customWidth="1"/>
    <col min="5637" max="5888" width="9.109375" style="486"/>
    <col min="5889" max="5889" width="28.5546875" style="486" customWidth="1"/>
    <col min="5890" max="5890" width="20.109375" style="486" customWidth="1"/>
    <col min="5891" max="5891" width="20.33203125" style="486" customWidth="1"/>
    <col min="5892" max="5892" width="19" style="486" customWidth="1"/>
    <col min="5893" max="6144" width="9.109375" style="486"/>
    <col min="6145" max="6145" width="28.5546875" style="486" customWidth="1"/>
    <col min="6146" max="6146" width="20.109375" style="486" customWidth="1"/>
    <col min="6147" max="6147" width="20.33203125" style="486" customWidth="1"/>
    <col min="6148" max="6148" width="19" style="486" customWidth="1"/>
    <col min="6149" max="6400" width="9.109375" style="486"/>
    <col min="6401" max="6401" width="28.5546875" style="486" customWidth="1"/>
    <col min="6402" max="6402" width="20.109375" style="486" customWidth="1"/>
    <col min="6403" max="6403" width="20.33203125" style="486" customWidth="1"/>
    <col min="6404" max="6404" width="19" style="486" customWidth="1"/>
    <col min="6405" max="6656" width="9.109375" style="486"/>
    <col min="6657" max="6657" width="28.5546875" style="486" customWidth="1"/>
    <col min="6658" max="6658" width="20.109375" style="486" customWidth="1"/>
    <col min="6659" max="6659" width="20.33203125" style="486" customWidth="1"/>
    <col min="6660" max="6660" width="19" style="486" customWidth="1"/>
    <col min="6661" max="6912" width="9.109375" style="486"/>
    <col min="6913" max="6913" width="28.5546875" style="486" customWidth="1"/>
    <col min="6914" max="6914" width="20.109375" style="486" customWidth="1"/>
    <col min="6915" max="6915" width="20.33203125" style="486" customWidth="1"/>
    <col min="6916" max="6916" width="19" style="486" customWidth="1"/>
    <col min="6917" max="7168" width="9.109375" style="486"/>
    <col min="7169" max="7169" width="28.5546875" style="486" customWidth="1"/>
    <col min="7170" max="7170" width="20.109375" style="486" customWidth="1"/>
    <col min="7171" max="7171" width="20.33203125" style="486" customWidth="1"/>
    <col min="7172" max="7172" width="19" style="486" customWidth="1"/>
    <col min="7173" max="7424" width="9.109375" style="486"/>
    <col min="7425" max="7425" width="28.5546875" style="486" customWidth="1"/>
    <col min="7426" max="7426" width="20.109375" style="486" customWidth="1"/>
    <col min="7427" max="7427" width="20.33203125" style="486" customWidth="1"/>
    <col min="7428" max="7428" width="19" style="486" customWidth="1"/>
    <col min="7429" max="7680" width="9.109375" style="486"/>
    <col min="7681" max="7681" width="28.5546875" style="486" customWidth="1"/>
    <col min="7682" max="7682" width="20.109375" style="486" customWidth="1"/>
    <col min="7683" max="7683" width="20.33203125" style="486" customWidth="1"/>
    <col min="7684" max="7684" width="19" style="486" customWidth="1"/>
    <col min="7685" max="7936" width="9.109375" style="486"/>
    <col min="7937" max="7937" width="28.5546875" style="486" customWidth="1"/>
    <col min="7938" max="7938" width="20.109375" style="486" customWidth="1"/>
    <col min="7939" max="7939" width="20.33203125" style="486" customWidth="1"/>
    <col min="7940" max="7940" width="19" style="486" customWidth="1"/>
    <col min="7941" max="8192" width="9.109375" style="486"/>
    <col min="8193" max="8193" width="28.5546875" style="486" customWidth="1"/>
    <col min="8194" max="8194" width="20.109375" style="486" customWidth="1"/>
    <col min="8195" max="8195" width="20.33203125" style="486" customWidth="1"/>
    <col min="8196" max="8196" width="19" style="486" customWidth="1"/>
    <col min="8197" max="8448" width="9.109375" style="486"/>
    <col min="8449" max="8449" width="28.5546875" style="486" customWidth="1"/>
    <col min="8450" max="8450" width="20.109375" style="486" customWidth="1"/>
    <col min="8451" max="8451" width="20.33203125" style="486" customWidth="1"/>
    <col min="8452" max="8452" width="19" style="486" customWidth="1"/>
    <col min="8453" max="8704" width="9.109375" style="486"/>
    <col min="8705" max="8705" width="28.5546875" style="486" customWidth="1"/>
    <col min="8706" max="8706" width="20.109375" style="486" customWidth="1"/>
    <col min="8707" max="8707" width="20.33203125" style="486" customWidth="1"/>
    <col min="8708" max="8708" width="19" style="486" customWidth="1"/>
    <col min="8709" max="8960" width="9.109375" style="486"/>
    <col min="8961" max="8961" width="28.5546875" style="486" customWidth="1"/>
    <col min="8962" max="8962" width="20.109375" style="486" customWidth="1"/>
    <col min="8963" max="8963" width="20.33203125" style="486" customWidth="1"/>
    <col min="8964" max="8964" width="19" style="486" customWidth="1"/>
    <col min="8965" max="9216" width="9.109375" style="486"/>
    <col min="9217" max="9217" width="28.5546875" style="486" customWidth="1"/>
    <col min="9218" max="9218" width="20.109375" style="486" customWidth="1"/>
    <col min="9219" max="9219" width="20.33203125" style="486" customWidth="1"/>
    <col min="9220" max="9220" width="19" style="486" customWidth="1"/>
    <col min="9221" max="9472" width="9.109375" style="486"/>
    <col min="9473" max="9473" width="28.5546875" style="486" customWidth="1"/>
    <col min="9474" max="9474" width="20.109375" style="486" customWidth="1"/>
    <col min="9475" max="9475" width="20.33203125" style="486" customWidth="1"/>
    <col min="9476" max="9476" width="19" style="486" customWidth="1"/>
    <col min="9477" max="9728" width="9.109375" style="486"/>
    <col min="9729" max="9729" width="28.5546875" style="486" customWidth="1"/>
    <col min="9730" max="9730" width="20.109375" style="486" customWidth="1"/>
    <col min="9731" max="9731" width="20.33203125" style="486" customWidth="1"/>
    <col min="9732" max="9732" width="19" style="486" customWidth="1"/>
    <col min="9733" max="9984" width="9.109375" style="486"/>
    <col min="9985" max="9985" width="28.5546875" style="486" customWidth="1"/>
    <col min="9986" max="9986" width="20.109375" style="486" customWidth="1"/>
    <col min="9987" max="9987" width="20.33203125" style="486" customWidth="1"/>
    <col min="9988" max="9988" width="19" style="486" customWidth="1"/>
    <col min="9989" max="10240" width="9.109375" style="486"/>
    <col min="10241" max="10241" width="28.5546875" style="486" customWidth="1"/>
    <col min="10242" max="10242" width="20.109375" style="486" customWidth="1"/>
    <col min="10243" max="10243" width="20.33203125" style="486" customWidth="1"/>
    <col min="10244" max="10244" width="19" style="486" customWidth="1"/>
    <col min="10245" max="10496" width="9.109375" style="486"/>
    <col min="10497" max="10497" width="28.5546875" style="486" customWidth="1"/>
    <col min="10498" max="10498" width="20.109375" style="486" customWidth="1"/>
    <col min="10499" max="10499" width="20.33203125" style="486" customWidth="1"/>
    <col min="10500" max="10500" width="19" style="486" customWidth="1"/>
    <col min="10501" max="10752" width="9.109375" style="486"/>
    <col min="10753" max="10753" width="28.5546875" style="486" customWidth="1"/>
    <col min="10754" max="10754" width="20.109375" style="486" customWidth="1"/>
    <col min="10755" max="10755" width="20.33203125" style="486" customWidth="1"/>
    <col min="10756" max="10756" width="19" style="486" customWidth="1"/>
    <col min="10757" max="11008" width="9.109375" style="486"/>
    <col min="11009" max="11009" width="28.5546875" style="486" customWidth="1"/>
    <col min="11010" max="11010" width="20.109375" style="486" customWidth="1"/>
    <col min="11011" max="11011" width="20.33203125" style="486" customWidth="1"/>
    <col min="11012" max="11012" width="19" style="486" customWidth="1"/>
    <col min="11013" max="11264" width="9.109375" style="486"/>
    <col min="11265" max="11265" width="28.5546875" style="486" customWidth="1"/>
    <col min="11266" max="11266" width="20.109375" style="486" customWidth="1"/>
    <col min="11267" max="11267" width="20.33203125" style="486" customWidth="1"/>
    <col min="11268" max="11268" width="19" style="486" customWidth="1"/>
    <col min="11269" max="11520" width="9.109375" style="486"/>
    <col min="11521" max="11521" width="28.5546875" style="486" customWidth="1"/>
    <col min="11522" max="11522" width="20.109375" style="486" customWidth="1"/>
    <col min="11523" max="11523" width="20.33203125" style="486" customWidth="1"/>
    <col min="11524" max="11524" width="19" style="486" customWidth="1"/>
    <col min="11525" max="11776" width="9.109375" style="486"/>
    <col min="11777" max="11777" width="28.5546875" style="486" customWidth="1"/>
    <col min="11778" max="11778" width="20.109375" style="486" customWidth="1"/>
    <col min="11779" max="11779" width="20.33203125" style="486" customWidth="1"/>
    <col min="11780" max="11780" width="19" style="486" customWidth="1"/>
    <col min="11781" max="12032" width="9.109375" style="486"/>
    <col min="12033" max="12033" width="28.5546875" style="486" customWidth="1"/>
    <col min="12034" max="12034" width="20.109375" style="486" customWidth="1"/>
    <col min="12035" max="12035" width="20.33203125" style="486" customWidth="1"/>
    <col min="12036" max="12036" width="19" style="486" customWidth="1"/>
    <col min="12037" max="12288" width="9.109375" style="486"/>
    <col min="12289" max="12289" width="28.5546875" style="486" customWidth="1"/>
    <col min="12290" max="12290" width="20.109375" style="486" customWidth="1"/>
    <col min="12291" max="12291" width="20.33203125" style="486" customWidth="1"/>
    <col min="12292" max="12292" width="19" style="486" customWidth="1"/>
    <col min="12293" max="12544" width="9.109375" style="486"/>
    <col min="12545" max="12545" width="28.5546875" style="486" customWidth="1"/>
    <col min="12546" max="12546" width="20.109375" style="486" customWidth="1"/>
    <col min="12547" max="12547" width="20.33203125" style="486" customWidth="1"/>
    <col min="12548" max="12548" width="19" style="486" customWidth="1"/>
    <col min="12549" max="12800" width="9.109375" style="486"/>
    <col min="12801" max="12801" width="28.5546875" style="486" customWidth="1"/>
    <col min="12802" max="12802" width="20.109375" style="486" customWidth="1"/>
    <col min="12803" max="12803" width="20.33203125" style="486" customWidth="1"/>
    <col min="12804" max="12804" width="19" style="486" customWidth="1"/>
    <col min="12805" max="13056" width="9.109375" style="486"/>
    <col min="13057" max="13057" width="28.5546875" style="486" customWidth="1"/>
    <col min="13058" max="13058" width="20.109375" style="486" customWidth="1"/>
    <col min="13059" max="13059" width="20.33203125" style="486" customWidth="1"/>
    <col min="13060" max="13060" width="19" style="486" customWidth="1"/>
    <col min="13061" max="13312" width="9.109375" style="486"/>
    <col min="13313" max="13313" width="28.5546875" style="486" customWidth="1"/>
    <col min="13314" max="13314" width="20.109375" style="486" customWidth="1"/>
    <col min="13315" max="13315" width="20.33203125" style="486" customWidth="1"/>
    <col min="13316" max="13316" width="19" style="486" customWidth="1"/>
    <col min="13317" max="13568" width="9.109375" style="486"/>
    <col min="13569" max="13569" width="28.5546875" style="486" customWidth="1"/>
    <col min="13570" max="13570" width="20.109375" style="486" customWidth="1"/>
    <col min="13571" max="13571" width="20.33203125" style="486" customWidth="1"/>
    <col min="13572" max="13572" width="19" style="486" customWidth="1"/>
    <col min="13573" max="13824" width="9.109375" style="486"/>
    <col min="13825" max="13825" width="28.5546875" style="486" customWidth="1"/>
    <col min="13826" max="13826" width="20.109375" style="486" customWidth="1"/>
    <col min="13827" max="13827" width="20.33203125" style="486" customWidth="1"/>
    <col min="13828" max="13828" width="19" style="486" customWidth="1"/>
    <col min="13829" max="14080" width="9.109375" style="486"/>
    <col min="14081" max="14081" width="28.5546875" style="486" customWidth="1"/>
    <col min="14082" max="14082" width="20.109375" style="486" customWidth="1"/>
    <col min="14083" max="14083" width="20.33203125" style="486" customWidth="1"/>
    <col min="14084" max="14084" width="19" style="486" customWidth="1"/>
    <col min="14085" max="14336" width="9.109375" style="486"/>
    <col min="14337" max="14337" width="28.5546875" style="486" customWidth="1"/>
    <col min="14338" max="14338" width="20.109375" style="486" customWidth="1"/>
    <col min="14339" max="14339" width="20.33203125" style="486" customWidth="1"/>
    <col min="14340" max="14340" width="19" style="486" customWidth="1"/>
    <col min="14341" max="14592" width="9.109375" style="486"/>
    <col min="14593" max="14593" width="28.5546875" style="486" customWidth="1"/>
    <col min="14594" max="14594" width="20.109375" style="486" customWidth="1"/>
    <col min="14595" max="14595" width="20.33203125" style="486" customWidth="1"/>
    <col min="14596" max="14596" width="19" style="486" customWidth="1"/>
    <col min="14597" max="14848" width="9.109375" style="486"/>
    <col min="14849" max="14849" width="28.5546875" style="486" customWidth="1"/>
    <col min="14850" max="14850" width="20.109375" style="486" customWidth="1"/>
    <col min="14851" max="14851" width="20.33203125" style="486" customWidth="1"/>
    <col min="14852" max="14852" width="19" style="486" customWidth="1"/>
    <col min="14853" max="15104" width="9.109375" style="486"/>
    <col min="15105" max="15105" width="28.5546875" style="486" customWidth="1"/>
    <col min="15106" max="15106" width="20.109375" style="486" customWidth="1"/>
    <col min="15107" max="15107" width="20.33203125" style="486" customWidth="1"/>
    <col min="15108" max="15108" width="19" style="486" customWidth="1"/>
    <col min="15109" max="15360" width="9.109375" style="486"/>
    <col min="15361" max="15361" width="28.5546875" style="486" customWidth="1"/>
    <col min="15362" max="15362" width="20.109375" style="486" customWidth="1"/>
    <col min="15363" max="15363" width="20.33203125" style="486" customWidth="1"/>
    <col min="15364" max="15364" width="19" style="486" customWidth="1"/>
    <col min="15365" max="15616" width="9.109375" style="486"/>
    <col min="15617" max="15617" width="28.5546875" style="486" customWidth="1"/>
    <col min="15618" max="15618" width="20.109375" style="486" customWidth="1"/>
    <col min="15619" max="15619" width="20.33203125" style="486" customWidth="1"/>
    <col min="15620" max="15620" width="19" style="486" customWidth="1"/>
    <col min="15621" max="15872" width="9.109375" style="486"/>
    <col min="15873" max="15873" width="28.5546875" style="486" customWidth="1"/>
    <col min="15874" max="15874" width="20.109375" style="486" customWidth="1"/>
    <col min="15875" max="15875" width="20.33203125" style="486" customWidth="1"/>
    <col min="15876" max="15876" width="19" style="486" customWidth="1"/>
    <col min="15877" max="16128" width="9.109375" style="486"/>
    <col min="16129" max="16129" width="28.5546875" style="486" customWidth="1"/>
    <col min="16130" max="16130" width="20.109375" style="486" customWidth="1"/>
    <col min="16131" max="16131" width="20.33203125" style="486" customWidth="1"/>
    <col min="16132" max="16132" width="19" style="486" customWidth="1"/>
    <col min="16133" max="16384" width="9.109375" style="486"/>
  </cols>
  <sheetData>
    <row r="1" spans="1:4" s="386" customFormat="1" ht="13.8" x14ac:dyDescent="0.25">
      <c r="A1" s="385" t="s">
        <v>1334</v>
      </c>
      <c r="B1" s="385"/>
    </row>
    <row r="2" spans="1:4" ht="13.2" x14ac:dyDescent="0.25">
      <c r="A2" s="485"/>
    </row>
    <row r="3" spans="1:4" ht="13.2" x14ac:dyDescent="0.25">
      <c r="A3" s="485"/>
    </row>
    <row r="4" spans="1:4" ht="18" x14ac:dyDescent="0.35">
      <c r="A4" s="718" t="s">
        <v>1295</v>
      </c>
      <c r="B4" s="718"/>
      <c r="C4" s="718"/>
      <c r="D4" s="718"/>
    </row>
    <row r="5" spans="1:4" ht="18" x14ac:dyDescent="0.35">
      <c r="A5" s="718" t="s">
        <v>1262</v>
      </c>
      <c r="B5" s="718"/>
      <c r="C5" s="718"/>
      <c r="D5" s="718"/>
    </row>
    <row r="6" spans="1:4" ht="18" x14ac:dyDescent="0.35">
      <c r="A6" s="718" t="s">
        <v>1315</v>
      </c>
      <c r="B6" s="718"/>
      <c r="C6" s="718"/>
      <c r="D6" s="718"/>
    </row>
    <row r="7" spans="1:4" ht="13.2" x14ac:dyDescent="0.25">
      <c r="A7" s="485"/>
    </row>
    <row r="8" spans="1:4" ht="18" x14ac:dyDescent="0.35">
      <c r="A8" s="485"/>
      <c r="C8" s="719" t="s">
        <v>1134</v>
      </c>
      <c r="D8" s="719"/>
    </row>
    <row r="9" spans="1:4" ht="18" x14ac:dyDescent="0.35">
      <c r="A9" s="487"/>
      <c r="B9" s="720"/>
      <c r="C9" s="721"/>
      <c r="D9" s="722"/>
    </row>
    <row r="10" spans="1:4" ht="24.9" customHeight="1" x14ac:dyDescent="0.35">
      <c r="A10" s="538" t="s">
        <v>1263</v>
      </c>
      <c r="B10" s="539" t="s">
        <v>1264</v>
      </c>
      <c r="C10" s="539" t="s">
        <v>1265</v>
      </c>
      <c r="D10" s="540" t="s">
        <v>1266</v>
      </c>
    </row>
    <row r="11" spans="1:4" ht="24.9" customHeight="1" x14ac:dyDescent="0.3">
      <c r="A11" s="541" t="s">
        <v>1267</v>
      </c>
      <c r="B11" s="542">
        <v>141570564</v>
      </c>
      <c r="C11" s="542">
        <v>56834448</v>
      </c>
      <c r="D11" s="543">
        <f t="shared" ref="D11:D20" si="0">SUM(B11-C11)</f>
        <v>84736116</v>
      </c>
    </row>
    <row r="12" spans="1:4" ht="24.9" customHeight="1" x14ac:dyDescent="0.3">
      <c r="A12" s="541" t="s">
        <v>1268</v>
      </c>
      <c r="B12" s="542">
        <v>158454395</v>
      </c>
      <c r="C12" s="542">
        <v>95702171</v>
      </c>
      <c r="D12" s="542">
        <f t="shared" si="0"/>
        <v>62752224</v>
      </c>
    </row>
    <row r="13" spans="1:4" ht="24.9" customHeight="1" x14ac:dyDescent="0.3">
      <c r="A13" s="541" t="s">
        <v>1269</v>
      </c>
      <c r="B13" s="542">
        <v>178905985</v>
      </c>
      <c r="C13" s="542">
        <v>124099099</v>
      </c>
      <c r="D13" s="542">
        <f t="shared" si="0"/>
        <v>54806886</v>
      </c>
    </row>
    <row r="14" spans="1:4" ht="24.9" customHeight="1" x14ac:dyDescent="0.3">
      <c r="A14" s="541" t="s">
        <v>1270</v>
      </c>
      <c r="B14" s="542">
        <v>213014619</v>
      </c>
      <c r="C14" s="542">
        <v>142842869</v>
      </c>
      <c r="D14" s="542">
        <f t="shared" si="0"/>
        <v>70171750</v>
      </c>
    </row>
    <row r="15" spans="1:4" ht="24.9" customHeight="1" x14ac:dyDescent="0.3">
      <c r="A15" s="541" t="s">
        <v>1271</v>
      </c>
      <c r="B15" s="542">
        <v>228018513</v>
      </c>
      <c r="C15" s="542">
        <v>162829026</v>
      </c>
      <c r="D15" s="542">
        <f t="shared" si="0"/>
        <v>65189487</v>
      </c>
    </row>
    <row r="16" spans="1:4" ht="24.9" customHeight="1" x14ac:dyDescent="0.3">
      <c r="A16" s="541" t="s">
        <v>1272</v>
      </c>
      <c r="B16" s="542">
        <v>281603114</v>
      </c>
      <c r="C16" s="542">
        <v>185995176</v>
      </c>
      <c r="D16" s="542">
        <f t="shared" si="0"/>
        <v>95607938</v>
      </c>
    </row>
    <row r="17" spans="1:4" ht="24.9" customHeight="1" x14ac:dyDescent="0.3">
      <c r="A17" s="541" t="s">
        <v>1273</v>
      </c>
      <c r="B17" s="542">
        <v>314014272</v>
      </c>
      <c r="C17" s="542">
        <v>205623095</v>
      </c>
      <c r="D17" s="542">
        <f t="shared" si="0"/>
        <v>108391177</v>
      </c>
    </row>
    <row r="18" spans="1:4" ht="24.9" customHeight="1" x14ac:dyDescent="0.3">
      <c r="A18" s="541" t="s">
        <v>1274</v>
      </c>
      <c r="B18" s="542">
        <v>335279635</v>
      </c>
      <c r="C18" s="542">
        <v>232167996</v>
      </c>
      <c r="D18" s="542">
        <f t="shared" si="0"/>
        <v>103111639</v>
      </c>
    </row>
    <row r="19" spans="1:4" ht="24.9" customHeight="1" x14ac:dyDescent="0.3">
      <c r="A19" s="541" t="s">
        <v>1275</v>
      </c>
      <c r="B19" s="542">
        <v>359081308</v>
      </c>
      <c r="C19" s="542">
        <v>249099906</v>
      </c>
      <c r="D19" s="542">
        <f t="shared" si="0"/>
        <v>109981402</v>
      </c>
    </row>
    <row r="20" spans="1:4" ht="24.9" customHeight="1" x14ac:dyDescent="0.35">
      <c r="A20" s="541" t="s">
        <v>1276</v>
      </c>
      <c r="B20" s="584">
        <v>428778895</v>
      </c>
      <c r="C20" s="584">
        <v>333805527</v>
      </c>
      <c r="D20" s="544">
        <f t="shared" si="0"/>
        <v>94973368</v>
      </c>
    </row>
    <row r="21" spans="1:4" x14ac:dyDescent="0.25">
      <c r="C21" s="488"/>
    </row>
  </sheetData>
  <mergeCells count="5">
    <mergeCell ref="A4:D4"/>
    <mergeCell ref="A5:D5"/>
    <mergeCell ref="A6:D6"/>
    <mergeCell ref="C8:D8"/>
    <mergeCell ref="B9:D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workbookViewId="0">
      <selection sqref="A1:M1"/>
    </sheetView>
  </sheetViews>
  <sheetFormatPr defaultColWidth="9.109375" defaultRowHeight="14.4" x14ac:dyDescent="0.3"/>
  <cols>
    <col min="1" max="1" width="71" style="295" customWidth="1"/>
    <col min="2" max="6" width="15.6640625" style="352" customWidth="1"/>
    <col min="7" max="7" width="15.6640625" style="295" customWidth="1"/>
    <col min="8" max="9" width="15.6640625" style="352" customWidth="1"/>
    <col min="10" max="13" width="15.6640625" style="295" customWidth="1"/>
    <col min="14" max="14" width="12.5546875" style="295" bestFit="1" customWidth="1"/>
    <col min="15" max="15" width="9.88671875" style="295" bestFit="1" customWidth="1"/>
    <col min="16" max="16384" width="9.109375" style="295"/>
  </cols>
  <sheetData>
    <row r="1" spans="1:16" x14ac:dyDescent="0.3">
      <c r="A1" s="589" t="s">
        <v>1317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</row>
    <row r="2" spans="1:16" ht="18" x14ac:dyDescent="0.35">
      <c r="A2" s="595" t="s">
        <v>957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</row>
    <row r="3" spans="1:16" x14ac:dyDescent="0.3">
      <c r="A3" s="351"/>
    </row>
    <row r="4" spans="1:16" ht="18" x14ac:dyDescent="0.35">
      <c r="A4" s="596" t="str">
        <f>Mellékletek!A3</f>
        <v>2019. évi előirányzatai és teljesítése</v>
      </c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</row>
    <row r="5" spans="1:16" ht="19.5" customHeight="1" x14ac:dyDescent="0.35">
      <c r="A5" s="597" t="s">
        <v>999</v>
      </c>
      <c r="B5" s="597"/>
      <c r="C5" s="597"/>
      <c r="D5" s="597"/>
      <c r="E5" s="597"/>
      <c r="F5" s="597"/>
      <c r="G5" s="597"/>
      <c r="H5" s="597"/>
      <c r="I5" s="597"/>
      <c r="J5" s="597"/>
      <c r="K5" s="597"/>
      <c r="L5" s="597"/>
      <c r="M5" s="597"/>
    </row>
    <row r="6" spans="1:16" x14ac:dyDescent="0.3">
      <c r="M6" s="353"/>
    </row>
    <row r="7" spans="1:16" ht="20.100000000000001" customHeight="1" x14ac:dyDescent="0.3">
      <c r="A7" s="354"/>
      <c r="B7" s="591" t="s">
        <v>375</v>
      </c>
      <c r="C7" s="592"/>
      <c r="D7" s="592"/>
      <c r="E7" s="591" t="s">
        <v>372</v>
      </c>
      <c r="F7" s="592"/>
      <c r="G7" s="593"/>
      <c r="H7" s="592" t="s">
        <v>959</v>
      </c>
      <c r="I7" s="592"/>
      <c r="J7" s="593"/>
      <c r="K7" s="594" t="s">
        <v>955</v>
      </c>
      <c r="L7" s="594"/>
      <c r="M7" s="594"/>
      <c r="N7" s="355"/>
      <c r="O7" s="355"/>
    </row>
    <row r="8" spans="1:16" ht="20.100000000000001" customHeight="1" x14ac:dyDescent="0.3">
      <c r="A8" s="356" t="s">
        <v>600</v>
      </c>
      <c r="B8" s="357" t="s">
        <v>612</v>
      </c>
      <c r="C8" s="357" t="s">
        <v>613</v>
      </c>
      <c r="D8" s="357" t="s">
        <v>610</v>
      </c>
      <c r="E8" s="357" t="s">
        <v>612</v>
      </c>
      <c r="F8" s="357" t="s">
        <v>613</v>
      </c>
      <c r="G8" s="357" t="s">
        <v>610</v>
      </c>
      <c r="H8" s="357" t="s">
        <v>612</v>
      </c>
      <c r="I8" s="357" t="s">
        <v>613</v>
      </c>
      <c r="J8" s="357" t="s">
        <v>610</v>
      </c>
      <c r="K8" s="357" t="s">
        <v>612</v>
      </c>
      <c r="L8" s="357" t="s">
        <v>613</v>
      </c>
      <c r="M8" s="358" t="s">
        <v>610</v>
      </c>
      <c r="N8" s="355"/>
      <c r="O8" s="355"/>
    </row>
    <row r="9" spans="1:16" ht="20.100000000000001" customHeight="1" x14ac:dyDescent="0.3">
      <c r="A9" s="359" t="s">
        <v>31</v>
      </c>
      <c r="B9" s="360">
        <f>'2.kiadások működés felhalmozás'!C26</f>
        <v>23831222</v>
      </c>
      <c r="C9" s="360">
        <f>'2.kiadások működés felhalmozás'!D26</f>
        <v>56210473</v>
      </c>
      <c r="D9" s="360">
        <f>'2.kiadások működés felhalmozás'!E26</f>
        <v>52693649</v>
      </c>
      <c r="E9" s="360">
        <f>'2.kiadások működés felhalmozás'!F26</f>
        <v>49229280</v>
      </c>
      <c r="F9" s="360">
        <f>'2.kiadások működés felhalmozás'!G26</f>
        <v>55352115</v>
      </c>
      <c r="G9" s="360">
        <f>'2.kiadások működés felhalmozás'!H26</f>
        <v>54574239</v>
      </c>
      <c r="H9" s="360">
        <f>'2.kiadások működés felhalmozás'!I26</f>
        <v>26115700</v>
      </c>
      <c r="I9" s="360">
        <f>'2.kiadások működés felhalmozás'!J26</f>
        <v>26115700</v>
      </c>
      <c r="J9" s="360">
        <f>'2.kiadások működés felhalmozás'!K26</f>
        <v>25971741</v>
      </c>
      <c r="K9" s="360">
        <f>'2.kiadások működés felhalmozás'!L26</f>
        <v>99176202</v>
      </c>
      <c r="L9" s="360">
        <f>'2.kiadások működés felhalmozás'!M26</f>
        <v>137678288</v>
      </c>
      <c r="M9" s="360">
        <f>'2.kiadások működés felhalmozás'!N26</f>
        <v>133239629</v>
      </c>
      <c r="N9" s="355"/>
      <c r="O9" s="355"/>
    </row>
    <row r="10" spans="1:16" ht="20.100000000000001" customHeight="1" x14ac:dyDescent="0.3">
      <c r="A10" s="359" t="s">
        <v>32</v>
      </c>
      <c r="B10" s="360">
        <f>'2.kiadások működés felhalmozás'!C27</f>
        <v>4249110</v>
      </c>
      <c r="C10" s="360">
        <f>'2.kiadások működés felhalmozás'!D27</f>
        <v>7271916</v>
      </c>
      <c r="D10" s="360">
        <f>'2.kiadások működés felhalmozás'!E27</f>
        <v>7097694</v>
      </c>
      <c r="E10" s="360">
        <f>'2.kiadások működés felhalmozás'!F27</f>
        <v>8962060</v>
      </c>
      <c r="F10" s="360">
        <f>'2.kiadások működés felhalmozás'!G27</f>
        <v>10089819</v>
      </c>
      <c r="G10" s="360">
        <f>'2.kiadások működés felhalmozás'!H27</f>
        <v>9385764</v>
      </c>
      <c r="H10" s="360">
        <f>'2.kiadások működés felhalmozás'!I27</f>
        <v>5143750</v>
      </c>
      <c r="I10" s="360">
        <f>'2.kiadások működés felhalmozás'!J27</f>
        <v>5143750</v>
      </c>
      <c r="J10" s="360">
        <f>'2.kiadások működés felhalmozás'!K27</f>
        <v>4696466</v>
      </c>
      <c r="K10" s="360">
        <f>'2.kiadások működés felhalmozás'!L27</f>
        <v>18354920</v>
      </c>
      <c r="L10" s="360">
        <f>'2.kiadások működés felhalmozás'!M27</f>
        <v>22505485</v>
      </c>
      <c r="M10" s="360">
        <f>'2.kiadások működés felhalmozás'!N27</f>
        <v>21179924</v>
      </c>
      <c r="N10" s="355"/>
      <c r="O10" s="355"/>
    </row>
    <row r="11" spans="1:16" ht="20.100000000000001" customHeight="1" x14ac:dyDescent="0.3">
      <c r="A11" s="359" t="s">
        <v>33</v>
      </c>
      <c r="B11" s="360">
        <f>'2.kiadások működés felhalmozás'!C52</f>
        <v>58241852</v>
      </c>
      <c r="C11" s="360">
        <f>'2.kiadások működés felhalmozás'!D52</f>
        <v>96304293</v>
      </c>
      <c r="D11" s="360">
        <f>'2.kiadások működés felhalmozás'!E52</f>
        <v>73522252</v>
      </c>
      <c r="E11" s="360">
        <f>'2.kiadások működés felhalmozás'!F52</f>
        <v>7647260</v>
      </c>
      <c r="F11" s="360">
        <f>'2.kiadások működés felhalmozás'!G52</f>
        <v>8340936</v>
      </c>
      <c r="G11" s="360">
        <f>'2.kiadások működés felhalmozás'!H52</f>
        <v>8027176</v>
      </c>
      <c r="H11" s="360">
        <f>'2.kiadások működés felhalmozás'!I52</f>
        <v>5043100</v>
      </c>
      <c r="I11" s="360">
        <f>'2.kiadások működés felhalmozás'!J52</f>
        <v>5015201</v>
      </c>
      <c r="J11" s="360">
        <f>'2.kiadások működés felhalmozás'!K52</f>
        <v>3478884</v>
      </c>
      <c r="K11" s="360">
        <f>'2.kiadások működés felhalmozás'!L52</f>
        <v>70932212</v>
      </c>
      <c r="L11" s="360">
        <f>'2.kiadások működés felhalmozás'!M52</f>
        <v>109660430</v>
      </c>
      <c r="M11" s="360">
        <f>'2.kiadások működés felhalmozás'!N52</f>
        <v>85028312</v>
      </c>
      <c r="N11" s="355"/>
      <c r="O11" s="355"/>
    </row>
    <row r="12" spans="1:16" ht="20.100000000000001" customHeight="1" x14ac:dyDescent="0.3">
      <c r="A12" s="359" t="s">
        <v>34</v>
      </c>
      <c r="B12" s="360">
        <f>'2.kiadások működés felhalmozás'!C61</f>
        <v>21033553</v>
      </c>
      <c r="C12" s="360">
        <f>'2.kiadások működés felhalmozás'!D61</f>
        <v>19333553</v>
      </c>
      <c r="D12" s="360">
        <f>'2.kiadások működés felhalmozás'!E61</f>
        <v>18017300</v>
      </c>
      <c r="E12" s="360">
        <f>'2.kiadások működés felhalmozás'!F61</f>
        <v>0</v>
      </c>
      <c r="F12" s="360">
        <f>'2.kiadások működés felhalmozás'!G61</f>
        <v>0</v>
      </c>
      <c r="G12" s="360">
        <f>'2.kiadások működés felhalmozás'!H61</f>
        <v>0</v>
      </c>
      <c r="H12" s="360">
        <f>'2.kiadások működés felhalmozás'!I61</f>
        <v>0</v>
      </c>
      <c r="I12" s="360">
        <f>'2.kiadások működés felhalmozás'!J61</f>
        <v>0</v>
      </c>
      <c r="J12" s="360">
        <f>'2.kiadások működés felhalmozás'!K61</f>
        <v>0</v>
      </c>
      <c r="K12" s="360">
        <f>'2.kiadások működés felhalmozás'!L61</f>
        <v>21033553</v>
      </c>
      <c r="L12" s="360">
        <f>'2.kiadások működés felhalmozás'!M61</f>
        <v>19333553</v>
      </c>
      <c r="M12" s="360">
        <f>'2.kiadások működés felhalmozás'!N61</f>
        <v>18017300</v>
      </c>
      <c r="N12" s="355"/>
      <c r="O12" s="355"/>
    </row>
    <row r="13" spans="1:16" ht="20.100000000000001" customHeight="1" x14ac:dyDescent="0.3">
      <c r="A13" s="359" t="s">
        <v>35</v>
      </c>
      <c r="B13" s="360">
        <f>'2.kiadások működés felhalmozás'!C75</f>
        <v>105758975</v>
      </c>
      <c r="C13" s="360">
        <f>'2.kiadások működés felhalmozás'!D75</f>
        <v>64098744</v>
      </c>
      <c r="D13" s="360">
        <f>'2.kiadások működés felhalmozás'!E75</f>
        <v>17114442</v>
      </c>
      <c r="E13" s="360">
        <f>'2.kiadások működés felhalmozás'!F75</f>
        <v>130000</v>
      </c>
      <c r="F13" s="360">
        <f>'2.kiadások működés felhalmozás'!G75</f>
        <v>130000</v>
      </c>
      <c r="G13" s="360">
        <f>'2.kiadások működés felhalmozás'!H75</f>
        <v>24895</v>
      </c>
      <c r="H13" s="360">
        <f>'2.kiadások működés felhalmozás'!I75</f>
        <v>0</v>
      </c>
      <c r="I13" s="360">
        <f>'2.kiadások működés felhalmozás'!J75</f>
        <v>0</v>
      </c>
      <c r="J13" s="360">
        <f>'2.kiadások működés felhalmozás'!K75</f>
        <v>0</v>
      </c>
      <c r="K13" s="360">
        <f>'2.kiadások működés felhalmozás'!L75</f>
        <v>105888975</v>
      </c>
      <c r="L13" s="360">
        <f>'2.kiadások működés felhalmozás'!M75</f>
        <v>64228744</v>
      </c>
      <c r="M13" s="360">
        <f>'2.kiadások működés felhalmozás'!N75</f>
        <v>17139337</v>
      </c>
      <c r="N13" s="355"/>
      <c r="O13" s="355"/>
    </row>
    <row r="14" spans="1:16" ht="20.100000000000001" customHeight="1" x14ac:dyDescent="0.3">
      <c r="A14" s="359" t="s">
        <v>36</v>
      </c>
      <c r="B14" s="361">
        <f>'2.kiadások működés felhalmozás'!C84</f>
        <v>1097280</v>
      </c>
      <c r="C14" s="361">
        <f>'2.kiadások működés felhalmozás'!D84</f>
        <v>41018405</v>
      </c>
      <c r="D14" s="361">
        <f>'2.kiadások működés felhalmozás'!E84</f>
        <v>33029073</v>
      </c>
      <c r="E14" s="361">
        <f>'2.kiadások működés felhalmozás'!F84</f>
        <v>0</v>
      </c>
      <c r="F14" s="361">
        <f>'2.kiadások működés felhalmozás'!G84</f>
        <v>58206</v>
      </c>
      <c r="G14" s="361">
        <f>'2.kiadások működés felhalmozás'!H84</f>
        <v>58206</v>
      </c>
      <c r="H14" s="361">
        <f>'2.kiadások működés felhalmozás'!I84</f>
        <v>0</v>
      </c>
      <c r="I14" s="361">
        <f>'2.kiadások működés felhalmozás'!J84</f>
        <v>27899</v>
      </c>
      <c r="J14" s="361">
        <f>'2.kiadások működés felhalmozás'!K84</f>
        <v>17080</v>
      </c>
      <c r="K14" s="361">
        <f>'2.kiadások működés felhalmozás'!L84</f>
        <v>1097280</v>
      </c>
      <c r="L14" s="361">
        <f>'2.kiadások működés felhalmozás'!M84</f>
        <v>41104510</v>
      </c>
      <c r="M14" s="361">
        <f>'2.kiadások működés felhalmozás'!N84</f>
        <v>33104359</v>
      </c>
      <c r="N14" s="355"/>
      <c r="O14" s="355"/>
    </row>
    <row r="15" spans="1:16" ht="20.100000000000001" customHeight="1" x14ac:dyDescent="0.3">
      <c r="A15" s="359" t="s">
        <v>37</v>
      </c>
      <c r="B15" s="360">
        <f>'2.kiadások működés felhalmozás'!C89</f>
        <v>13606935</v>
      </c>
      <c r="C15" s="360">
        <f>'2.kiadások működés felhalmozás'!D89</f>
        <v>31942186</v>
      </c>
      <c r="D15" s="360">
        <f>'2.kiadások működés felhalmozás'!E89</f>
        <v>26844412</v>
      </c>
      <c r="E15" s="360">
        <f>'2.kiadások működés felhalmozás'!F89</f>
        <v>0</v>
      </c>
      <c r="F15" s="360">
        <f>'2.kiadások működés felhalmozás'!G89</f>
        <v>0</v>
      </c>
      <c r="G15" s="360">
        <f>'2.kiadások működés felhalmozás'!H89</f>
        <v>0</v>
      </c>
      <c r="H15" s="360">
        <f>'2.kiadások működés felhalmozás'!I89</f>
        <v>0</v>
      </c>
      <c r="I15" s="360">
        <f>'2.kiadások működés felhalmozás'!J89</f>
        <v>0</v>
      </c>
      <c r="J15" s="360">
        <f>'2.kiadások működés felhalmozás'!K89</f>
        <v>0</v>
      </c>
      <c r="K15" s="360">
        <f>'2.kiadások működés felhalmozás'!L89</f>
        <v>13606935</v>
      </c>
      <c r="L15" s="360">
        <f>'2.kiadások működés felhalmozás'!M89</f>
        <v>31942186</v>
      </c>
      <c r="M15" s="360">
        <f>'2.kiadások működés felhalmozás'!N89</f>
        <v>26844412</v>
      </c>
      <c r="N15" s="355"/>
      <c r="O15" s="355"/>
    </row>
    <row r="16" spans="1:16" ht="20.100000000000001" customHeight="1" x14ac:dyDescent="0.3">
      <c r="A16" s="359" t="s">
        <v>38</v>
      </c>
      <c r="B16" s="361">
        <f>'2.kiadások működés felhalmozás'!C98</f>
        <v>0</v>
      </c>
      <c r="C16" s="361">
        <f>'2.kiadások működés felhalmozás'!D98</f>
        <v>1000000</v>
      </c>
      <c r="D16" s="361">
        <f>'2.kiadások működés felhalmozás'!E98</f>
        <v>1000000</v>
      </c>
      <c r="E16" s="361">
        <f>'2.kiadások működés felhalmozás'!F98</f>
        <v>0</v>
      </c>
      <c r="F16" s="361">
        <f>'2.kiadások működés felhalmozás'!G98</f>
        <v>0</v>
      </c>
      <c r="G16" s="361">
        <f>'2.kiadások működés felhalmozás'!H98</f>
        <v>0</v>
      </c>
      <c r="H16" s="361">
        <f>'2.kiadások működés felhalmozás'!I98</f>
        <v>0</v>
      </c>
      <c r="I16" s="361">
        <f>'2.kiadások működés felhalmozás'!J98</f>
        <v>0</v>
      </c>
      <c r="J16" s="361">
        <f>'2.kiadások működés felhalmozás'!K98</f>
        <v>0</v>
      </c>
      <c r="K16" s="361">
        <f>'2.kiadások működés felhalmozás'!L98</f>
        <v>0</v>
      </c>
      <c r="L16" s="361">
        <f>'2.kiadások működés felhalmozás'!M98</f>
        <v>1000000</v>
      </c>
      <c r="M16" s="361">
        <f>'2.kiadások működés felhalmozás'!N98</f>
        <v>1000000</v>
      </c>
      <c r="N16" s="355"/>
      <c r="O16" s="355"/>
      <c r="P16" s="360">
        <f>'2.kiadások működés felhalmozás'!N89</f>
        <v>26844412</v>
      </c>
    </row>
    <row r="17" spans="1:15" ht="20.100000000000001" customHeight="1" x14ac:dyDescent="0.3">
      <c r="A17" s="362" t="s">
        <v>30</v>
      </c>
      <c r="B17" s="360">
        <f>SUM(B9:B16)</f>
        <v>227818927</v>
      </c>
      <c r="C17" s="360">
        <f>SUM(C9:C16)</f>
        <v>317179570</v>
      </c>
      <c r="D17" s="360">
        <f>SUM(D9:D16)</f>
        <v>229318822</v>
      </c>
      <c r="E17" s="360">
        <f t="shared" ref="E17:M17" si="0">SUM(E9:E16)</f>
        <v>65968600</v>
      </c>
      <c r="F17" s="360">
        <f t="shared" si="0"/>
        <v>73971076</v>
      </c>
      <c r="G17" s="360">
        <f t="shared" si="0"/>
        <v>72070280</v>
      </c>
      <c r="H17" s="360">
        <f t="shared" ref="H17:J17" si="1">SUM(H9:H16)</f>
        <v>36302550</v>
      </c>
      <c r="I17" s="360">
        <f t="shared" si="1"/>
        <v>36302550</v>
      </c>
      <c r="J17" s="360">
        <f t="shared" si="1"/>
        <v>34164171</v>
      </c>
      <c r="K17" s="360">
        <f t="shared" si="0"/>
        <v>330090077</v>
      </c>
      <c r="L17" s="360">
        <f t="shared" si="0"/>
        <v>427453196</v>
      </c>
      <c r="M17" s="360">
        <f t="shared" si="0"/>
        <v>335553273</v>
      </c>
      <c r="N17" s="355"/>
      <c r="O17" s="355"/>
    </row>
    <row r="18" spans="1:15" ht="20.100000000000001" customHeight="1" x14ac:dyDescent="0.3">
      <c r="A18" s="362" t="s">
        <v>39</v>
      </c>
      <c r="B18" s="360">
        <f>'2.kiadások működés felhalmozás'!C123</f>
        <v>102854565</v>
      </c>
      <c r="C18" s="360">
        <f>'2.kiadások működés felhalmozás'!D123</f>
        <v>106306239</v>
      </c>
      <c r="D18" s="360">
        <f>'2.kiadások működés felhalmozás'!E123</f>
        <v>104486705</v>
      </c>
      <c r="E18" s="360">
        <f>'2.kiadások működés felhalmozás'!F123</f>
        <v>0</v>
      </c>
      <c r="F18" s="360">
        <f>'2.kiadások működés felhalmozás'!G123</f>
        <v>0</v>
      </c>
      <c r="G18" s="360">
        <f>'2.kiadások működés felhalmozás'!H123</f>
        <v>0</v>
      </c>
      <c r="H18" s="360">
        <f>'2.kiadások működés felhalmozás'!I123</f>
        <v>0</v>
      </c>
      <c r="I18" s="360">
        <f>'2.kiadások működés felhalmozás'!J123</f>
        <v>0</v>
      </c>
      <c r="J18" s="360">
        <f>'2.kiadások működés felhalmozás'!K123</f>
        <v>0</v>
      </c>
      <c r="K18" s="360">
        <f>'2.kiadások működés felhalmozás'!C111</f>
        <v>5458611</v>
      </c>
      <c r="L18" s="360">
        <f>'2.kiadások működés felhalmozás'!D111</f>
        <v>5458611</v>
      </c>
      <c r="M18" s="360">
        <f>'2.kiadások működés felhalmozás'!E111</f>
        <v>5458611</v>
      </c>
      <c r="N18" s="355"/>
      <c r="O18" s="355"/>
    </row>
    <row r="19" spans="1:15" ht="20.100000000000001" customHeight="1" x14ac:dyDescent="0.3">
      <c r="A19" s="362" t="s">
        <v>489</v>
      </c>
      <c r="B19" s="363">
        <f>B17+B18</f>
        <v>330673492</v>
      </c>
      <c r="C19" s="363">
        <f>C17+C18</f>
        <v>423485809</v>
      </c>
      <c r="D19" s="363">
        <f>D17+D18</f>
        <v>333805527</v>
      </c>
      <c r="E19" s="363">
        <f t="shared" ref="E19:G19" si="2">E17+E18</f>
        <v>65968600</v>
      </c>
      <c r="F19" s="363">
        <f t="shared" si="2"/>
        <v>73971076</v>
      </c>
      <c r="G19" s="363">
        <f t="shared" si="2"/>
        <v>72070280</v>
      </c>
      <c r="H19" s="363">
        <f t="shared" ref="H19:J19" si="3">H17+H18</f>
        <v>36302550</v>
      </c>
      <c r="I19" s="363">
        <f t="shared" si="3"/>
        <v>36302550</v>
      </c>
      <c r="J19" s="363">
        <f t="shared" si="3"/>
        <v>34164171</v>
      </c>
      <c r="K19" s="363">
        <f>K17+K18-K18+K18</f>
        <v>335548688</v>
      </c>
      <c r="L19" s="363">
        <f>L17+L18</f>
        <v>432911807</v>
      </c>
      <c r="M19" s="363">
        <f>M17+M18</f>
        <v>341011884</v>
      </c>
      <c r="N19" s="355"/>
      <c r="O19" s="355"/>
    </row>
    <row r="20" spans="1:15" ht="20.100000000000001" customHeight="1" x14ac:dyDescent="0.3">
      <c r="A20" s="359" t="s">
        <v>41</v>
      </c>
      <c r="B20" s="361">
        <f>'3.bevételek működés felhalmozás'!C20</f>
        <v>173082396</v>
      </c>
      <c r="C20" s="361">
        <f>'3.bevételek működés felhalmozás'!D20</f>
        <v>246108948</v>
      </c>
      <c r="D20" s="361">
        <f>'3.bevételek működés felhalmozás'!E20</f>
        <v>241749239</v>
      </c>
      <c r="E20" s="361">
        <f>'3.bevételek működés felhalmozás'!F20</f>
        <v>0</v>
      </c>
      <c r="F20" s="361">
        <f>'3.bevételek működés felhalmozás'!G20</f>
        <v>4514802</v>
      </c>
      <c r="G20" s="361">
        <f>'3.bevételek működés felhalmozás'!H20</f>
        <v>4514802</v>
      </c>
      <c r="H20" s="361">
        <f>'3.bevételek működés felhalmozás'!I20</f>
        <v>0</v>
      </c>
      <c r="I20" s="361">
        <f>'3.bevételek működés felhalmozás'!J20</f>
        <v>0</v>
      </c>
      <c r="J20" s="361">
        <f>'3.bevételek működés felhalmozás'!K20</f>
        <v>0</v>
      </c>
      <c r="K20" s="361">
        <f>'3.bevételek működés felhalmozás'!L20</f>
        <v>173082396</v>
      </c>
      <c r="L20" s="361">
        <f>'3.bevételek működés felhalmozás'!M20</f>
        <v>250623750</v>
      </c>
      <c r="M20" s="361">
        <f>'3.bevételek működés felhalmozás'!N20</f>
        <v>246264041</v>
      </c>
      <c r="N20" s="355"/>
      <c r="O20" s="355"/>
    </row>
    <row r="21" spans="1:15" ht="20.100000000000001" customHeight="1" x14ac:dyDescent="0.3">
      <c r="A21" s="359" t="s">
        <v>42</v>
      </c>
      <c r="B21" s="360">
        <f>'3.bevételek működés felhalmozás'!C57</f>
        <v>0</v>
      </c>
      <c r="C21" s="360">
        <f>'3.bevételek működés felhalmozás'!D57</f>
        <v>21457329</v>
      </c>
      <c r="D21" s="360">
        <f>'3.bevételek működés felhalmozás'!E57</f>
        <v>17153514</v>
      </c>
      <c r="E21" s="360">
        <f>'3.bevételek működés felhalmozás'!F57</f>
        <v>0</v>
      </c>
      <c r="F21" s="360">
        <f>'3.bevételek működés felhalmozás'!G57</f>
        <v>0</v>
      </c>
      <c r="G21" s="360">
        <f>'3.bevételek működés felhalmozás'!H57</f>
        <v>0</v>
      </c>
      <c r="H21" s="361">
        <f>'3.bevételek működés felhalmozás'!I57</f>
        <v>0</v>
      </c>
      <c r="I21" s="361">
        <f>'3.bevételek működés felhalmozás'!J57</f>
        <v>0</v>
      </c>
      <c r="J21" s="361">
        <f>'3.bevételek működés felhalmozás'!K57</f>
        <v>0</v>
      </c>
      <c r="K21" s="360">
        <f>'3.bevételek működés felhalmozás'!L57</f>
        <v>0</v>
      </c>
      <c r="L21" s="360">
        <f>'3.bevételek működés felhalmozás'!M57</f>
        <v>21457329</v>
      </c>
      <c r="M21" s="360">
        <f>'3.bevételek működés felhalmozás'!N57</f>
        <v>17153514</v>
      </c>
      <c r="N21" s="355"/>
      <c r="O21" s="355"/>
    </row>
    <row r="22" spans="1:15" ht="20.100000000000001" customHeight="1" x14ac:dyDescent="0.3">
      <c r="A22" s="359" t="s">
        <v>43</v>
      </c>
      <c r="B22" s="360">
        <f>'3.bevételek működés felhalmozás'!C34</f>
        <v>46945000</v>
      </c>
      <c r="C22" s="360">
        <f>'3.bevételek működés felhalmozás'!D34</f>
        <v>46945000</v>
      </c>
      <c r="D22" s="360">
        <f>'3.bevételek működés felhalmozás'!E34</f>
        <v>58514352</v>
      </c>
      <c r="E22" s="360">
        <f>'3.bevételek működés felhalmozás'!F34</f>
        <v>0</v>
      </c>
      <c r="F22" s="360">
        <f>'3.bevételek működés felhalmozás'!G34</f>
        <v>0</v>
      </c>
      <c r="G22" s="360">
        <f>'3.bevételek működés felhalmozás'!H34</f>
        <v>0</v>
      </c>
      <c r="H22" s="361">
        <f>'3.bevételek működés felhalmozás'!I34</f>
        <v>0</v>
      </c>
      <c r="I22" s="361">
        <f>'3.bevételek működés felhalmozás'!J34</f>
        <v>0</v>
      </c>
      <c r="J22" s="361">
        <f>'3.bevételek működés felhalmozás'!K34</f>
        <v>0</v>
      </c>
      <c r="K22" s="360">
        <f>'3.bevételek működés felhalmozás'!L34</f>
        <v>46945000</v>
      </c>
      <c r="L22" s="360">
        <f>'3.bevételek működés felhalmozás'!M34</f>
        <v>46945000</v>
      </c>
      <c r="M22" s="360">
        <f>'3.bevételek működés felhalmozás'!N34</f>
        <v>58514352</v>
      </c>
      <c r="N22" s="364"/>
      <c r="O22" s="355"/>
    </row>
    <row r="23" spans="1:15" ht="20.100000000000001" customHeight="1" x14ac:dyDescent="0.3">
      <c r="A23" s="359" t="s">
        <v>44</v>
      </c>
      <c r="B23" s="360">
        <f>'3.bevételek működés felhalmozás'!C46</f>
        <v>8972359</v>
      </c>
      <c r="C23" s="360">
        <f>'3.bevételek működés felhalmozás'!D46</f>
        <v>11517312</v>
      </c>
      <c r="D23" s="360">
        <f>'3.bevételek működés felhalmozás'!E46</f>
        <v>13540557</v>
      </c>
      <c r="E23" s="360">
        <f>'3.bevételek működés felhalmozás'!F46</f>
        <v>50000</v>
      </c>
      <c r="F23" s="360">
        <f>'3.bevételek működés felhalmozás'!G46</f>
        <v>86000</v>
      </c>
      <c r="G23" s="360">
        <f>'3.bevételek működés felhalmozás'!H46</f>
        <v>42227</v>
      </c>
      <c r="H23" s="361">
        <f>'3.bevételek működés felhalmozás'!I46</f>
        <v>0</v>
      </c>
      <c r="I23" s="361">
        <f>'3.bevételek működés felhalmozás'!J46</f>
        <v>0</v>
      </c>
      <c r="J23" s="360">
        <f>'3.bevételek működés felhalmozás'!K46</f>
        <v>5369</v>
      </c>
      <c r="K23" s="360">
        <f>'3.bevételek működés felhalmozás'!L46</f>
        <v>9022359</v>
      </c>
      <c r="L23" s="360">
        <f>'3.bevételek működés felhalmozás'!M46</f>
        <v>11603312</v>
      </c>
      <c r="M23" s="360">
        <f>'3.bevételek működés felhalmozás'!N46</f>
        <v>13588153</v>
      </c>
      <c r="N23" s="355"/>
      <c r="O23" s="355"/>
    </row>
    <row r="24" spans="1:15" ht="20.100000000000001" customHeight="1" x14ac:dyDescent="0.3">
      <c r="A24" s="359" t="s">
        <v>45</v>
      </c>
      <c r="B24" s="360">
        <f>'3.bevételek működés felhalmozás'!C63</f>
        <v>100000</v>
      </c>
      <c r="C24" s="360">
        <f>'3.bevételek működés felhalmozás'!D63</f>
        <v>2450000</v>
      </c>
      <c r="D24" s="360">
        <f>'3.bevételek működés felhalmozás'!E63</f>
        <v>2392700</v>
      </c>
      <c r="E24" s="360">
        <f>'3.bevételek működés felhalmozás'!F63</f>
        <v>0</v>
      </c>
      <c r="F24" s="360">
        <f>'3.bevételek működés felhalmozás'!G63</f>
        <v>0</v>
      </c>
      <c r="G24" s="360">
        <f>'3.bevételek működés felhalmozás'!H63</f>
        <v>0</v>
      </c>
      <c r="H24" s="361">
        <f>'3.bevételek működés felhalmozás'!I63</f>
        <v>0</v>
      </c>
      <c r="I24" s="361">
        <f>'3.bevételek működés felhalmozás'!J63</f>
        <v>0</v>
      </c>
      <c r="J24" s="361">
        <f>'3.bevételek működés felhalmozás'!K63</f>
        <v>0</v>
      </c>
      <c r="K24" s="360">
        <f>'3.bevételek működés felhalmozás'!L63</f>
        <v>100000</v>
      </c>
      <c r="L24" s="360">
        <f>'3.bevételek működés felhalmozás'!M63</f>
        <v>2450000</v>
      </c>
      <c r="M24" s="360">
        <f>'3.bevételek működés felhalmozás'!N63</f>
        <v>2392700</v>
      </c>
      <c r="N24" s="364"/>
      <c r="O24" s="355"/>
    </row>
    <row r="25" spans="1:15" ht="20.100000000000001" customHeight="1" x14ac:dyDescent="0.3">
      <c r="A25" s="359" t="s">
        <v>46</v>
      </c>
      <c r="B25" s="360">
        <f>'3.bevételek működés felhalmozás'!C50</f>
        <v>641200</v>
      </c>
      <c r="C25" s="360">
        <f>'3.bevételek működés felhalmozás'!D50</f>
        <v>1211200</v>
      </c>
      <c r="D25" s="360">
        <f>'3.bevételek működés felhalmozás'!E50</f>
        <v>1464958</v>
      </c>
      <c r="E25" s="360">
        <f>'3.bevételek működés felhalmozás'!F50</f>
        <v>0</v>
      </c>
      <c r="F25" s="360">
        <f>'3.bevételek működés felhalmozás'!G50</f>
        <v>0</v>
      </c>
      <c r="G25" s="360">
        <f>'3.bevételek működés felhalmozás'!H50</f>
        <v>0</v>
      </c>
      <c r="H25" s="361">
        <f>'3.bevételek működés felhalmozás'!I25</f>
        <v>0</v>
      </c>
      <c r="I25" s="361">
        <f>'3.bevételek működés felhalmozás'!J25</f>
        <v>0</v>
      </c>
      <c r="J25" s="361">
        <f>'3.bevételek működés felhalmozás'!K25</f>
        <v>0</v>
      </c>
      <c r="K25" s="360">
        <f>'3.bevételek működés felhalmozás'!L50</f>
        <v>641200</v>
      </c>
      <c r="L25" s="360">
        <f>'3.bevételek működés felhalmozás'!M50</f>
        <v>1211200</v>
      </c>
      <c r="M25" s="360">
        <f>'3.bevételek működés felhalmozás'!N50</f>
        <v>1464958</v>
      </c>
      <c r="N25" s="355"/>
      <c r="O25" s="355"/>
    </row>
    <row r="26" spans="1:15" ht="20.100000000000001" customHeight="1" x14ac:dyDescent="0.3">
      <c r="A26" s="359" t="s">
        <v>47</v>
      </c>
      <c r="B26" s="360">
        <f>'3.bevételek működés felhalmozás'!C67</f>
        <v>0</v>
      </c>
      <c r="C26" s="360">
        <f>'3.bevételek működés felhalmozás'!D67</f>
        <v>0</v>
      </c>
      <c r="D26" s="360">
        <f>'3.bevételek működés felhalmozás'!E67</f>
        <v>167555</v>
      </c>
      <c r="E26" s="360">
        <f>'3.bevételek működés felhalmozás'!F67</f>
        <v>0</v>
      </c>
      <c r="F26" s="360">
        <f>'3.bevételek működés felhalmozás'!G67</f>
        <v>0</v>
      </c>
      <c r="G26" s="360">
        <f>'3.bevételek működés felhalmozás'!H67</f>
        <v>0</v>
      </c>
      <c r="H26" s="361">
        <f>'3.bevételek működés felhalmozás'!I67</f>
        <v>0</v>
      </c>
      <c r="I26" s="360">
        <f>'3.bevételek működés felhalmozás'!J67</f>
        <v>0</v>
      </c>
      <c r="J26" s="360">
        <f>'3.bevételek működés felhalmozás'!J67</f>
        <v>0</v>
      </c>
      <c r="K26" s="360">
        <f>'3.bevételek működés felhalmozás'!L67</f>
        <v>0</v>
      </c>
      <c r="L26" s="360">
        <f>'3.bevételek működés felhalmozás'!M67</f>
        <v>0</v>
      </c>
      <c r="M26" s="360">
        <f>'3.bevételek működés felhalmozás'!N67</f>
        <v>167555</v>
      </c>
      <c r="N26" s="355"/>
      <c r="O26" s="355"/>
    </row>
    <row r="27" spans="1:15" ht="20.100000000000001" customHeight="1" x14ac:dyDescent="0.3">
      <c r="A27" s="362" t="s">
        <v>40</v>
      </c>
      <c r="B27" s="360">
        <f>SUM(B20:B26)</f>
        <v>229740955</v>
      </c>
      <c r="C27" s="360">
        <f>SUM(C20:C26)</f>
        <v>329689789</v>
      </c>
      <c r="D27" s="360">
        <f>SUM(D20:D26)</f>
        <v>334982875</v>
      </c>
      <c r="E27" s="360">
        <f t="shared" ref="E27:K27" si="4">SUM(E20:E26)</f>
        <v>50000</v>
      </c>
      <c r="F27" s="360">
        <f t="shared" si="4"/>
        <v>4600802</v>
      </c>
      <c r="G27" s="360">
        <f t="shared" si="4"/>
        <v>4557029</v>
      </c>
      <c r="H27" s="361">
        <f>'3.bevételek működés felhalmozás'!I27</f>
        <v>0</v>
      </c>
      <c r="I27" s="361">
        <f>'3.bevételek működés felhalmozás'!J27</f>
        <v>0</v>
      </c>
      <c r="J27" s="361">
        <f>'3.bevételek működés felhalmozás'!K27</f>
        <v>0</v>
      </c>
      <c r="K27" s="360">
        <f t="shared" si="4"/>
        <v>229790955</v>
      </c>
      <c r="L27" s="360">
        <f>SUM(L20:L26)</f>
        <v>334290591</v>
      </c>
      <c r="M27" s="360">
        <f>SUM(M20:M26)</f>
        <v>339545273</v>
      </c>
      <c r="N27" s="355"/>
      <c r="O27" s="355"/>
    </row>
    <row r="28" spans="1:15" ht="20.100000000000001" customHeight="1" x14ac:dyDescent="0.3">
      <c r="A28" s="362" t="s">
        <v>48</v>
      </c>
      <c r="B28" s="360">
        <f>'3.bevételek működés felhalmozás'!C98</f>
        <v>100932537</v>
      </c>
      <c r="C28" s="360">
        <f>'3.bevételek működés felhalmozás'!D98</f>
        <v>93796020</v>
      </c>
      <c r="D28" s="360">
        <f>'3.bevételek működés felhalmozás'!E98</f>
        <v>93796020</v>
      </c>
      <c r="E28" s="360">
        <f>'3.bevételek működés felhalmozás'!F98</f>
        <v>65918600</v>
      </c>
      <c r="F28" s="360">
        <f>'3.bevételek működés felhalmozás'!G98</f>
        <v>69370274</v>
      </c>
      <c r="G28" s="360">
        <f>'3.bevételek működés felhalmozás'!H98</f>
        <v>69288837</v>
      </c>
      <c r="H28" s="361">
        <f>'3.bevételek működés felhalmozás'!I98</f>
        <v>36302550</v>
      </c>
      <c r="I28" s="361">
        <f>'3.bevételek működés felhalmozás'!J98</f>
        <v>36302550</v>
      </c>
      <c r="J28" s="361">
        <f>'3.bevételek működés felhalmozás'!K98</f>
        <v>34564453</v>
      </c>
      <c r="K28" s="360">
        <f>'3.bevételek működés felhalmozás'!L98</f>
        <v>105757733</v>
      </c>
      <c r="L28" s="360">
        <f>'3.bevételek működés felhalmozás'!M98</f>
        <v>98621216</v>
      </c>
      <c r="M28" s="360">
        <f>'3.bevételek működés felhalmozás'!N98</f>
        <v>98621216</v>
      </c>
      <c r="N28" s="355"/>
      <c r="O28" s="355"/>
    </row>
    <row r="29" spans="1:15" ht="20.100000000000001" customHeight="1" x14ac:dyDescent="0.3">
      <c r="A29" s="362" t="s">
        <v>490</v>
      </c>
      <c r="B29" s="363">
        <f>B27+B28</f>
        <v>330673492</v>
      </c>
      <c r="C29" s="363">
        <f>C27+C28</f>
        <v>423485809</v>
      </c>
      <c r="D29" s="363">
        <f>D27+D28</f>
        <v>428778895</v>
      </c>
      <c r="E29" s="363">
        <f t="shared" ref="E29:M29" si="5">E27+E28</f>
        <v>65968600</v>
      </c>
      <c r="F29" s="363">
        <f t="shared" si="5"/>
        <v>73971076</v>
      </c>
      <c r="G29" s="363">
        <f t="shared" si="5"/>
        <v>73845866</v>
      </c>
      <c r="H29" s="363">
        <f>SUM(H20:H28)</f>
        <v>36302550</v>
      </c>
      <c r="I29" s="363">
        <f t="shared" ref="I29:J29" si="6">SUM(I20:I28)</f>
        <v>36302550</v>
      </c>
      <c r="J29" s="363">
        <f t="shared" si="6"/>
        <v>34569822</v>
      </c>
      <c r="K29" s="363">
        <f t="shared" si="5"/>
        <v>335548688</v>
      </c>
      <c r="L29" s="363">
        <f>L27+L28</f>
        <v>432911807</v>
      </c>
      <c r="M29" s="363">
        <f t="shared" si="5"/>
        <v>438166489</v>
      </c>
      <c r="N29" s="355"/>
      <c r="O29" s="355"/>
    </row>
    <row r="30" spans="1:15" x14ac:dyDescent="0.3">
      <c r="A30" s="355"/>
      <c r="B30" s="364"/>
      <c r="C30" s="364"/>
      <c r="D30" s="364"/>
      <c r="E30" s="364"/>
      <c r="F30" s="364"/>
      <c r="G30" s="355"/>
      <c r="H30" s="364"/>
      <c r="I30" s="364"/>
      <c r="J30" s="355"/>
      <c r="K30" s="355"/>
      <c r="L30" s="355"/>
      <c r="M30" s="355"/>
      <c r="N30" s="355"/>
      <c r="O30" s="355"/>
    </row>
    <row r="31" spans="1:15" x14ac:dyDescent="0.3">
      <c r="A31" s="355"/>
      <c r="B31" s="364"/>
      <c r="C31" s="364"/>
      <c r="D31" s="364"/>
      <c r="E31" s="364"/>
      <c r="F31" s="364"/>
      <c r="G31" s="355"/>
      <c r="H31" s="364"/>
      <c r="I31" s="364"/>
      <c r="J31" s="355"/>
      <c r="K31" s="355"/>
      <c r="L31" s="355"/>
      <c r="M31" s="355"/>
      <c r="N31" s="355"/>
      <c r="O31" s="355"/>
    </row>
    <row r="32" spans="1:15" x14ac:dyDescent="0.3">
      <c r="A32" s="355"/>
      <c r="B32" s="364"/>
      <c r="C32" s="364"/>
      <c r="D32" s="364"/>
      <c r="E32" s="364"/>
      <c r="F32" s="364"/>
      <c r="G32" s="355"/>
      <c r="H32" s="364"/>
      <c r="I32" s="364"/>
      <c r="J32" s="355"/>
      <c r="K32" s="355"/>
      <c r="L32" s="355"/>
      <c r="M32" s="355"/>
      <c r="N32" s="355"/>
      <c r="O32" s="355"/>
    </row>
    <row r="33" spans="1:15" x14ac:dyDescent="0.3">
      <c r="A33" s="355"/>
      <c r="B33" s="364"/>
      <c r="C33" s="364"/>
      <c r="D33" s="364"/>
      <c r="E33" s="364"/>
      <c r="F33" s="364"/>
      <c r="G33" s="355"/>
      <c r="H33" s="364"/>
      <c r="I33" s="364"/>
      <c r="J33" s="355"/>
      <c r="K33" s="355"/>
      <c r="L33" s="355"/>
      <c r="M33" s="355"/>
      <c r="N33" s="355"/>
      <c r="O33" s="355"/>
    </row>
    <row r="34" spans="1:15" x14ac:dyDescent="0.3">
      <c r="A34" s="355"/>
      <c r="B34" s="364"/>
      <c r="C34" s="364"/>
      <c r="D34" s="364"/>
      <c r="E34" s="364"/>
      <c r="F34" s="364"/>
      <c r="G34" s="355"/>
      <c r="H34" s="364"/>
      <c r="I34" s="364"/>
      <c r="J34" s="355"/>
      <c r="K34" s="355"/>
      <c r="L34" s="355"/>
      <c r="M34" s="355"/>
      <c r="N34" s="355"/>
      <c r="O34" s="355"/>
    </row>
    <row r="35" spans="1:15" x14ac:dyDescent="0.3">
      <c r="A35" s="355"/>
      <c r="B35" s="364"/>
      <c r="C35" s="364"/>
      <c r="D35" s="364"/>
      <c r="E35" s="364"/>
      <c r="F35" s="364"/>
      <c r="G35" s="355"/>
      <c r="H35" s="364"/>
      <c r="I35" s="364"/>
      <c r="J35" s="355"/>
      <c r="K35" s="355"/>
      <c r="L35" s="355"/>
      <c r="M35" s="355"/>
      <c r="N35" s="355"/>
      <c r="O35" s="355"/>
    </row>
    <row r="36" spans="1:15" x14ac:dyDescent="0.3">
      <c r="A36" s="355"/>
      <c r="B36" s="364"/>
      <c r="C36" s="364"/>
      <c r="D36" s="364"/>
      <c r="E36" s="364"/>
      <c r="F36" s="364"/>
      <c r="G36" s="355"/>
      <c r="H36" s="364"/>
      <c r="I36" s="364"/>
      <c r="J36" s="355"/>
      <c r="K36" s="355"/>
      <c r="L36" s="355"/>
      <c r="M36" s="355"/>
      <c r="N36" s="355"/>
      <c r="O36" s="355"/>
    </row>
  </sheetData>
  <mergeCells count="8">
    <mergeCell ref="A1:M1"/>
    <mergeCell ref="B7:D7"/>
    <mergeCell ref="E7:G7"/>
    <mergeCell ref="K7:M7"/>
    <mergeCell ref="A2:M2"/>
    <mergeCell ref="A4:M4"/>
    <mergeCell ref="A5:M5"/>
    <mergeCell ref="H7:J7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50" fitToWidth="0" fitToHeight="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44"/>
  <sheetViews>
    <sheetView topLeftCell="A55" workbookViewId="0">
      <selection activeCell="D14" sqref="D14"/>
    </sheetView>
  </sheetViews>
  <sheetFormatPr defaultColWidth="9.109375" defaultRowHeight="14.4" x14ac:dyDescent="0.3"/>
  <cols>
    <col min="1" max="1" width="92.88671875" style="295" bestFit="1" customWidth="1"/>
    <col min="2" max="4" width="19.5546875" style="352" customWidth="1"/>
    <col min="5" max="16384" width="9.109375" style="295"/>
  </cols>
  <sheetData>
    <row r="1" spans="1:8" ht="15" customHeight="1" x14ac:dyDescent="0.3">
      <c r="A1" s="589" t="s">
        <v>1316</v>
      </c>
      <c r="B1" s="589"/>
      <c r="C1" s="589"/>
      <c r="D1" s="589"/>
    </row>
    <row r="2" spans="1:8" ht="18" customHeight="1" x14ac:dyDescent="0.35">
      <c r="A2" s="595" t="s">
        <v>957</v>
      </c>
      <c r="B2" s="595"/>
      <c r="C2" s="595"/>
      <c r="D2" s="595"/>
      <c r="E2" s="497"/>
      <c r="F2" s="497"/>
      <c r="G2" s="497"/>
      <c r="H2" s="497"/>
    </row>
    <row r="3" spans="1:8" ht="25.5" customHeight="1" x14ac:dyDescent="0.35">
      <c r="A3" s="596"/>
      <c r="B3" s="596"/>
      <c r="C3" s="596"/>
      <c r="D3" s="596"/>
      <c r="E3" s="498"/>
      <c r="F3" s="498"/>
      <c r="G3" s="498"/>
      <c r="H3" s="498"/>
    </row>
    <row r="4" spans="1:8" ht="71.25" customHeight="1" x14ac:dyDescent="0.35">
      <c r="A4" s="597" t="s">
        <v>1277</v>
      </c>
      <c r="B4" s="597"/>
      <c r="C4" s="597"/>
      <c r="D4" s="597"/>
      <c r="E4" s="499"/>
      <c r="F4" s="499"/>
      <c r="G4" s="499"/>
    </row>
    <row r="5" spans="1:8" ht="24" customHeight="1" x14ac:dyDescent="0.35">
      <c r="A5" s="384"/>
      <c r="B5" s="500"/>
      <c r="C5" s="500"/>
      <c r="D5" s="500"/>
      <c r="E5" s="499"/>
      <c r="F5" s="499"/>
      <c r="G5" s="499"/>
    </row>
    <row r="6" spans="1:8" ht="22.5" customHeight="1" x14ac:dyDescent="0.3">
      <c r="A6" s="355"/>
    </row>
    <row r="7" spans="1:8" ht="18" x14ac:dyDescent="0.35">
      <c r="A7" s="501" t="s">
        <v>1296</v>
      </c>
      <c r="B7" s="363" t="s">
        <v>1278</v>
      </c>
      <c r="C7" s="363" t="s">
        <v>1279</v>
      </c>
      <c r="D7" s="363" t="s">
        <v>1280</v>
      </c>
    </row>
    <row r="8" spans="1:8" x14ac:dyDescent="0.3">
      <c r="A8" s="359" t="s">
        <v>31</v>
      </c>
      <c r="B8" s="502">
        <v>0</v>
      </c>
      <c r="C8" s="502">
        <v>0</v>
      </c>
      <c r="D8" s="502">
        <v>0</v>
      </c>
    </row>
    <row r="9" spans="1:8" x14ac:dyDescent="0.3">
      <c r="A9" s="503" t="s">
        <v>32</v>
      </c>
      <c r="B9" s="502">
        <v>0</v>
      </c>
      <c r="C9" s="502">
        <v>0</v>
      </c>
      <c r="D9" s="502">
        <v>0</v>
      </c>
    </row>
    <row r="10" spans="1:8" x14ac:dyDescent="0.3">
      <c r="A10" s="359" t="s">
        <v>33</v>
      </c>
      <c r="B10" s="502">
        <v>0</v>
      </c>
      <c r="C10" s="502">
        <v>0</v>
      </c>
      <c r="D10" s="502">
        <v>0</v>
      </c>
    </row>
    <row r="11" spans="1:8" x14ac:dyDescent="0.3">
      <c r="A11" s="359" t="s">
        <v>34</v>
      </c>
      <c r="B11" s="502">
        <v>0</v>
      </c>
      <c r="C11" s="502">
        <v>0</v>
      </c>
      <c r="D11" s="502">
        <v>0</v>
      </c>
    </row>
    <row r="12" spans="1:8" x14ac:dyDescent="0.3">
      <c r="A12" s="359" t="s">
        <v>35</v>
      </c>
      <c r="B12" s="502">
        <v>0</v>
      </c>
      <c r="C12" s="502">
        <v>0</v>
      </c>
      <c r="D12" s="502">
        <v>0</v>
      </c>
    </row>
    <row r="13" spans="1:8" x14ac:dyDescent="0.3">
      <c r="A13" s="359" t="s">
        <v>36</v>
      </c>
      <c r="B13" s="502">
        <v>0</v>
      </c>
      <c r="C13" s="502">
        <v>0</v>
      </c>
      <c r="D13" s="502">
        <v>0</v>
      </c>
    </row>
    <row r="14" spans="1:8" x14ac:dyDescent="0.3">
      <c r="A14" s="359" t="s">
        <v>37</v>
      </c>
      <c r="B14" s="502">
        <v>0</v>
      </c>
      <c r="C14" s="502">
        <v>0</v>
      </c>
      <c r="D14" s="502">
        <v>28383330</v>
      </c>
    </row>
    <row r="15" spans="1:8" x14ac:dyDescent="0.3">
      <c r="A15" s="359" t="s">
        <v>38</v>
      </c>
      <c r="B15" s="502">
        <v>0</v>
      </c>
      <c r="C15" s="502">
        <v>0</v>
      </c>
      <c r="D15" s="502">
        <v>0</v>
      </c>
    </row>
    <row r="16" spans="1:8" ht="15.6" x14ac:dyDescent="0.3">
      <c r="A16" s="362" t="s">
        <v>1281</v>
      </c>
      <c r="B16" s="504">
        <f>SUM(B8:B15)</f>
        <v>0</v>
      </c>
      <c r="C16" s="504">
        <f>SUM(C8:C15)</f>
        <v>0</v>
      </c>
      <c r="D16" s="545">
        <f>SUM(D8:D15)</f>
        <v>28383330</v>
      </c>
    </row>
    <row r="17" spans="1:4" ht="27.6" x14ac:dyDescent="0.3">
      <c r="A17" s="505" t="s">
        <v>1282</v>
      </c>
      <c r="B17" s="502">
        <v>0</v>
      </c>
      <c r="C17" s="502">
        <v>0</v>
      </c>
      <c r="D17" s="502">
        <v>0</v>
      </c>
    </row>
    <row r="18" spans="1:4" ht="27.6" x14ac:dyDescent="0.3">
      <c r="A18" s="505" t="s">
        <v>1283</v>
      </c>
      <c r="B18" s="502">
        <v>0</v>
      </c>
      <c r="C18" s="502">
        <v>0</v>
      </c>
      <c r="D18" s="502">
        <v>30497454</v>
      </c>
    </row>
    <row r="19" spans="1:4" x14ac:dyDescent="0.3">
      <c r="A19" s="238" t="s">
        <v>1284</v>
      </c>
      <c r="B19" s="502">
        <v>0</v>
      </c>
      <c r="C19" s="502">
        <v>0</v>
      </c>
      <c r="D19" s="502">
        <v>0</v>
      </c>
    </row>
    <row r="20" spans="1:4" x14ac:dyDescent="0.3">
      <c r="A20" s="238" t="s">
        <v>1285</v>
      </c>
      <c r="B20" s="502">
        <v>0</v>
      </c>
      <c r="C20" s="502">
        <v>0</v>
      </c>
      <c r="D20" s="502">
        <v>0</v>
      </c>
    </row>
    <row r="21" spans="1:4" x14ac:dyDescent="0.3">
      <c r="A21" s="359" t="s">
        <v>1286</v>
      </c>
      <c r="B21" s="502">
        <v>0</v>
      </c>
      <c r="C21" s="502">
        <v>0</v>
      </c>
      <c r="D21" s="502">
        <v>0</v>
      </c>
    </row>
    <row r="22" spans="1:4" x14ac:dyDescent="0.3">
      <c r="A22" s="506" t="s">
        <v>1287</v>
      </c>
      <c r="B22" s="504">
        <v>0</v>
      </c>
      <c r="C22" s="504">
        <v>0</v>
      </c>
      <c r="D22" s="504">
        <v>0</v>
      </c>
    </row>
    <row r="23" spans="1:4" ht="15.6" x14ac:dyDescent="0.3">
      <c r="A23" s="507" t="s">
        <v>1288</v>
      </c>
      <c r="B23" s="508">
        <v>0</v>
      </c>
      <c r="C23" s="508">
        <v>0</v>
      </c>
      <c r="D23" s="508">
        <v>0</v>
      </c>
    </row>
    <row r="24" spans="1:4" ht="15.6" x14ac:dyDescent="0.3">
      <c r="A24" s="509" t="s">
        <v>1289</v>
      </c>
      <c r="B24" s="510">
        <f>SUM(B22:B23)</f>
        <v>0</v>
      </c>
      <c r="C24" s="510">
        <f>SUM(C22:C23)</f>
        <v>0</v>
      </c>
      <c r="D24" s="510">
        <v>30497454</v>
      </c>
    </row>
    <row r="27" spans="1:4" ht="18" x14ac:dyDescent="0.35">
      <c r="A27" s="511" t="s">
        <v>1297</v>
      </c>
      <c r="B27" s="363" t="s">
        <v>1278</v>
      </c>
      <c r="C27" s="363" t="s">
        <v>1290</v>
      </c>
      <c r="D27" s="363" t="s">
        <v>1280</v>
      </c>
    </row>
    <row r="28" spans="1:4" x14ac:dyDescent="0.3">
      <c r="A28" s="359" t="s">
        <v>31</v>
      </c>
      <c r="B28" s="502">
        <v>0</v>
      </c>
      <c r="C28" s="502">
        <v>0</v>
      </c>
      <c r="D28" s="502">
        <v>0</v>
      </c>
    </row>
    <row r="29" spans="1:4" x14ac:dyDescent="0.3">
      <c r="A29" s="503" t="s">
        <v>32</v>
      </c>
      <c r="B29" s="502">
        <v>0</v>
      </c>
      <c r="C29" s="502">
        <v>0</v>
      </c>
      <c r="D29" s="502">
        <v>0</v>
      </c>
    </row>
    <row r="30" spans="1:4" x14ac:dyDescent="0.3">
      <c r="A30" s="359" t="s">
        <v>33</v>
      </c>
      <c r="B30" s="502">
        <v>0</v>
      </c>
      <c r="C30" s="502">
        <v>0</v>
      </c>
      <c r="D30" s="502">
        <v>0</v>
      </c>
    </row>
    <row r="31" spans="1:4" x14ac:dyDescent="0.3">
      <c r="A31" s="359" t="s">
        <v>34</v>
      </c>
      <c r="B31" s="502">
        <v>0</v>
      </c>
      <c r="C31" s="502">
        <v>0</v>
      </c>
      <c r="D31" s="502">
        <v>0</v>
      </c>
    </row>
    <row r="32" spans="1:4" x14ac:dyDescent="0.3">
      <c r="A32" s="359" t="s">
        <v>35</v>
      </c>
      <c r="B32" s="502">
        <v>0</v>
      </c>
      <c r="C32" s="502">
        <v>0</v>
      </c>
      <c r="D32" s="502">
        <v>0</v>
      </c>
    </row>
    <row r="33" spans="1:4" x14ac:dyDescent="0.3">
      <c r="A33" s="359" t="s">
        <v>36</v>
      </c>
      <c r="B33" s="502">
        <v>0</v>
      </c>
      <c r="C33" s="502">
        <v>0</v>
      </c>
      <c r="D33" s="502">
        <v>7302500</v>
      </c>
    </row>
    <row r="34" spans="1:4" x14ac:dyDescent="0.3">
      <c r="A34" s="359" t="s">
        <v>37</v>
      </c>
      <c r="B34" s="502">
        <v>0</v>
      </c>
      <c r="C34" s="502">
        <v>0</v>
      </c>
      <c r="D34" s="502">
        <v>0</v>
      </c>
    </row>
    <row r="35" spans="1:4" x14ac:dyDescent="0.3">
      <c r="A35" s="359" t="s">
        <v>38</v>
      </c>
      <c r="B35" s="502">
        <v>0</v>
      </c>
      <c r="C35" s="502">
        <v>0</v>
      </c>
      <c r="D35" s="502">
        <v>0</v>
      </c>
    </row>
    <row r="36" spans="1:4" ht="15.6" x14ac:dyDescent="0.3">
      <c r="A36" s="362" t="s">
        <v>1281</v>
      </c>
      <c r="B36" s="502">
        <v>0</v>
      </c>
      <c r="C36" s="502">
        <v>0</v>
      </c>
      <c r="D36" s="512">
        <f>SUM(D28:D35)</f>
        <v>7302500</v>
      </c>
    </row>
    <row r="37" spans="1:4" ht="27.6" x14ac:dyDescent="0.3">
      <c r="A37" s="505" t="s">
        <v>1282</v>
      </c>
      <c r="B37" s="502">
        <v>0</v>
      </c>
      <c r="C37" s="502">
        <v>0</v>
      </c>
      <c r="D37" s="502">
        <v>0</v>
      </c>
    </row>
    <row r="38" spans="1:4" ht="27.6" x14ac:dyDescent="0.3">
      <c r="A38" s="505" t="s">
        <v>1283</v>
      </c>
      <c r="B38" s="502">
        <v>0</v>
      </c>
      <c r="C38" s="502">
        <v>0</v>
      </c>
      <c r="D38" s="502">
        <v>5903148</v>
      </c>
    </row>
    <row r="39" spans="1:4" x14ac:dyDescent="0.3">
      <c r="A39" s="238" t="s">
        <v>1284</v>
      </c>
      <c r="B39" s="502">
        <v>0</v>
      </c>
      <c r="C39" s="502">
        <v>0</v>
      </c>
      <c r="D39" s="502">
        <v>0</v>
      </c>
    </row>
    <row r="40" spans="1:4" x14ac:dyDescent="0.3">
      <c r="A40" s="238" t="s">
        <v>1285</v>
      </c>
      <c r="B40" s="502">
        <v>0</v>
      </c>
      <c r="C40" s="502">
        <v>0</v>
      </c>
      <c r="D40" s="502">
        <v>0</v>
      </c>
    </row>
    <row r="41" spans="1:4" x14ac:dyDescent="0.3">
      <c r="A41" s="359" t="s">
        <v>1286</v>
      </c>
      <c r="B41" s="502">
        <v>0</v>
      </c>
      <c r="C41" s="502">
        <v>0</v>
      </c>
      <c r="D41" s="502">
        <v>0</v>
      </c>
    </row>
    <row r="42" spans="1:4" x14ac:dyDescent="0.3">
      <c r="A42" s="506" t="s">
        <v>1287</v>
      </c>
      <c r="B42" s="502">
        <v>0</v>
      </c>
      <c r="C42" s="502">
        <v>0</v>
      </c>
      <c r="D42" s="502">
        <v>0</v>
      </c>
    </row>
    <row r="43" spans="1:4" ht="15.6" x14ac:dyDescent="0.3">
      <c r="A43" s="507" t="s">
        <v>1288</v>
      </c>
      <c r="B43" s="508">
        <v>0</v>
      </c>
      <c r="C43" s="508">
        <v>0</v>
      </c>
      <c r="D43" s="508">
        <v>0</v>
      </c>
    </row>
    <row r="44" spans="1:4" ht="15.6" x14ac:dyDescent="0.3">
      <c r="A44" s="509" t="s">
        <v>1289</v>
      </c>
      <c r="B44" s="512">
        <v>0</v>
      </c>
      <c r="C44" s="512">
        <v>0</v>
      </c>
      <c r="D44" s="512">
        <f>SUM(D37:D43)</f>
        <v>5903148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173"/>
  <sheetViews>
    <sheetView workbookViewId="0">
      <selection sqref="A1:N1"/>
    </sheetView>
  </sheetViews>
  <sheetFormatPr defaultColWidth="9.109375" defaultRowHeight="14.4" x14ac:dyDescent="0.3"/>
  <cols>
    <col min="1" max="1" width="67" style="47" customWidth="1"/>
    <col min="2" max="2" width="14.44140625" style="47" customWidth="1"/>
    <col min="3" max="3" width="16.33203125" style="133" bestFit="1" customWidth="1"/>
    <col min="4" max="4" width="16" style="133" bestFit="1" customWidth="1"/>
    <col min="5" max="5" width="16.33203125" style="133" bestFit="1" customWidth="1"/>
    <col min="6" max="6" width="14.88671875" style="133" bestFit="1" customWidth="1"/>
    <col min="7" max="7" width="16" style="47" bestFit="1" customWidth="1"/>
    <col min="8" max="8" width="14.88671875" style="47" bestFit="1" customWidth="1"/>
    <col min="9" max="9" width="14.88671875" style="133" bestFit="1" customWidth="1"/>
    <col min="10" max="10" width="16" style="47" bestFit="1" customWidth="1"/>
    <col min="11" max="11" width="14.88671875" style="47" bestFit="1" customWidth="1"/>
    <col min="12" max="12" width="15.6640625" style="47" bestFit="1" customWidth="1"/>
    <col min="13" max="13" width="16" style="47" bestFit="1" customWidth="1"/>
    <col min="14" max="14" width="15.6640625" style="44" bestFit="1" customWidth="1"/>
    <col min="15" max="16384" width="9.109375" style="47"/>
  </cols>
  <sheetData>
    <row r="1" spans="1:14" x14ac:dyDescent="0.3">
      <c r="A1" s="598" t="s">
        <v>1318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</row>
    <row r="2" spans="1:14" ht="18" x14ac:dyDescent="0.35">
      <c r="A2" s="600" t="s">
        <v>957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24.75" customHeight="1" x14ac:dyDescent="0.35">
      <c r="A3" s="601" t="s">
        <v>1313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</row>
    <row r="4" spans="1:14" ht="18.75" customHeight="1" x14ac:dyDescent="0.35">
      <c r="A4" s="602" t="s">
        <v>998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</row>
    <row r="5" spans="1:14" ht="18.600000000000001" thickBot="1" x14ac:dyDescent="0.4">
      <c r="A5" s="98"/>
      <c r="B5" s="44"/>
      <c r="C5" s="606"/>
      <c r="D5" s="606"/>
      <c r="E5" s="606"/>
      <c r="F5" s="606"/>
      <c r="G5" s="606"/>
      <c r="H5" s="606"/>
      <c r="I5" s="606"/>
      <c r="J5" s="606"/>
      <c r="K5" s="606"/>
      <c r="L5" s="606"/>
      <c r="M5" s="606"/>
      <c r="N5" s="606"/>
    </row>
    <row r="6" spans="1:14" x14ac:dyDescent="0.3">
      <c r="A6" s="46"/>
      <c r="B6" s="44"/>
      <c r="C6" s="603" t="s">
        <v>375</v>
      </c>
      <c r="D6" s="604"/>
      <c r="E6" s="605"/>
      <c r="F6" s="603" t="s">
        <v>373</v>
      </c>
      <c r="G6" s="604"/>
      <c r="H6" s="605"/>
      <c r="I6" s="603" t="s">
        <v>959</v>
      </c>
      <c r="J6" s="604"/>
      <c r="K6" s="605"/>
      <c r="L6" s="603" t="s">
        <v>955</v>
      </c>
      <c r="M6" s="604"/>
      <c r="N6" s="605"/>
    </row>
    <row r="7" spans="1:14" x14ac:dyDescent="0.3">
      <c r="A7" s="99" t="s">
        <v>49</v>
      </c>
      <c r="B7" s="62" t="s">
        <v>50</v>
      </c>
      <c r="C7" s="71" t="s">
        <v>24</v>
      </c>
      <c r="D7" s="48" t="s">
        <v>609</v>
      </c>
      <c r="E7" s="72" t="s">
        <v>610</v>
      </c>
      <c r="F7" s="71" t="s">
        <v>24</v>
      </c>
      <c r="G7" s="48" t="s">
        <v>609</v>
      </c>
      <c r="H7" s="72" t="s">
        <v>610</v>
      </c>
      <c r="I7" s="71" t="s">
        <v>24</v>
      </c>
      <c r="J7" s="48" t="s">
        <v>609</v>
      </c>
      <c r="K7" s="72" t="s">
        <v>610</v>
      </c>
      <c r="L7" s="71" t="s">
        <v>24</v>
      </c>
      <c r="M7" s="48" t="s">
        <v>609</v>
      </c>
      <c r="N7" s="72" t="s">
        <v>610</v>
      </c>
    </row>
    <row r="8" spans="1:14" x14ac:dyDescent="0.3">
      <c r="A8" s="114" t="s">
        <v>51</v>
      </c>
      <c r="B8" s="135" t="s">
        <v>52</v>
      </c>
      <c r="C8" s="101">
        <v>17681022</v>
      </c>
      <c r="D8" s="102">
        <v>45506463</v>
      </c>
      <c r="E8" s="103">
        <v>42000459</v>
      </c>
      <c r="F8" s="101">
        <f>'[1]2.sz.kiadás működés felhalmozás'!$C$13</f>
        <v>43625640</v>
      </c>
      <c r="G8" s="102">
        <v>42478309</v>
      </c>
      <c r="H8" s="103">
        <v>42478309</v>
      </c>
      <c r="I8" s="101">
        <v>25115700</v>
      </c>
      <c r="J8" s="102">
        <v>25054952</v>
      </c>
      <c r="K8" s="103">
        <v>24968483</v>
      </c>
      <c r="L8" s="101">
        <f>$C8+$F8+I8</f>
        <v>86422362</v>
      </c>
      <c r="M8" s="102">
        <f>$D8+$G8+J8</f>
        <v>113039724</v>
      </c>
      <c r="N8" s="74">
        <f>$E8+$H8+K8</f>
        <v>109447251</v>
      </c>
    </row>
    <row r="9" spans="1:14" x14ac:dyDescent="0.3">
      <c r="A9" s="114" t="s">
        <v>53</v>
      </c>
      <c r="B9" s="136" t="s">
        <v>54</v>
      </c>
      <c r="C9" s="101">
        <v>0</v>
      </c>
      <c r="D9" s="102"/>
      <c r="E9" s="103">
        <v>0</v>
      </c>
      <c r="F9" s="101">
        <v>0</v>
      </c>
      <c r="G9" s="102">
        <v>0</v>
      </c>
      <c r="H9" s="103">
        <v>0</v>
      </c>
      <c r="I9" s="101">
        <v>300000</v>
      </c>
      <c r="J9" s="52">
        <v>518700</v>
      </c>
      <c r="K9" s="88">
        <v>518700</v>
      </c>
      <c r="L9" s="101">
        <f t="shared" ref="L9:L72" si="0">$C9+$F9+I9</f>
        <v>300000</v>
      </c>
      <c r="M9" s="102">
        <f t="shared" ref="M9:M72" si="1">$D9+$G9+J9</f>
        <v>518700</v>
      </c>
      <c r="N9" s="74">
        <f t="shared" ref="N9:N72" si="2">$E9+$H9+K9</f>
        <v>518700</v>
      </c>
    </row>
    <row r="10" spans="1:14" x14ac:dyDescent="0.3">
      <c r="A10" s="114" t="s">
        <v>55</v>
      </c>
      <c r="B10" s="136" t="s">
        <v>56</v>
      </c>
      <c r="C10" s="101">
        <v>0</v>
      </c>
      <c r="D10" s="102">
        <v>1649703</v>
      </c>
      <c r="E10" s="103">
        <v>1649703</v>
      </c>
      <c r="F10" s="101">
        <v>1673640</v>
      </c>
      <c r="G10" s="102">
        <v>4114578</v>
      </c>
      <c r="H10" s="103">
        <v>3986702</v>
      </c>
      <c r="I10" s="101">
        <v>0</v>
      </c>
      <c r="J10" s="52">
        <v>0</v>
      </c>
      <c r="K10" s="88">
        <v>0</v>
      </c>
      <c r="L10" s="101">
        <f t="shared" si="0"/>
        <v>1673640</v>
      </c>
      <c r="M10" s="102">
        <f t="shared" si="1"/>
        <v>5764281</v>
      </c>
      <c r="N10" s="74">
        <f t="shared" si="2"/>
        <v>5636405</v>
      </c>
    </row>
    <row r="11" spans="1:14" x14ac:dyDescent="0.3">
      <c r="A11" s="100" t="s">
        <v>57</v>
      </c>
      <c r="B11" s="136" t="s">
        <v>58</v>
      </c>
      <c r="C11" s="101">
        <v>0</v>
      </c>
      <c r="D11" s="102">
        <v>0</v>
      </c>
      <c r="E11" s="103">
        <v>0</v>
      </c>
      <c r="F11" s="101">
        <v>0</v>
      </c>
      <c r="G11" s="102">
        <v>0</v>
      </c>
      <c r="H11" s="103">
        <v>0</v>
      </c>
      <c r="I11" s="101">
        <v>0</v>
      </c>
      <c r="J11" s="52">
        <v>0</v>
      </c>
      <c r="K11" s="88">
        <v>0</v>
      </c>
      <c r="L11" s="101">
        <f t="shared" si="0"/>
        <v>0</v>
      </c>
      <c r="M11" s="102">
        <f t="shared" si="1"/>
        <v>0</v>
      </c>
      <c r="N11" s="74">
        <f t="shared" si="2"/>
        <v>0</v>
      </c>
    </row>
    <row r="12" spans="1:14" x14ac:dyDescent="0.3">
      <c r="A12" s="100" t="s">
        <v>59</v>
      </c>
      <c r="B12" s="136" t="s">
        <v>60</v>
      </c>
      <c r="C12" s="101">
        <v>0</v>
      </c>
      <c r="D12" s="102">
        <v>0</v>
      </c>
      <c r="E12" s="103">
        <v>0</v>
      </c>
      <c r="F12" s="101">
        <v>0</v>
      </c>
      <c r="G12" s="102">
        <v>0</v>
      </c>
      <c r="H12" s="103">
        <v>0</v>
      </c>
      <c r="I12" s="101">
        <v>0</v>
      </c>
      <c r="J12" s="52">
        <v>0</v>
      </c>
      <c r="K12" s="88">
        <v>0</v>
      </c>
      <c r="L12" s="101">
        <f t="shared" si="0"/>
        <v>0</v>
      </c>
      <c r="M12" s="102">
        <f t="shared" si="1"/>
        <v>0</v>
      </c>
      <c r="N12" s="74">
        <f t="shared" si="2"/>
        <v>0</v>
      </c>
    </row>
    <row r="13" spans="1:14" x14ac:dyDescent="0.3">
      <c r="A13" s="100" t="s">
        <v>61</v>
      </c>
      <c r="B13" s="136" t="s">
        <v>62</v>
      </c>
      <c r="C13" s="101">
        <v>0</v>
      </c>
      <c r="D13" s="102">
        <v>0</v>
      </c>
      <c r="E13" s="103">
        <v>0</v>
      </c>
      <c r="F13" s="101">
        <v>0</v>
      </c>
      <c r="G13" s="102">
        <v>383173</v>
      </c>
      <c r="H13" s="103">
        <v>383173</v>
      </c>
      <c r="I13" s="101">
        <v>0</v>
      </c>
      <c r="J13" s="102">
        <v>0</v>
      </c>
      <c r="K13" s="103">
        <v>0</v>
      </c>
      <c r="L13" s="101">
        <f t="shared" si="0"/>
        <v>0</v>
      </c>
      <c r="M13" s="102">
        <f t="shared" si="1"/>
        <v>383173</v>
      </c>
      <c r="N13" s="74">
        <f t="shared" si="2"/>
        <v>383173</v>
      </c>
    </row>
    <row r="14" spans="1:14" x14ac:dyDescent="0.3">
      <c r="A14" s="100" t="s">
        <v>63</v>
      </c>
      <c r="B14" s="136" t="s">
        <v>64</v>
      </c>
      <c r="C14" s="101">
        <v>0</v>
      </c>
      <c r="D14" s="102">
        <v>0</v>
      </c>
      <c r="E14" s="103">
        <v>0</v>
      </c>
      <c r="F14" s="101">
        <v>2600000</v>
      </c>
      <c r="G14" s="102">
        <v>2565077</v>
      </c>
      <c r="H14" s="103">
        <v>2045077</v>
      </c>
      <c r="I14" s="101">
        <v>0</v>
      </c>
      <c r="J14" s="102">
        <v>0</v>
      </c>
      <c r="K14" s="103">
        <v>0</v>
      </c>
      <c r="L14" s="101">
        <f t="shared" si="0"/>
        <v>2600000</v>
      </c>
      <c r="M14" s="102">
        <f t="shared" si="1"/>
        <v>2565077</v>
      </c>
      <c r="N14" s="74">
        <f t="shared" si="2"/>
        <v>2045077</v>
      </c>
    </row>
    <row r="15" spans="1:14" x14ac:dyDescent="0.3">
      <c r="A15" s="100" t="s">
        <v>65</v>
      </c>
      <c r="B15" s="136" t="s">
        <v>66</v>
      </c>
      <c r="C15" s="101">
        <v>0</v>
      </c>
      <c r="D15" s="102">
        <v>0</v>
      </c>
      <c r="E15" s="103">
        <v>0</v>
      </c>
      <c r="F15" s="101">
        <v>0</v>
      </c>
      <c r="G15" s="102">
        <v>0</v>
      </c>
      <c r="H15" s="103">
        <v>0</v>
      </c>
      <c r="I15" s="101">
        <v>0</v>
      </c>
      <c r="J15" s="102">
        <v>0</v>
      </c>
      <c r="K15" s="103">
        <v>0</v>
      </c>
      <c r="L15" s="101">
        <f t="shared" si="0"/>
        <v>0</v>
      </c>
      <c r="M15" s="102">
        <f t="shared" si="1"/>
        <v>0</v>
      </c>
      <c r="N15" s="74">
        <f t="shared" si="2"/>
        <v>0</v>
      </c>
    </row>
    <row r="16" spans="1:14" x14ac:dyDescent="0.3">
      <c r="A16" s="60" t="s">
        <v>67</v>
      </c>
      <c r="B16" s="136" t="s">
        <v>68</v>
      </c>
      <c r="C16" s="101">
        <v>230000</v>
      </c>
      <c r="D16" s="102">
        <v>230000</v>
      </c>
      <c r="E16" s="103">
        <v>222980</v>
      </c>
      <c r="F16" s="101">
        <v>420000</v>
      </c>
      <c r="G16" s="102">
        <v>464970</v>
      </c>
      <c r="H16" s="103">
        <v>464970</v>
      </c>
      <c r="I16" s="101">
        <v>330000</v>
      </c>
      <c r="J16" s="102">
        <v>330000</v>
      </c>
      <c r="K16" s="103">
        <v>281955</v>
      </c>
      <c r="L16" s="101">
        <f t="shared" si="0"/>
        <v>980000</v>
      </c>
      <c r="M16" s="102">
        <f t="shared" si="1"/>
        <v>1024970</v>
      </c>
      <c r="N16" s="74">
        <f t="shared" si="2"/>
        <v>969905</v>
      </c>
    </row>
    <row r="17" spans="1:14" x14ac:dyDescent="0.3">
      <c r="A17" s="60" t="s">
        <v>69</v>
      </c>
      <c r="B17" s="136" t="s">
        <v>70</v>
      </c>
      <c r="C17" s="101">
        <v>0</v>
      </c>
      <c r="D17" s="102">
        <v>0</v>
      </c>
      <c r="E17" s="103">
        <v>0</v>
      </c>
      <c r="F17" s="101">
        <v>0</v>
      </c>
      <c r="G17" s="102">
        <v>0</v>
      </c>
      <c r="H17" s="103">
        <v>0</v>
      </c>
      <c r="I17" s="101">
        <v>0</v>
      </c>
      <c r="J17" s="102">
        <v>0</v>
      </c>
      <c r="K17" s="103">
        <v>0</v>
      </c>
      <c r="L17" s="101">
        <f t="shared" si="0"/>
        <v>0</v>
      </c>
      <c r="M17" s="102">
        <f t="shared" si="1"/>
        <v>0</v>
      </c>
      <c r="N17" s="74">
        <f t="shared" si="2"/>
        <v>0</v>
      </c>
    </row>
    <row r="18" spans="1:14" x14ac:dyDescent="0.3">
      <c r="A18" s="60" t="s">
        <v>71</v>
      </c>
      <c r="B18" s="136" t="s">
        <v>72</v>
      </c>
      <c r="C18" s="101">
        <v>0</v>
      </c>
      <c r="D18" s="102">
        <v>0</v>
      </c>
      <c r="E18" s="103">
        <v>0</v>
      </c>
      <c r="F18" s="101">
        <v>0</v>
      </c>
      <c r="G18" s="102">
        <v>0</v>
      </c>
      <c r="H18" s="103">
        <v>0</v>
      </c>
      <c r="I18" s="101">
        <v>0</v>
      </c>
      <c r="J18" s="102">
        <v>0</v>
      </c>
      <c r="K18" s="103">
        <v>0</v>
      </c>
      <c r="L18" s="101">
        <f t="shared" si="0"/>
        <v>0</v>
      </c>
      <c r="M18" s="102">
        <f t="shared" si="1"/>
        <v>0</v>
      </c>
      <c r="N18" s="74">
        <f t="shared" si="2"/>
        <v>0</v>
      </c>
    </row>
    <row r="19" spans="1:14" x14ac:dyDescent="0.3">
      <c r="A19" s="60" t="s">
        <v>73</v>
      </c>
      <c r="B19" s="136" t="s">
        <v>74</v>
      </c>
      <c r="C19" s="101">
        <v>0</v>
      </c>
      <c r="D19" s="102">
        <v>0</v>
      </c>
      <c r="E19" s="103">
        <v>0</v>
      </c>
      <c r="F19" s="101">
        <v>250000</v>
      </c>
      <c r="G19" s="102">
        <v>250000</v>
      </c>
      <c r="H19" s="103">
        <v>120000</v>
      </c>
      <c r="I19" s="101">
        <v>0</v>
      </c>
      <c r="J19" s="102">
        <v>0</v>
      </c>
      <c r="K19" s="103">
        <v>0</v>
      </c>
      <c r="L19" s="101">
        <f t="shared" si="0"/>
        <v>250000</v>
      </c>
      <c r="M19" s="102">
        <f t="shared" si="1"/>
        <v>250000</v>
      </c>
      <c r="N19" s="74">
        <f t="shared" si="2"/>
        <v>120000</v>
      </c>
    </row>
    <row r="20" spans="1:14" x14ac:dyDescent="0.3">
      <c r="A20" s="60" t="s">
        <v>438</v>
      </c>
      <c r="B20" s="136" t="s">
        <v>75</v>
      </c>
      <c r="C20" s="101">
        <v>0</v>
      </c>
      <c r="D20" s="102">
        <v>609259</v>
      </c>
      <c r="E20" s="103">
        <v>605459</v>
      </c>
      <c r="F20" s="101">
        <v>0</v>
      </c>
      <c r="G20" s="102">
        <v>1596959</v>
      </c>
      <c r="H20" s="103">
        <v>1596959</v>
      </c>
      <c r="I20" s="101">
        <v>0</v>
      </c>
      <c r="J20" s="102">
        <v>60748</v>
      </c>
      <c r="K20" s="103">
        <v>60748</v>
      </c>
      <c r="L20" s="101">
        <f t="shared" si="0"/>
        <v>0</v>
      </c>
      <c r="M20" s="102">
        <f t="shared" si="1"/>
        <v>2266966</v>
      </c>
      <c r="N20" s="74">
        <f t="shared" si="2"/>
        <v>2263166</v>
      </c>
    </row>
    <row r="21" spans="1:14" x14ac:dyDescent="0.3">
      <c r="A21" s="115" t="s">
        <v>321</v>
      </c>
      <c r="B21" s="137" t="s">
        <v>76</v>
      </c>
      <c r="C21" s="79">
        <f t="shared" ref="C21:H21" si="3">SUM(C8:C20)</f>
        <v>17911022</v>
      </c>
      <c r="D21" s="54">
        <f t="shared" si="3"/>
        <v>47995425</v>
      </c>
      <c r="E21" s="80">
        <f t="shared" si="3"/>
        <v>44478601</v>
      </c>
      <c r="F21" s="79">
        <f t="shared" si="3"/>
        <v>48569280</v>
      </c>
      <c r="G21" s="54">
        <f t="shared" si="3"/>
        <v>51853066</v>
      </c>
      <c r="H21" s="80">
        <f t="shared" si="3"/>
        <v>51075190</v>
      </c>
      <c r="I21" s="79">
        <f t="shared" ref="I21:K21" si="4">SUM(I8:I20)</f>
        <v>25745700</v>
      </c>
      <c r="J21" s="54">
        <f t="shared" si="4"/>
        <v>25964400</v>
      </c>
      <c r="K21" s="80">
        <f t="shared" si="4"/>
        <v>25829886</v>
      </c>
      <c r="L21" s="83">
        <f t="shared" si="0"/>
        <v>92226002</v>
      </c>
      <c r="M21" s="58">
        <f t="shared" si="1"/>
        <v>125812891</v>
      </c>
      <c r="N21" s="84">
        <f t="shared" si="2"/>
        <v>121383677</v>
      </c>
    </row>
    <row r="22" spans="1:14" x14ac:dyDescent="0.3">
      <c r="A22" s="60" t="s">
        <v>77</v>
      </c>
      <c r="B22" s="136" t="s">
        <v>78</v>
      </c>
      <c r="C22" s="101">
        <v>5770200</v>
      </c>
      <c r="D22" s="102">
        <v>7578179</v>
      </c>
      <c r="E22" s="103">
        <v>7578179</v>
      </c>
      <c r="F22" s="101">
        <v>0</v>
      </c>
      <c r="G22" s="102">
        <v>0</v>
      </c>
      <c r="H22" s="103">
        <v>0</v>
      </c>
      <c r="I22" s="101">
        <v>0</v>
      </c>
      <c r="J22" s="52">
        <v>0</v>
      </c>
      <c r="K22" s="88">
        <v>0</v>
      </c>
      <c r="L22" s="101">
        <f t="shared" si="0"/>
        <v>5770200</v>
      </c>
      <c r="M22" s="102">
        <f t="shared" si="1"/>
        <v>7578179</v>
      </c>
      <c r="N22" s="74">
        <f t="shared" si="2"/>
        <v>7578179</v>
      </c>
    </row>
    <row r="23" spans="1:14" x14ac:dyDescent="0.3">
      <c r="A23" s="60" t="s">
        <v>376</v>
      </c>
      <c r="B23" s="136" t="s">
        <v>79</v>
      </c>
      <c r="C23" s="101">
        <v>0</v>
      </c>
      <c r="D23" s="102">
        <v>136528</v>
      </c>
      <c r="E23" s="103">
        <v>136528</v>
      </c>
      <c r="F23" s="101">
        <v>0</v>
      </c>
      <c r="G23" s="102">
        <v>0</v>
      </c>
      <c r="H23" s="103">
        <v>0</v>
      </c>
      <c r="I23" s="101">
        <v>0</v>
      </c>
      <c r="J23" s="52">
        <v>0</v>
      </c>
      <c r="K23" s="88">
        <v>0</v>
      </c>
      <c r="L23" s="101">
        <f t="shared" si="0"/>
        <v>0</v>
      </c>
      <c r="M23" s="102">
        <f t="shared" si="1"/>
        <v>136528</v>
      </c>
      <c r="N23" s="74">
        <f t="shared" si="2"/>
        <v>136528</v>
      </c>
    </row>
    <row r="24" spans="1:14" x14ac:dyDescent="0.3">
      <c r="A24" s="49" t="s">
        <v>80</v>
      </c>
      <c r="B24" s="136" t="s">
        <v>81</v>
      </c>
      <c r="C24" s="77">
        <v>150000</v>
      </c>
      <c r="D24" s="55">
        <v>500341</v>
      </c>
      <c r="E24" s="78">
        <v>500341</v>
      </c>
      <c r="F24" s="101">
        <v>660000</v>
      </c>
      <c r="G24" s="102">
        <v>3499049</v>
      </c>
      <c r="H24" s="103">
        <v>3499049</v>
      </c>
      <c r="I24" s="101">
        <v>370000</v>
      </c>
      <c r="J24" s="52">
        <v>151300</v>
      </c>
      <c r="K24" s="88">
        <v>141855</v>
      </c>
      <c r="L24" s="101">
        <f t="shared" si="0"/>
        <v>1180000</v>
      </c>
      <c r="M24" s="102">
        <f t="shared" si="1"/>
        <v>4150690</v>
      </c>
      <c r="N24" s="74">
        <f t="shared" si="2"/>
        <v>4141245</v>
      </c>
    </row>
    <row r="25" spans="1:14" x14ac:dyDescent="0.3">
      <c r="A25" s="61" t="s">
        <v>322</v>
      </c>
      <c r="B25" s="137" t="s">
        <v>82</v>
      </c>
      <c r="C25" s="79">
        <f t="shared" ref="C25:H25" si="5">SUM(C22:C24)</f>
        <v>5920200</v>
      </c>
      <c r="D25" s="54">
        <f t="shared" si="5"/>
        <v>8215048</v>
      </c>
      <c r="E25" s="80">
        <f t="shared" si="5"/>
        <v>8215048</v>
      </c>
      <c r="F25" s="79">
        <f t="shared" si="5"/>
        <v>660000</v>
      </c>
      <c r="G25" s="54">
        <f t="shared" si="5"/>
        <v>3499049</v>
      </c>
      <c r="H25" s="80">
        <f t="shared" si="5"/>
        <v>3499049</v>
      </c>
      <c r="I25" s="79">
        <f t="shared" ref="I25:K25" si="6">SUM(I22:I24)</f>
        <v>370000</v>
      </c>
      <c r="J25" s="54">
        <f t="shared" si="6"/>
        <v>151300</v>
      </c>
      <c r="K25" s="80">
        <f t="shared" si="6"/>
        <v>141855</v>
      </c>
      <c r="L25" s="83">
        <f t="shared" si="0"/>
        <v>6950200</v>
      </c>
      <c r="M25" s="58">
        <f t="shared" si="1"/>
        <v>11865397</v>
      </c>
      <c r="N25" s="84">
        <f t="shared" si="2"/>
        <v>11855952</v>
      </c>
    </row>
    <row r="26" spans="1:14" x14ac:dyDescent="0.3">
      <c r="A26" s="116" t="s">
        <v>459</v>
      </c>
      <c r="B26" s="138" t="s">
        <v>83</v>
      </c>
      <c r="C26" s="83">
        <f t="shared" ref="C26:H26" si="7">C21+C25</f>
        <v>23831222</v>
      </c>
      <c r="D26" s="58">
        <f t="shared" si="7"/>
        <v>56210473</v>
      </c>
      <c r="E26" s="84">
        <f t="shared" si="7"/>
        <v>52693649</v>
      </c>
      <c r="F26" s="83">
        <f t="shared" si="7"/>
        <v>49229280</v>
      </c>
      <c r="G26" s="58">
        <f t="shared" si="7"/>
        <v>55352115</v>
      </c>
      <c r="H26" s="84">
        <f t="shared" si="7"/>
        <v>54574239</v>
      </c>
      <c r="I26" s="83">
        <f t="shared" ref="I26:K26" si="8">I21+I25</f>
        <v>26115700</v>
      </c>
      <c r="J26" s="58">
        <f t="shared" si="8"/>
        <v>26115700</v>
      </c>
      <c r="K26" s="84">
        <f t="shared" si="8"/>
        <v>25971741</v>
      </c>
      <c r="L26" s="83">
        <f t="shared" si="0"/>
        <v>99176202</v>
      </c>
      <c r="M26" s="58">
        <f t="shared" si="1"/>
        <v>137678288</v>
      </c>
      <c r="N26" s="84">
        <f t="shared" si="2"/>
        <v>133239629</v>
      </c>
    </row>
    <row r="27" spans="1:14" x14ac:dyDescent="0.3">
      <c r="A27" s="104" t="s">
        <v>377</v>
      </c>
      <c r="B27" s="138" t="s">
        <v>84</v>
      </c>
      <c r="C27" s="83">
        <v>4249110</v>
      </c>
      <c r="D27" s="58">
        <v>7271916</v>
      </c>
      <c r="E27" s="84">
        <v>7097694</v>
      </c>
      <c r="F27" s="83">
        <v>8962060</v>
      </c>
      <c r="G27" s="58">
        <v>10089819</v>
      </c>
      <c r="H27" s="84">
        <v>9385764</v>
      </c>
      <c r="I27" s="83">
        <v>5143750</v>
      </c>
      <c r="J27" s="58">
        <v>5143750</v>
      </c>
      <c r="K27" s="84">
        <v>4696466</v>
      </c>
      <c r="L27" s="83">
        <f t="shared" si="0"/>
        <v>18354920</v>
      </c>
      <c r="M27" s="58">
        <f t="shared" si="1"/>
        <v>22505485</v>
      </c>
      <c r="N27" s="84">
        <f t="shared" si="2"/>
        <v>21179924</v>
      </c>
    </row>
    <row r="28" spans="1:14" x14ac:dyDescent="0.3">
      <c r="A28" s="60" t="s">
        <v>85</v>
      </c>
      <c r="B28" s="136" t="s">
        <v>86</v>
      </c>
      <c r="C28" s="77">
        <v>68000</v>
      </c>
      <c r="D28" s="55">
        <v>180865</v>
      </c>
      <c r="E28" s="78">
        <v>180865</v>
      </c>
      <c r="F28" s="101">
        <v>152000</v>
      </c>
      <c r="G28" s="102">
        <v>129495</v>
      </c>
      <c r="H28" s="103">
        <v>129495</v>
      </c>
      <c r="I28" s="101">
        <v>115000</v>
      </c>
      <c r="J28" s="102">
        <v>151552</v>
      </c>
      <c r="K28" s="103">
        <v>151552</v>
      </c>
      <c r="L28" s="101">
        <f t="shared" si="0"/>
        <v>335000</v>
      </c>
      <c r="M28" s="102">
        <f t="shared" si="1"/>
        <v>461912</v>
      </c>
      <c r="N28" s="74">
        <f t="shared" si="2"/>
        <v>461912</v>
      </c>
    </row>
    <row r="29" spans="1:14" x14ac:dyDescent="0.3">
      <c r="A29" s="60" t="s">
        <v>87</v>
      </c>
      <c r="B29" s="136" t="s">
        <v>88</v>
      </c>
      <c r="C29" s="77">
        <v>4865000</v>
      </c>
      <c r="D29" s="55">
        <v>30461469</v>
      </c>
      <c r="E29" s="78">
        <v>14437617</v>
      </c>
      <c r="F29" s="101">
        <v>2400000</v>
      </c>
      <c r="G29" s="102">
        <v>2371095</v>
      </c>
      <c r="H29" s="103">
        <v>2326881</v>
      </c>
      <c r="I29" s="101">
        <v>1550100</v>
      </c>
      <c r="J29" s="102">
        <v>1485649</v>
      </c>
      <c r="K29" s="103">
        <v>1425076</v>
      </c>
      <c r="L29" s="101">
        <f t="shared" si="0"/>
        <v>8815100</v>
      </c>
      <c r="M29" s="102">
        <f t="shared" si="1"/>
        <v>34318213</v>
      </c>
      <c r="N29" s="74">
        <f t="shared" si="2"/>
        <v>18189574</v>
      </c>
    </row>
    <row r="30" spans="1:14" x14ac:dyDescent="0.3">
      <c r="A30" s="60" t="s">
        <v>89</v>
      </c>
      <c r="B30" s="136" t="s">
        <v>90</v>
      </c>
      <c r="C30" s="101">
        <v>0</v>
      </c>
      <c r="D30" s="102">
        <v>0</v>
      </c>
      <c r="E30" s="103">
        <v>0</v>
      </c>
      <c r="F30" s="101">
        <v>0</v>
      </c>
      <c r="G30" s="102">
        <v>0</v>
      </c>
      <c r="H30" s="103">
        <v>0</v>
      </c>
      <c r="I30" s="101">
        <v>0</v>
      </c>
      <c r="J30" s="102">
        <v>0</v>
      </c>
      <c r="K30" s="103">
        <v>0</v>
      </c>
      <c r="L30" s="101">
        <f t="shared" si="0"/>
        <v>0</v>
      </c>
      <c r="M30" s="102">
        <f t="shared" si="1"/>
        <v>0</v>
      </c>
      <c r="N30" s="74">
        <f t="shared" si="2"/>
        <v>0</v>
      </c>
    </row>
    <row r="31" spans="1:14" x14ac:dyDescent="0.3">
      <c r="A31" s="61" t="s">
        <v>323</v>
      </c>
      <c r="B31" s="137" t="s">
        <v>91</v>
      </c>
      <c r="C31" s="79">
        <f t="shared" ref="C31:H31" si="9">SUM(C28:C30)</f>
        <v>4933000</v>
      </c>
      <c r="D31" s="54">
        <f t="shared" si="9"/>
        <v>30642334</v>
      </c>
      <c r="E31" s="80">
        <f t="shared" si="9"/>
        <v>14618482</v>
      </c>
      <c r="F31" s="79">
        <f t="shared" si="9"/>
        <v>2552000</v>
      </c>
      <c r="G31" s="54">
        <f t="shared" si="9"/>
        <v>2500590</v>
      </c>
      <c r="H31" s="80">
        <f t="shared" si="9"/>
        <v>2456376</v>
      </c>
      <c r="I31" s="79">
        <f t="shared" ref="I31:K31" si="10">SUM(I28:I30)</f>
        <v>1665100</v>
      </c>
      <c r="J31" s="54">
        <f t="shared" si="10"/>
        <v>1637201</v>
      </c>
      <c r="K31" s="80">
        <f t="shared" si="10"/>
        <v>1576628</v>
      </c>
      <c r="L31" s="83">
        <f t="shared" si="0"/>
        <v>9150100</v>
      </c>
      <c r="M31" s="58">
        <f t="shared" si="1"/>
        <v>34780125</v>
      </c>
      <c r="N31" s="84">
        <f t="shared" si="2"/>
        <v>18651486</v>
      </c>
    </row>
    <row r="32" spans="1:14" x14ac:dyDescent="0.3">
      <c r="A32" s="60" t="s">
        <v>92</v>
      </c>
      <c r="B32" s="136" t="s">
        <v>93</v>
      </c>
      <c r="C32" s="101">
        <v>550694</v>
      </c>
      <c r="D32" s="102">
        <v>552694</v>
      </c>
      <c r="E32" s="103">
        <v>322393</v>
      </c>
      <c r="F32" s="101">
        <v>871600</v>
      </c>
      <c r="G32" s="102">
        <v>1039067</v>
      </c>
      <c r="H32" s="103">
        <v>1031557</v>
      </c>
      <c r="I32" s="101">
        <v>75000</v>
      </c>
      <c r="J32" s="102">
        <v>75000</v>
      </c>
      <c r="K32" s="103">
        <v>38564</v>
      </c>
      <c r="L32" s="101">
        <f t="shared" si="0"/>
        <v>1497294</v>
      </c>
      <c r="M32" s="102">
        <f t="shared" si="1"/>
        <v>1666761</v>
      </c>
      <c r="N32" s="74">
        <f t="shared" si="2"/>
        <v>1392514</v>
      </c>
    </row>
    <row r="33" spans="1:14" x14ac:dyDescent="0.3">
      <c r="A33" s="60" t="s">
        <v>94</v>
      </c>
      <c r="B33" s="136" t="s">
        <v>95</v>
      </c>
      <c r="C33" s="77">
        <v>211000</v>
      </c>
      <c r="D33" s="55">
        <v>221000</v>
      </c>
      <c r="E33" s="78">
        <v>157417</v>
      </c>
      <c r="F33" s="101">
        <v>350000</v>
      </c>
      <c r="G33" s="102">
        <v>358684</v>
      </c>
      <c r="H33" s="103">
        <v>323016</v>
      </c>
      <c r="I33" s="101">
        <v>120000</v>
      </c>
      <c r="J33" s="102">
        <v>120000</v>
      </c>
      <c r="K33" s="103">
        <v>59373</v>
      </c>
      <c r="L33" s="101">
        <f t="shared" si="0"/>
        <v>681000</v>
      </c>
      <c r="M33" s="102">
        <f t="shared" si="1"/>
        <v>699684</v>
      </c>
      <c r="N33" s="74">
        <f t="shared" si="2"/>
        <v>539806</v>
      </c>
    </row>
    <row r="34" spans="1:14" ht="15" customHeight="1" x14ac:dyDescent="0.3">
      <c r="A34" s="61" t="s">
        <v>460</v>
      </c>
      <c r="B34" s="137" t="s">
        <v>96</v>
      </c>
      <c r="C34" s="79">
        <f t="shared" ref="C34:H34" si="11">SUM(C32:C33)</f>
        <v>761694</v>
      </c>
      <c r="D34" s="54">
        <f t="shared" si="11"/>
        <v>773694</v>
      </c>
      <c r="E34" s="80">
        <f t="shared" si="11"/>
        <v>479810</v>
      </c>
      <c r="F34" s="79">
        <f t="shared" si="11"/>
        <v>1221600</v>
      </c>
      <c r="G34" s="54">
        <f t="shared" si="11"/>
        <v>1397751</v>
      </c>
      <c r="H34" s="80">
        <f t="shared" si="11"/>
        <v>1354573</v>
      </c>
      <c r="I34" s="79">
        <f t="shared" ref="I34:K34" si="12">SUM(I32:I33)</f>
        <v>195000</v>
      </c>
      <c r="J34" s="54">
        <f t="shared" si="12"/>
        <v>195000</v>
      </c>
      <c r="K34" s="80">
        <f t="shared" si="12"/>
        <v>97937</v>
      </c>
      <c r="L34" s="83">
        <f t="shared" si="0"/>
        <v>2178294</v>
      </c>
      <c r="M34" s="58">
        <f t="shared" si="1"/>
        <v>2366445</v>
      </c>
      <c r="N34" s="84">
        <f t="shared" si="2"/>
        <v>1932320</v>
      </c>
    </row>
    <row r="35" spans="1:14" x14ac:dyDescent="0.3">
      <c r="A35" s="60" t="s">
        <v>97</v>
      </c>
      <c r="B35" s="136" t="s">
        <v>98</v>
      </c>
      <c r="C35" s="77">
        <v>6610000</v>
      </c>
      <c r="D35" s="55">
        <v>6610000</v>
      </c>
      <c r="E35" s="78">
        <v>4872598</v>
      </c>
      <c r="F35" s="101">
        <v>500000</v>
      </c>
      <c r="G35" s="102">
        <v>600000</v>
      </c>
      <c r="H35" s="103">
        <v>526952</v>
      </c>
      <c r="I35" s="101">
        <v>780000</v>
      </c>
      <c r="J35" s="102">
        <v>780000</v>
      </c>
      <c r="K35" s="103">
        <v>700515</v>
      </c>
      <c r="L35" s="101">
        <f t="shared" si="0"/>
        <v>7890000</v>
      </c>
      <c r="M35" s="102">
        <f t="shared" si="1"/>
        <v>7990000</v>
      </c>
      <c r="N35" s="74">
        <f t="shared" si="2"/>
        <v>6100065</v>
      </c>
    </row>
    <row r="36" spans="1:14" x14ac:dyDescent="0.3">
      <c r="A36" s="60" t="s">
        <v>99</v>
      </c>
      <c r="B36" s="136" t="s">
        <v>100</v>
      </c>
      <c r="C36" s="101">
        <v>21518388</v>
      </c>
      <c r="D36" s="102">
        <v>24985706</v>
      </c>
      <c r="E36" s="103">
        <v>24985544</v>
      </c>
      <c r="F36" s="101">
        <v>0</v>
      </c>
      <c r="G36" s="102">
        <v>0</v>
      </c>
      <c r="H36" s="103">
        <v>0</v>
      </c>
      <c r="I36" s="101">
        <v>0</v>
      </c>
      <c r="J36" s="102">
        <v>0</v>
      </c>
      <c r="K36" s="103">
        <v>0</v>
      </c>
      <c r="L36" s="101">
        <f t="shared" si="0"/>
        <v>21518388</v>
      </c>
      <c r="M36" s="102">
        <f t="shared" si="1"/>
        <v>24985706</v>
      </c>
      <c r="N36" s="74">
        <f t="shared" si="2"/>
        <v>24985544</v>
      </c>
    </row>
    <row r="37" spans="1:14" x14ac:dyDescent="0.3">
      <c r="A37" s="60" t="s">
        <v>439</v>
      </c>
      <c r="B37" s="136" t="s">
        <v>101</v>
      </c>
      <c r="C37" s="101">
        <v>250200</v>
      </c>
      <c r="D37" s="102">
        <v>250200</v>
      </c>
      <c r="E37" s="103">
        <v>250200</v>
      </c>
      <c r="F37" s="101">
        <v>0</v>
      </c>
      <c r="G37" s="102">
        <v>0</v>
      </c>
      <c r="H37" s="103">
        <v>0</v>
      </c>
      <c r="I37" s="101">
        <v>0</v>
      </c>
      <c r="J37" s="102">
        <v>0</v>
      </c>
      <c r="K37" s="103">
        <v>0</v>
      </c>
      <c r="L37" s="101">
        <f t="shared" si="0"/>
        <v>250200</v>
      </c>
      <c r="M37" s="102">
        <f t="shared" si="1"/>
        <v>250200</v>
      </c>
      <c r="N37" s="74">
        <f t="shared" si="2"/>
        <v>250200</v>
      </c>
    </row>
    <row r="38" spans="1:14" x14ac:dyDescent="0.3">
      <c r="A38" s="60" t="s">
        <v>102</v>
      </c>
      <c r="B38" s="136" t="s">
        <v>103</v>
      </c>
      <c r="C38" s="101">
        <v>3510508</v>
      </c>
      <c r="D38" s="102">
        <v>2622378</v>
      </c>
      <c r="E38" s="103">
        <v>2039070</v>
      </c>
      <c r="F38" s="101">
        <v>0</v>
      </c>
      <c r="G38" s="102">
        <v>104755</v>
      </c>
      <c r="H38" s="103">
        <v>104755</v>
      </c>
      <c r="I38" s="101">
        <v>680000</v>
      </c>
      <c r="J38" s="102">
        <v>680000</v>
      </c>
      <c r="K38" s="103">
        <v>141500</v>
      </c>
      <c r="L38" s="101">
        <f t="shared" si="0"/>
        <v>4190508</v>
      </c>
      <c r="M38" s="102">
        <f t="shared" si="1"/>
        <v>3407133</v>
      </c>
      <c r="N38" s="74">
        <f t="shared" si="2"/>
        <v>2285325</v>
      </c>
    </row>
    <row r="39" spans="1:14" x14ac:dyDescent="0.3">
      <c r="A39" s="60" t="s">
        <v>440</v>
      </c>
      <c r="B39" s="136" t="s">
        <v>104</v>
      </c>
      <c r="C39" s="101">
        <v>0</v>
      </c>
      <c r="D39" s="102">
        <v>0</v>
      </c>
      <c r="E39" s="103">
        <v>0</v>
      </c>
      <c r="F39" s="101">
        <v>0</v>
      </c>
      <c r="G39" s="102"/>
      <c r="H39" s="103"/>
      <c r="I39" s="101">
        <v>0</v>
      </c>
      <c r="J39" s="102"/>
      <c r="K39" s="103"/>
      <c r="L39" s="101">
        <f t="shared" si="0"/>
        <v>0</v>
      </c>
      <c r="M39" s="102">
        <f t="shared" si="1"/>
        <v>0</v>
      </c>
      <c r="N39" s="74">
        <f t="shared" si="2"/>
        <v>0</v>
      </c>
    </row>
    <row r="40" spans="1:14" x14ac:dyDescent="0.3">
      <c r="A40" s="49" t="s">
        <v>105</v>
      </c>
      <c r="B40" s="136" t="s">
        <v>106</v>
      </c>
      <c r="C40" s="77">
        <v>57400</v>
      </c>
      <c r="D40" s="55">
        <v>2320079</v>
      </c>
      <c r="E40" s="78">
        <v>1716211</v>
      </c>
      <c r="F40" s="101">
        <v>600000</v>
      </c>
      <c r="G40" s="102">
        <v>542450</v>
      </c>
      <c r="H40" s="103">
        <v>542450</v>
      </c>
      <c r="I40" s="101">
        <v>136000</v>
      </c>
      <c r="J40" s="102">
        <v>136000</v>
      </c>
      <c r="K40" s="103">
        <v>77070</v>
      </c>
      <c r="L40" s="101">
        <f t="shared" si="0"/>
        <v>793400</v>
      </c>
      <c r="M40" s="102">
        <f t="shared" si="1"/>
        <v>2998529</v>
      </c>
      <c r="N40" s="74">
        <f t="shared" si="2"/>
        <v>2335731</v>
      </c>
    </row>
    <row r="41" spans="1:14" x14ac:dyDescent="0.3">
      <c r="A41" s="60" t="s">
        <v>441</v>
      </c>
      <c r="B41" s="136" t="s">
        <v>107</v>
      </c>
      <c r="C41" s="77">
        <v>5276300</v>
      </c>
      <c r="D41" s="55">
        <v>8094595</v>
      </c>
      <c r="E41" s="78">
        <v>8089595</v>
      </c>
      <c r="F41" s="101">
        <v>1170000</v>
      </c>
      <c r="G41" s="102">
        <v>1337568</v>
      </c>
      <c r="H41" s="103">
        <v>1337568</v>
      </c>
      <c r="I41" s="101">
        <v>456000</v>
      </c>
      <c r="J41" s="102">
        <v>456000</v>
      </c>
      <c r="K41" s="103">
        <v>211859</v>
      </c>
      <c r="L41" s="101">
        <f t="shared" si="0"/>
        <v>6902300</v>
      </c>
      <c r="M41" s="102">
        <f t="shared" si="1"/>
        <v>9888163</v>
      </c>
      <c r="N41" s="74">
        <f t="shared" si="2"/>
        <v>9639022</v>
      </c>
    </row>
    <row r="42" spans="1:14" x14ac:dyDescent="0.3">
      <c r="A42" s="61" t="s">
        <v>324</v>
      </c>
      <c r="B42" s="137" t="s">
        <v>108</v>
      </c>
      <c r="C42" s="79">
        <f t="shared" ref="C42:H42" si="13">SUM(C35:C41)</f>
        <v>37222796</v>
      </c>
      <c r="D42" s="54">
        <f t="shared" si="13"/>
        <v>44882958</v>
      </c>
      <c r="E42" s="80">
        <f t="shared" si="13"/>
        <v>41953218</v>
      </c>
      <c r="F42" s="79">
        <f t="shared" si="13"/>
        <v>2270000</v>
      </c>
      <c r="G42" s="54">
        <f t="shared" si="13"/>
        <v>2584773</v>
      </c>
      <c r="H42" s="80">
        <f t="shared" si="13"/>
        <v>2511725</v>
      </c>
      <c r="I42" s="79">
        <f t="shared" ref="I42:J42" si="14">SUM(I35:I41)</f>
        <v>2052000</v>
      </c>
      <c r="J42" s="54">
        <f t="shared" si="14"/>
        <v>2052000</v>
      </c>
      <c r="K42" s="80">
        <v>1167298</v>
      </c>
      <c r="L42" s="83">
        <f t="shared" si="0"/>
        <v>41544796</v>
      </c>
      <c r="M42" s="58">
        <f t="shared" si="1"/>
        <v>49519731</v>
      </c>
      <c r="N42" s="84">
        <f t="shared" si="2"/>
        <v>45632241</v>
      </c>
    </row>
    <row r="43" spans="1:14" x14ac:dyDescent="0.3">
      <c r="A43" s="60" t="s">
        <v>109</v>
      </c>
      <c r="B43" s="136" t="s">
        <v>110</v>
      </c>
      <c r="C43" s="101">
        <v>845147</v>
      </c>
      <c r="D43" s="102">
        <v>845147</v>
      </c>
      <c r="E43" s="103">
        <v>795800</v>
      </c>
      <c r="F43" s="101">
        <v>120000</v>
      </c>
      <c r="G43" s="102">
        <v>201890</v>
      </c>
      <c r="H43" s="103">
        <v>201890</v>
      </c>
      <c r="I43" s="101">
        <v>40000</v>
      </c>
      <c r="J43" s="102">
        <v>40000</v>
      </c>
      <c r="K43" s="103">
        <v>18770</v>
      </c>
      <c r="L43" s="101">
        <f t="shared" si="0"/>
        <v>1005147</v>
      </c>
      <c r="M43" s="102">
        <f t="shared" si="1"/>
        <v>1087037</v>
      </c>
      <c r="N43" s="74">
        <f t="shared" si="2"/>
        <v>1016460</v>
      </c>
    </row>
    <row r="44" spans="1:14" x14ac:dyDescent="0.3">
      <c r="A44" s="60" t="s">
        <v>111</v>
      </c>
      <c r="B44" s="136" t="s">
        <v>112</v>
      </c>
      <c r="C44" s="101">
        <v>150000</v>
      </c>
      <c r="D44" s="102">
        <v>150000</v>
      </c>
      <c r="E44" s="103">
        <v>85000</v>
      </c>
      <c r="F44" s="101">
        <v>0</v>
      </c>
      <c r="G44" s="102">
        <v>0</v>
      </c>
      <c r="H44" s="103">
        <v>0</v>
      </c>
      <c r="I44" s="101">
        <v>0</v>
      </c>
      <c r="J44" s="102">
        <v>0</v>
      </c>
      <c r="K44" s="103">
        <v>0</v>
      </c>
      <c r="L44" s="101">
        <f t="shared" si="0"/>
        <v>150000</v>
      </c>
      <c r="M44" s="102">
        <f t="shared" si="1"/>
        <v>150000</v>
      </c>
      <c r="N44" s="74">
        <f t="shared" si="2"/>
        <v>85000</v>
      </c>
    </row>
    <row r="45" spans="1:14" x14ac:dyDescent="0.3">
      <c r="A45" s="61" t="s">
        <v>325</v>
      </c>
      <c r="B45" s="137" t="s">
        <v>113</v>
      </c>
      <c r="C45" s="79">
        <f t="shared" ref="C45:H45" si="15">SUM(C43:C44)</f>
        <v>995147</v>
      </c>
      <c r="D45" s="54">
        <f t="shared" si="15"/>
        <v>995147</v>
      </c>
      <c r="E45" s="80">
        <f t="shared" si="15"/>
        <v>880800</v>
      </c>
      <c r="F45" s="79">
        <f t="shared" si="15"/>
        <v>120000</v>
      </c>
      <c r="G45" s="54">
        <f t="shared" si="15"/>
        <v>201890</v>
      </c>
      <c r="H45" s="80">
        <f t="shared" si="15"/>
        <v>201890</v>
      </c>
      <c r="I45" s="79">
        <f t="shared" ref="I45:K45" si="16">SUM(I43:I44)</f>
        <v>40000</v>
      </c>
      <c r="J45" s="54">
        <f t="shared" si="16"/>
        <v>40000</v>
      </c>
      <c r="K45" s="80">
        <f t="shared" si="16"/>
        <v>18770</v>
      </c>
      <c r="L45" s="83">
        <f t="shared" si="0"/>
        <v>1155147</v>
      </c>
      <c r="M45" s="58">
        <f t="shared" si="1"/>
        <v>1237037</v>
      </c>
      <c r="N45" s="84">
        <f t="shared" si="2"/>
        <v>1101460</v>
      </c>
    </row>
    <row r="46" spans="1:14" x14ac:dyDescent="0.3">
      <c r="A46" s="60" t="s">
        <v>114</v>
      </c>
      <c r="B46" s="136" t="s">
        <v>115</v>
      </c>
      <c r="C46" s="101">
        <v>11329215</v>
      </c>
      <c r="D46" s="102">
        <v>15640853</v>
      </c>
      <c r="E46" s="103">
        <v>13051503</v>
      </c>
      <c r="F46" s="101">
        <v>1473660</v>
      </c>
      <c r="G46" s="102">
        <v>1471819</v>
      </c>
      <c r="H46" s="103">
        <v>1333771</v>
      </c>
      <c r="I46" s="101">
        <v>1071000</v>
      </c>
      <c r="J46" s="102">
        <v>1071000</v>
      </c>
      <c r="K46" s="103">
        <v>612823</v>
      </c>
      <c r="L46" s="101">
        <f t="shared" si="0"/>
        <v>13873875</v>
      </c>
      <c r="M46" s="102">
        <f t="shared" si="1"/>
        <v>18183672</v>
      </c>
      <c r="N46" s="74">
        <f t="shared" si="2"/>
        <v>14998097</v>
      </c>
    </row>
    <row r="47" spans="1:14" x14ac:dyDescent="0.3">
      <c r="A47" s="60" t="s">
        <v>116</v>
      </c>
      <c r="B47" s="136" t="s">
        <v>117</v>
      </c>
      <c r="C47" s="101">
        <v>1600000</v>
      </c>
      <c r="D47" s="102">
        <v>1703000</v>
      </c>
      <c r="E47" s="103">
        <v>1677000</v>
      </c>
      <c r="F47" s="101">
        <v>0</v>
      </c>
      <c r="G47" s="102">
        <v>0</v>
      </c>
      <c r="H47" s="103">
        <v>0</v>
      </c>
      <c r="I47" s="101">
        <v>0</v>
      </c>
      <c r="J47" s="102">
        <v>0</v>
      </c>
      <c r="K47" s="103">
        <v>0</v>
      </c>
      <c r="L47" s="101">
        <f t="shared" si="0"/>
        <v>1600000</v>
      </c>
      <c r="M47" s="102">
        <f t="shared" si="1"/>
        <v>1703000</v>
      </c>
      <c r="N47" s="74">
        <f t="shared" si="2"/>
        <v>1677000</v>
      </c>
    </row>
    <row r="48" spans="1:14" x14ac:dyDescent="0.3">
      <c r="A48" s="60" t="s">
        <v>442</v>
      </c>
      <c r="B48" s="136" t="s">
        <v>118</v>
      </c>
      <c r="C48" s="101">
        <v>0</v>
      </c>
      <c r="D48" s="102">
        <v>0</v>
      </c>
      <c r="E48" s="103">
        <v>0</v>
      </c>
      <c r="F48" s="101">
        <v>0</v>
      </c>
      <c r="G48" s="102">
        <v>0</v>
      </c>
      <c r="H48" s="103">
        <v>0</v>
      </c>
      <c r="I48" s="101">
        <v>0</v>
      </c>
      <c r="J48" s="102">
        <v>0</v>
      </c>
      <c r="K48" s="103">
        <v>0</v>
      </c>
      <c r="L48" s="101">
        <f t="shared" si="0"/>
        <v>0</v>
      </c>
      <c r="M48" s="102">
        <f t="shared" si="1"/>
        <v>0</v>
      </c>
      <c r="N48" s="74">
        <f t="shared" si="2"/>
        <v>0</v>
      </c>
    </row>
    <row r="49" spans="1:14" x14ac:dyDescent="0.3">
      <c r="A49" s="60" t="s">
        <v>443</v>
      </c>
      <c r="B49" s="136" t="s">
        <v>119</v>
      </c>
      <c r="C49" s="101">
        <v>0</v>
      </c>
      <c r="D49" s="102">
        <v>0</v>
      </c>
      <c r="E49" s="103">
        <v>0</v>
      </c>
      <c r="F49" s="101">
        <v>0</v>
      </c>
      <c r="G49" s="102">
        <v>0</v>
      </c>
      <c r="H49" s="103">
        <v>0</v>
      </c>
      <c r="I49" s="101">
        <v>0</v>
      </c>
      <c r="J49" s="102">
        <v>0</v>
      </c>
      <c r="K49" s="103">
        <v>0</v>
      </c>
      <c r="L49" s="101">
        <f t="shared" si="0"/>
        <v>0</v>
      </c>
      <c r="M49" s="102">
        <f t="shared" si="1"/>
        <v>0</v>
      </c>
      <c r="N49" s="74">
        <f t="shared" si="2"/>
        <v>0</v>
      </c>
    </row>
    <row r="50" spans="1:14" x14ac:dyDescent="0.3">
      <c r="A50" s="60" t="s">
        <v>120</v>
      </c>
      <c r="B50" s="136" t="s">
        <v>121</v>
      </c>
      <c r="C50" s="77">
        <v>1400000</v>
      </c>
      <c r="D50" s="55">
        <v>1666307</v>
      </c>
      <c r="E50" s="78">
        <v>861439</v>
      </c>
      <c r="F50" s="101">
        <v>10000</v>
      </c>
      <c r="G50" s="102">
        <v>184113</v>
      </c>
      <c r="H50" s="103">
        <v>168841</v>
      </c>
      <c r="I50" s="101">
        <v>20000</v>
      </c>
      <c r="J50" s="102">
        <v>20000</v>
      </c>
      <c r="K50" s="103">
        <v>5428</v>
      </c>
      <c r="L50" s="101">
        <f t="shared" si="0"/>
        <v>1430000</v>
      </c>
      <c r="M50" s="102">
        <f t="shared" si="1"/>
        <v>1870420</v>
      </c>
      <c r="N50" s="74">
        <f t="shared" si="2"/>
        <v>1035708</v>
      </c>
    </row>
    <row r="51" spans="1:14" x14ac:dyDescent="0.3">
      <c r="A51" s="61" t="s">
        <v>326</v>
      </c>
      <c r="B51" s="137" t="s">
        <v>122</v>
      </c>
      <c r="C51" s="79">
        <f t="shared" ref="C51:H51" si="17">SUM(C46:C50)</f>
        <v>14329215</v>
      </c>
      <c r="D51" s="54">
        <f t="shared" si="17"/>
        <v>19010160</v>
      </c>
      <c r="E51" s="80">
        <f t="shared" si="17"/>
        <v>15589942</v>
      </c>
      <c r="F51" s="79">
        <f t="shared" si="17"/>
        <v>1483660</v>
      </c>
      <c r="G51" s="54">
        <f t="shared" si="17"/>
        <v>1655932</v>
      </c>
      <c r="H51" s="80">
        <f t="shared" si="17"/>
        <v>1502612</v>
      </c>
      <c r="I51" s="79">
        <f t="shared" ref="I51:K51" si="18">SUM(I46:I50)</f>
        <v>1091000</v>
      </c>
      <c r="J51" s="54">
        <f t="shared" si="18"/>
        <v>1091000</v>
      </c>
      <c r="K51" s="80">
        <f t="shared" si="18"/>
        <v>618251</v>
      </c>
      <c r="L51" s="83">
        <f t="shared" si="0"/>
        <v>16903875</v>
      </c>
      <c r="M51" s="58">
        <f t="shared" si="1"/>
        <v>21757092</v>
      </c>
      <c r="N51" s="84">
        <f t="shared" si="2"/>
        <v>17710805</v>
      </c>
    </row>
    <row r="52" spans="1:14" x14ac:dyDescent="0.3">
      <c r="A52" s="104" t="s">
        <v>327</v>
      </c>
      <c r="B52" s="138" t="s">
        <v>123</v>
      </c>
      <c r="C52" s="83">
        <f t="shared" ref="C52:H52" si="19">C31+C34+C45+C42+C51</f>
        <v>58241852</v>
      </c>
      <c r="D52" s="58">
        <f t="shared" si="19"/>
        <v>96304293</v>
      </c>
      <c r="E52" s="84">
        <f t="shared" si="19"/>
        <v>73522252</v>
      </c>
      <c r="F52" s="83">
        <f t="shared" si="19"/>
        <v>7647260</v>
      </c>
      <c r="G52" s="58">
        <f t="shared" si="19"/>
        <v>8340936</v>
      </c>
      <c r="H52" s="84">
        <f t="shared" si="19"/>
        <v>8027176</v>
      </c>
      <c r="I52" s="83">
        <f t="shared" ref="I52:K52" si="20">I31+I34+I45+I42+I51</f>
        <v>5043100</v>
      </c>
      <c r="J52" s="58">
        <f t="shared" si="20"/>
        <v>5015201</v>
      </c>
      <c r="K52" s="84">
        <f t="shared" si="20"/>
        <v>3478884</v>
      </c>
      <c r="L52" s="83">
        <f t="shared" si="0"/>
        <v>70932212</v>
      </c>
      <c r="M52" s="58">
        <f t="shared" si="1"/>
        <v>109660430</v>
      </c>
      <c r="N52" s="84">
        <f t="shared" si="2"/>
        <v>85028312</v>
      </c>
    </row>
    <row r="53" spans="1:14" x14ac:dyDescent="0.3">
      <c r="A53" s="105" t="s">
        <v>124</v>
      </c>
      <c r="B53" s="136" t="s">
        <v>125</v>
      </c>
      <c r="C53" s="101">
        <v>0</v>
      </c>
      <c r="D53" s="102">
        <v>0</v>
      </c>
      <c r="E53" s="103">
        <v>0</v>
      </c>
      <c r="F53" s="101">
        <v>0</v>
      </c>
      <c r="G53" s="102">
        <v>0</v>
      </c>
      <c r="H53" s="103">
        <v>0</v>
      </c>
      <c r="I53" s="101">
        <v>0</v>
      </c>
      <c r="J53" s="52">
        <v>0</v>
      </c>
      <c r="K53" s="88">
        <v>0</v>
      </c>
      <c r="L53" s="101">
        <f t="shared" si="0"/>
        <v>0</v>
      </c>
      <c r="M53" s="102">
        <f t="shared" si="1"/>
        <v>0</v>
      </c>
      <c r="N53" s="74">
        <f t="shared" si="2"/>
        <v>0</v>
      </c>
    </row>
    <row r="54" spans="1:14" x14ac:dyDescent="0.3">
      <c r="A54" s="105" t="s">
        <v>328</v>
      </c>
      <c r="B54" s="136" t="s">
        <v>126</v>
      </c>
      <c r="C54" s="101">
        <v>1700000</v>
      </c>
      <c r="D54" s="102">
        <v>0</v>
      </c>
      <c r="E54" s="103">
        <v>0</v>
      </c>
      <c r="F54" s="101">
        <v>0</v>
      </c>
      <c r="G54" s="102">
        <v>0</v>
      </c>
      <c r="H54" s="103">
        <v>0</v>
      </c>
      <c r="I54" s="101">
        <v>0</v>
      </c>
      <c r="J54" s="52">
        <v>0</v>
      </c>
      <c r="K54" s="88">
        <v>0</v>
      </c>
      <c r="L54" s="101">
        <f t="shared" si="0"/>
        <v>1700000</v>
      </c>
      <c r="M54" s="102">
        <f t="shared" si="1"/>
        <v>0</v>
      </c>
      <c r="N54" s="74">
        <f t="shared" si="2"/>
        <v>0</v>
      </c>
    </row>
    <row r="55" spans="1:14" x14ac:dyDescent="0.3">
      <c r="A55" s="105" t="s">
        <v>444</v>
      </c>
      <c r="B55" s="136" t="s">
        <v>127</v>
      </c>
      <c r="C55" s="101">
        <v>0</v>
      </c>
      <c r="D55" s="102">
        <v>0</v>
      </c>
      <c r="E55" s="103">
        <v>0</v>
      </c>
      <c r="F55" s="101">
        <v>0</v>
      </c>
      <c r="G55" s="102">
        <v>0</v>
      </c>
      <c r="H55" s="103">
        <v>0</v>
      </c>
      <c r="I55" s="101">
        <v>0</v>
      </c>
      <c r="J55" s="52">
        <v>0</v>
      </c>
      <c r="K55" s="88">
        <v>0</v>
      </c>
      <c r="L55" s="101">
        <f t="shared" si="0"/>
        <v>0</v>
      </c>
      <c r="M55" s="102">
        <f t="shared" si="1"/>
        <v>0</v>
      </c>
      <c r="N55" s="74">
        <f t="shared" si="2"/>
        <v>0</v>
      </c>
    </row>
    <row r="56" spans="1:14" x14ac:dyDescent="0.3">
      <c r="A56" s="105" t="s">
        <v>445</v>
      </c>
      <c r="B56" s="136" t="s">
        <v>128</v>
      </c>
      <c r="C56" s="101">
        <v>0</v>
      </c>
      <c r="D56" s="102">
        <v>0</v>
      </c>
      <c r="E56" s="103">
        <v>0</v>
      </c>
      <c r="F56" s="101">
        <v>0</v>
      </c>
      <c r="G56" s="102">
        <v>0</v>
      </c>
      <c r="H56" s="103">
        <v>0</v>
      </c>
      <c r="I56" s="101">
        <v>0</v>
      </c>
      <c r="J56" s="52">
        <v>0</v>
      </c>
      <c r="K56" s="88">
        <v>0</v>
      </c>
      <c r="L56" s="101">
        <f t="shared" si="0"/>
        <v>0</v>
      </c>
      <c r="M56" s="102">
        <f t="shared" si="1"/>
        <v>0</v>
      </c>
      <c r="N56" s="74">
        <f t="shared" si="2"/>
        <v>0</v>
      </c>
    </row>
    <row r="57" spans="1:14" x14ac:dyDescent="0.3">
      <c r="A57" s="105" t="s">
        <v>446</v>
      </c>
      <c r="B57" s="136" t="s">
        <v>129</v>
      </c>
      <c r="C57" s="101">
        <v>0</v>
      </c>
      <c r="D57" s="102">
        <v>0</v>
      </c>
      <c r="E57" s="103">
        <v>0</v>
      </c>
      <c r="F57" s="101">
        <v>0</v>
      </c>
      <c r="G57" s="102">
        <v>0</v>
      </c>
      <c r="H57" s="103">
        <v>0</v>
      </c>
      <c r="I57" s="101">
        <v>0</v>
      </c>
      <c r="J57" s="52">
        <v>0</v>
      </c>
      <c r="K57" s="88">
        <v>0</v>
      </c>
      <c r="L57" s="101">
        <f t="shared" si="0"/>
        <v>0</v>
      </c>
      <c r="M57" s="102">
        <f t="shared" si="1"/>
        <v>0</v>
      </c>
      <c r="N57" s="74">
        <f t="shared" si="2"/>
        <v>0</v>
      </c>
    </row>
    <row r="58" spans="1:14" x14ac:dyDescent="0.3">
      <c r="A58" s="105" t="s">
        <v>447</v>
      </c>
      <c r="B58" s="136" t="s">
        <v>130</v>
      </c>
      <c r="C58" s="101">
        <v>0</v>
      </c>
      <c r="D58" s="102">
        <v>0</v>
      </c>
      <c r="E58" s="103">
        <v>0</v>
      </c>
      <c r="F58" s="101">
        <v>0</v>
      </c>
      <c r="G58" s="102">
        <v>0</v>
      </c>
      <c r="H58" s="103">
        <v>0</v>
      </c>
      <c r="I58" s="101">
        <v>0</v>
      </c>
      <c r="J58" s="52">
        <v>0</v>
      </c>
      <c r="K58" s="88">
        <v>0</v>
      </c>
      <c r="L58" s="101">
        <f t="shared" si="0"/>
        <v>0</v>
      </c>
      <c r="M58" s="102">
        <f t="shared" si="1"/>
        <v>0</v>
      </c>
      <c r="N58" s="74">
        <f t="shared" si="2"/>
        <v>0</v>
      </c>
    </row>
    <row r="59" spans="1:14" x14ac:dyDescent="0.3">
      <c r="A59" s="105" t="s">
        <v>448</v>
      </c>
      <c r="B59" s="136" t="s">
        <v>131</v>
      </c>
      <c r="C59" s="101">
        <v>0</v>
      </c>
      <c r="D59" s="102">
        <v>0</v>
      </c>
      <c r="E59" s="103">
        <v>0</v>
      </c>
      <c r="F59" s="101">
        <v>0</v>
      </c>
      <c r="G59" s="102">
        <v>0</v>
      </c>
      <c r="H59" s="103">
        <v>0</v>
      </c>
      <c r="I59" s="101">
        <v>0</v>
      </c>
      <c r="J59" s="52">
        <v>0</v>
      </c>
      <c r="K59" s="88">
        <v>0</v>
      </c>
      <c r="L59" s="101">
        <f t="shared" si="0"/>
        <v>0</v>
      </c>
      <c r="M59" s="102">
        <f t="shared" si="1"/>
        <v>0</v>
      </c>
      <c r="N59" s="74">
        <f t="shared" si="2"/>
        <v>0</v>
      </c>
    </row>
    <row r="60" spans="1:14" x14ac:dyDescent="0.3">
      <c r="A60" s="105" t="s">
        <v>449</v>
      </c>
      <c r="B60" s="136" t="s">
        <v>132</v>
      </c>
      <c r="C60" s="101">
        <v>19333553</v>
      </c>
      <c r="D60" s="102">
        <v>19333553</v>
      </c>
      <c r="E60" s="103">
        <v>18017300</v>
      </c>
      <c r="F60" s="101">
        <v>0</v>
      </c>
      <c r="G60" s="102">
        <v>0</v>
      </c>
      <c r="H60" s="103">
        <v>0</v>
      </c>
      <c r="I60" s="101">
        <v>0</v>
      </c>
      <c r="J60" s="52">
        <v>0</v>
      </c>
      <c r="K60" s="88">
        <v>0</v>
      </c>
      <c r="L60" s="101">
        <f t="shared" si="0"/>
        <v>19333553</v>
      </c>
      <c r="M60" s="102">
        <f t="shared" si="1"/>
        <v>19333553</v>
      </c>
      <c r="N60" s="74">
        <f t="shared" si="2"/>
        <v>18017300</v>
      </c>
    </row>
    <row r="61" spans="1:14" x14ac:dyDescent="0.3">
      <c r="A61" s="106" t="s">
        <v>356</v>
      </c>
      <c r="B61" s="138" t="s">
        <v>133</v>
      </c>
      <c r="C61" s="83">
        <f t="shared" ref="C61:H61" si="21">SUM(C53:C60)</f>
        <v>21033553</v>
      </c>
      <c r="D61" s="58">
        <f t="shared" si="21"/>
        <v>19333553</v>
      </c>
      <c r="E61" s="84">
        <f t="shared" si="21"/>
        <v>18017300</v>
      </c>
      <c r="F61" s="83">
        <f t="shared" si="21"/>
        <v>0</v>
      </c>
      <c r="G61" s="58">
        <f t="shared" si="21"/>
        <v>0</v>
      </c>
      <c r="H61" s="84">
        <f t="shared" si="21"/>
        <v>0</v>
      </c>
      <c r="I61" s="83">
        <f t="shared" ref="I61:K61" si="22">SUM(I53:I60)</f>
        <v>0</v>
      </c>
      <c r="J61" s="58">
        <f t="shared" si="22"/>
        <v>0</v>
      </c>
      <c r="K61" s="84">
        <f t="shared" si="22"/>
        <v>0</v>
      </c>
      <c r="L61" s="83">
        <f t="shared" si="0"/>
        <v>21033553</v>
      </c>
      <c r="M61" s="58">
        <f t="shared" si="1"/>
        <v>19333553</v>
      </c>
      <c r="N61" s="84">
        <f t="shared" si="2"/>
        <v>18017300</v>
      </c>
    </row>
    <row r="62" spans="1:14" x14ac:dyDescent="0.3">
      <c r="A62" s="117" t="s">
        <v>450</v>
      </c>
      <c r="B62" s="136" t="s">
        <v>134</v>
      </c>
      <c r="C62" s="101">
        <v>0</v>
      </c>
      <c r="D62" s="102">
        <v>0</v>
      </c>
      <c r="E62" s="103">
        <v>0</v>
      </c>
      <c r="F62" s="101">
        <v>0</v>
      </c>
      <c r="G62" s="102">
        <v>0</v>
      </c>
      <c r="H62" s="103">
        <v>0</v>
      </c>
      <c r="I62" s="101">
        <v>0</v>
      </c>
      <c r="J62" s="52">
        <v>0</v>
      </c>
      <c r="K62" s="88">
        <v>0</v>
      </c>
      <c r="L62" s="101">
        <f t="shared" si="0"/>
        <v>0</v>
      </c>
      <c r="M62" s="102">
        <f t="shared" si="1"/>
        <v>0</v>
      </c>
      <c r="N62" s="74">
        <f t="shared" si="2"/>
        <v>0</v>
      </c>
    </row>
    <row r="63" spans="1:14" x14ac:dyDescent="0.3">
      <c r="A63" s="117" t="s">
        <v>135</v>
      </c>
      <c r="B63" s="136" t="s">
        <v>136</v>
      </c>
      <c r="C63" s="101">
        <v>6834896</v>
      </c>
      <c r="D63" s="102">
        <v>6834896</v>
      </c>
      <c r="E63" s="103">
        <v>468600</v>
      </c>
      <c r="F63" s="101">
        <v>0</v>
      </c>
      <c r="G63" s="102">
        <v>0</v>
      </c>
      <c r="H63" s="103">
        <v>0</v>
      </c>
      <c r="I63" s="101">
        <v>0</v>
      </c>
      <c r="J63" s="52">
        <v>0</v>
      </c>
      <c r="K63" s="88">
        <v>0</v>
      </c>
      <c r="L63" s="101">
        <f t="shared" si="0"/>
        <v>6834896</v>
      </c>
      <c r="M63" s="102">
        <f t="shared" si="1"/>
        <v>6834896</v>
      </c>
      <c r="N63" s="74">
        <f t="shared" si="2"/>
        <v>468600</v>
      </c>
    </row>
    <row r="64" spans="1:14" ht="26.4" x14ac:dyDescent="0.3">
      <c r="A64" s="117" t="s">
        <v>378</v>
      </c>
      <c r="B64" s="136" t="s">
        <v>137</v>
      </c>
      <c r="C64" s="101">
        <v>0</v>
      </c>
      <c r="D64" s="102">
        <v>0</v>
      </c>
      <c r="E64" s="103">
        <v>0</v>
      </c>
      <c r="F64" s="101">
        <v>0</v>
      </c>
      <c r="G64" s="102">
        <v>0</v>
      </c>
      <c r="H64" s="103">
        <v>0</v>
      </c>
      <c r="I64" s="101">
        <v>0</v>
      </c>
      <c r="J64" s="52">
        <v>0</v>
      </c>
      <c r="K64" s="88">
        <v>0</v>
      </c>
      <c r="L64" s="101">
        <f t="shared" si="0"/>
        <v>0</v>
      </c>
      <c r="M64" s="102">
        <f t="shared" si="1"/>
        <v>0</v>
      </c>
      <c r="N64" s="74">
        <f t="shared" si="2"/>
        <v>0</v>
      </c>
    </row>
    <row r="65" spans="1:14" x14ac:dyDescent="0.3">
      <c r="A65" s="117" t="s">
        <v>379</v>
      </c>
      <c r="B65" s="136" t="s">
        <v>138</v>
      </c>
      <c r="C65" s="101">
        <v>0</v>
      </c>
      <c r="D65" s="102">
        <v>0</v>
      </c>
      <c r="E65" s="103">
        <v>0</v>
      </c>
      <c r="F65" s="101">
        <v>0</v>
      </c>
      <c r="G65" s="102">
        <v>0</v>
      </c>
      <c r="H65" s="103">
        <v>0</v>
      </c>
      <c r="I65" s="101">
        <v>0</v>
      </c>
      <c r="J65" s="52">
        <v>0</v>
      </c>
      <c r="K65" s="88">
        <v>0</v>
      </c>
      <c r="L65" s="101">
        <f t="shared" si="0"/>
        <v>0</v>
      </c>
      <c r="M65" s="102">
        <f t="shared" si="1"/>
        <v>0</v>
      </c>
      <c r="N65" s="74">
        <f t="shared" si="2"/>
        <v>0</v>
      </c>
    </row>
    <row r="66" spans="1:14" x14ac:dyDescent="0.3">
      <c r="A66" s="117" t="s">
        <v>380</v>
      </c>
      <c r="B66" s="136" t="s">
        <v>139</v>
      </c>
      <c r="C66" s="101">
        <v>0</v>
      </c>
      <c r="D66" s="102">
        <v>0</v>
      </c>
      <c r="E66" s="103">
        <v>0</v>
      </c>
      <c r="F66" s="101">
        <v>0</v>
      </c>
      <c r="G66" s="102">
        <v>0</v>
      </c>
      <c r="H66" s="103">
        <v>0</v>
      </c>
      <c r="I66" s="101">
        <v>0</v>
      </c>
      <c r="J66" s="52">
        <v>0</v>
      </c>
      <c r="K66" s="88">
        <v>0</v>
      </c>
      <c r="L66" s="101">
        <f t="shared" si="0"/>
        <v>0</v>
      </c>
      <c r="M66" s="102">
        <f t="shared" si="1"/>
        <v>0</v>
      </c>
      <c r="N66" s="74">
        <f t="shared" si="2"/>
        <v>0</v>
      </c>
    </row>
    <row r="67" spans="1:14" x14ac:dyDescent="0.3">
      <c r="A67" s="117" t="s">
        <v>381</v>
      </c>
      <c r="B67" s="136" t="s">
        <v>140</v>
      </c>
      <c r="C67" s="101">
        <v>3453876</v>
      </c>
      <c r="D67" s="102">
        <v>3928876</v>
      </c>
      <c r="E67" s="103">
        <v>3823676</v>
      </c>
      <c r="F67" s="101">
        <v>130000</v>
      </c>
      <c r="G67" s="102">
        <v>130000</v>
      </c>
      <c r="H67" s="103">
        <v>24895</v>
      </c>
      <c r="I67" s="101">
        <v>0</v>
      </c>
      <c r="J67" s="52">
        <v>0</v>
      </c>
      <c r="K67" s="88">
        <v>0</v>
      </c>
      <c r="L67" s="101">
        <f t="shared" si="0"/>
        <v>3583876</v>
      </c>
      <c r="M67" s="102">
        <f t="shared" si="1"/>
        <v>4058876</v>
      </c>
      <c r="N67" s="74">
        <f t="shared" si="2"/>
        <v>3848571</v>
      </c>
    </row>
    <row r="68" spans="1:14" ht="26.4" x14ac:dyDescent="0.3">
      <c r="A68" s="117" t="s">
        <v>382</v>
      </c>
      <c r="B68" s="136" t="s">
        <v>141</v>
      </c>
      <c r="C68" s="101">
        <v>0</v>
      </c>
      <c r="D68" s="102">
        <v>0</v>
      </c>
      <c r="E68" s="103">
        <v>0</v>
      </c>
      <c r="F68" s="101">
        <v>0</v>
      </c>
      <c r="G68" s="102">
        <v>0</v>
      </c>
      <c r="H68" s="103">
        <v>0</v>
      </c>
      <c r="I68" s="101">
        <v>0</v>
      </c>
      <c r="J68" s="52">
        <v>0</v>
      </c>
      <c r="K68" s="88">
        <v>0</v>
      </c>
      <c r="L68" s="101">
        <f t="shared" si="0"/>
        <v>0</v>
      </c>
      <c r="M68" s="102">
        <f t="shared" si="1"/>
        <v>0</v>
      </c>
      <c r="N68" s="74">
        <f t="shared" si="2"/>
        <v>0</v>
      </c>
    </row>
    <row r="69" spans="1:14" x14ac:dyDescent="0.3">
      <c r="A69" s="117" t="s">
        <v>383</v>
      </c>
      <c r="B69" s="136" t="s">
        <v>142</v>
      </c>
      <c r="C69" s="101">
        <v>0</v>
      </c>
      <c r="D69" s="102">
        <v>570000</v>
      </c>
      <c r="E69" s="103">
        <v>569934</v>
      </c>
      <c r="F69" s="101">
        <v>0</v>
      </c>
      <c r="G69" s="102">
        <v>0</v>
      </c>
      <c r="H69" s="103">
        <v>0</v>
      </c>
      <c r="I69" s="101">
        <v>0</v>
      </c>
      <c r="J69" s="52">
        <v>0</v>
      </c>
      <c r="K69" s="88">
        <v>0</v>
      </c>
      <c r="L69" s="101">
        <f t="shared" si="0"/>
        <v>0</v>
      </c>
      <c r="M69" s="102">
        <f t="shared" si="1"/>
        <v>570000</v>
      </c>
      <c r="N69" s="74">
        <f t="shared" si="2"/>
        <v>569934</v>
      </c>
    </row>
    <row r="70" spans="1:14" x14ac:dyDescent="0.3">
      <c r="A70" s="117" t="s">
        <v>143</v>
      </c>
      <c r="B70" s="136" t="s">
        <v>144</v>
      </c>
      <c r="C70" s="101">
        <v>0</v>
      </c>
      <c r="D70" s="102">
        <v>0</v>
      </c>
      <c r="E70" s="103">
        <v>0</v>
      </c>
      <c r="F70" s="101">
        <v>0</v>
      </c>
      <c r="G70" s="102">
        <v>0</v>
      </c>
      <c r="H70" s="103">
        <v>0</v>
      </c>
      <c r="I70" s="101">
        <v>0</v>
      </c>
      <c r="J70" s="52">
        <v>0</v>
      </c>
      <c r="K70" s="88">
        <v>0</v>
      </c>
      <c r="L70" s="101">
        <f t="shared" si="0"/>
        <v>0</v>
      </c>
      <c r="M70" s="102">
        <f t="shared" si="1"/>
        <v>0</v>
      </c>
      <c r="N70" s="74">
        <f t="shared" si="2"/>
        <v>0</v>
      </c>
    </row>
    <row r="71" spans="1:14" x14ac:dyDescent="0.3">
      <c r="A71" s="118" t="s">
        <v>145</v>
      </c>
      <c r="B71" s="136" t="s">
        <v>146</v>
      </c>
      <c r="C71" s="101">
        <v>0</v>
      </c>
      <c r="D71" s="102">
        <v>0</v>
      </c>
      <c r="E71" s="103">
        <v>0</v>
      </c>
      <c r="F71" s="101">
        <v>0</v>
      </c>
      <c r="G71" s="102">
        <v>0</v>
      </c>
      <c r="H71" s="103">
        <v>0</v>
      </c>
      <c r="I71" s="101">
        <v>0</v>
      </c>
      <c r="J71" s="52">
        <v>0</v>
      </c>
      <c r="K71" s="88">
        <v>0</v>
      </c>
      <c r="L71" s="101">
        <f t="shared" si="0"/>
        <v>0</v>
      </c>
      <c r="M71" s="102">
        <f t="shared" si="1"/>
        <v>0</v>
      </c>
      <c r="N71" s="74">
        <f t="shared" si="2"/>
        <v>0</v>
      </c>
    </row>
    <row r="72" spans="1:14" x14ac:dyDescent="0.3">
      <c r="A72" s="117" t="s">
        <v>451</v>
      </c>
      <c r="B72" s="136" t="s">
        <v>147</v>
      </c>
      <c r="C72" s="101">
        <v>0</v>
      </c>
      <c r="D72" s="102">
        <v>0</v>
      </c>
      <c r="E72" s="103">
        <v>0</v>
      </c>
      <c r="F72" s="101">
        <v>0</v>
      </c>
      <c r="G72" s="102">
        <v>0</v>
      </c>
      <c r="H72" s="103">
        <v>0</v>
      </c>
      <c r="I72" s="101">
        <v>0</v>
      </c>
      <c r="J72" s="52">
        <v>0</v>
      </c>
      <c r="K72" s="88">
        <v>0</v>
      </c>
      <c r="L72" s="101">
        <f t="shared" si="0"/>
        <v>0</v>
      </c>
      <c r="M72" s="102">
        <f t="shared" si="1"/>
        <v>0</v>
      </c>
      <c r="N72" s="74">
        <f t="shared" si="2"/>
        <v>0</v>
      </c>
    </row>
    <row r="73" spans="1:14" x14ac:dyDescent="0.3">
      <c r="A73" s="118" t="s">
        <v>598</v>
      </c>
      <c r="B73" s="136" t="s">
        <v>148</v>
      </c>
      <c r="C73" s="101">
        <v>4197538</v>
      </c>
      <c r="D73" s="102">
        <v>12514438</v>
      </c>
      <c r="E73" s="103">
        <v>12252232</v>
      </c>
      <c r="F73" s="101">
        <v>0</v>
      </c>
      <c r="G73" s="102">
        <v>0</v>
      </c>
      <c r="H73" s="103">
        <v>0</v>
      </c>
      <c r="I73" s="101">
        <v>0</v>
      </c>
      <c r="J73" s="52">
        <v>0</v>
      </c>
      <c r="K73" s="88">
        <v>0</v>
      </c>
      <c r="L73" s="101">
        <f t="shared" ref="L73:L123" si="23">$C73+$F73+I73</f>
        <v>4197538</v>
      </c>
      <c r="M73" s="102">
        <f t="shared" ref="M73:M123" si="24">$D73+$G73+J73</f>
        <v>12514438</v>
      </c>
      <c r="N73" s="74">
        <f t="shared" ref="N73:N123" si="25">$E73+$H73+K73</f>
        <v>12252232</v>
      </c>
    </row>
    <row r="74" spans="1:14" x14ac:dyDescent="0.3">
      <c r="A74" s="118" t="s">
        <v>599</v>
      </c>
      <c r="B74" s="136" t="s">
        <v>970</v>
      </c>
      <c r="C74" s="101">
        <v>91272665</v>
      </c>
      <c r="D74" s="102">
        <v>40250534</v>
      </c>
      <c r="E74" s="103">
        <v>0</v>
      </c>
      <c r="F74" s="101">
        <v>0</v>
      </c>
      <c r="G74" s="102">
        <v>0</v>
      </c>
      <c r="H74" s="103">
        <v>0</v>
      </c>
      <c r="I74" s="101">
        <v>0</v>
      </c>
      <c r="J74" s="52">
        <v>0</v>
      </c>
      <c r="K74" s="88">
        <v>0</v>
      </c>
      <c r="L74" s="101">
        <f t="shared" si="23"/>
        <v>91272665</v>
      </c>
      <c r="M74" s="102">
        <f t="shared" si="24"/>
        <v>40250534</v>
      </c>
      <c r="N74" s="74">
        <f t="shared" si="25"/>
        <v>0</v>
      </c>
    </row>
    <row r="75" spans="1:14" x14ac:dyDescent="0.3">
      <c r="A75" s="106" t="s">
        <v>362</v>
      </c>
      <c r="B75" s="138" t="s">
        <v>149</v>
      </c>
      <c r="C75" s="83">
        <f t="shared" ref="C75:H75" si="26">SUM(C62:C74)</f>
        <v>105758975</v>
      </c>
      <c r="D75" s="58">
        <f t="shared" si="26"/>
        <v>64098744</v>
      </c>
      <c r="E75" s="84">
        <f t="shared" si="26"/>
        <v>17114442</v>
      </c>
      <c r="F75" s="83">
        <f t="shared" si="26"/>
        <v>130000</v>
      </c>
      <c r="G75" s="58">
        <f t="shared" si="26"/>
        <v>130000</v>
      </c>
      <c r="H75" s="84">
        <f t="shared" si="26"/>
        <v>24895</v>
      </c>
      <c r="I75" s="83">
        <f t="shared" ref="I75:K75" si="27">SUM(I62:I74)</f>
        <v>0</v>
      </c>
      <c r="J75" s="58">
        <f t="shared" si="27"/>
        <v>0</v>
      </c>
      <c r="K75" s="84">
        <f t="shared" si="27"/>
        <v>0</v>
      </c>
      <c r="L75" s="101">
        <f t="shared" si="23"/>
        <v>105888975</v>
      </c>
      <c r="M75" s="102">
        <f t="shared" si="24"/>
        <v>64228744</v>
      </c>
      <c r="N75" s="74">
        <f t="shared" si="25"/>
        <v>17139337</v>
      </c>
    </row>
    <row r="76" spans="1:14" ht="15.6" x14ac:dyDescent="0.3">
      <c r="A76" s="107" t="s">
        <v>549</v>
      </c>
      <c r="B76" s="138"/>
      <c r="C76" s="79">
        <f t="shared" ref="C76:H76" si="28">C26+C27+C52+C61+C75</f>
        <v>213114712</v>
      </c>
      <c r="D76" s="54">
        <f t="shared" si="28"/>
        <v>243218979</v>
      </c>
      <c r="E76" s="80">
        <f t="shared" si="28"/>
        <v>168445337</v>
      </c>
      <c r="F76" s="79">
        <f t="shared" si="28"/>
        <v>65968600</v>
      </c>
      <c r="G76" s="54">
        <f t="shared" si="28"/>
        <v>73912870</v>
      </c>
      <c r="H76" s="80">
        <f t="shared" si="28"/>
        <v>72012074</v>
      </c>
      <c r="I76" s="79">
        <f t="shared" ref="I76:K76" si="29">I26+I27+I52+I61+I75</f>
        <v>36302550</v>
      </c>
      <c r="J76" s="54">
        <f t="shared" si="29"/>
        <v>36274651</v>
      </c>
      <c r="K76" s="80">
        <f t="shared" si="29"/>
        <v>34147091</v>
      </c>
      <c r="L76" s="83">
        <f t="shared" si="23"/>
        <v>315385862</v>
      </c>
      <c r="M76" s="58">
        <f t="shared" si="24"/>
        <v>353406500</v>
      </c>
      <c r="N76" s="84">
        <f t="shared" si="25"/>
        <v>274604502</v>
      </c>
    </row>
    <row r="77" spans="1:14" x14ac:dyDescent="0.3">
      <c r="A77" s="119" t="s">
        <v>150</v>
      </c>
      <c r="B77" s="136" t="s">
        <v>151</v>
      </c>
      <c r="C77" s="101">
        <v>0</v>
      </c>
      <c r="D77" s="102">
        <v>0</v>
      </c>
      <c r="E77" s="103">
        <v>0</v>
      </c>
      <c r="F77" s="101">
        <v>0</v>
      </c>
      <c r="G77" s="102">
        <v>0</v>
      </c>
      <c r="H77" s="103">
        <v>0</v>
      </c>
      <c r="I77" s="101">
        <v>0</v>
      </c>
      <c r="J77" s="102">
        <v>0</v>
      </c>
      <c r="K77" s="103">
        <v>0</v>
      </c>
      <c r="L77" s="101">
        <f t="shared" si="23"/>
        <v>0</v>
      </c>
      <c r="M77" s="102">
        <f t="shared" si="24"/>
        <v>0</v>
      </c>
      <c r="N77" s="74">
        <f t="shared" si="25"/>
        <v>0</v>
      </c>
    </row>
    <row r="78" spans="1:14" x14ac:dyDescent="0.3">
      <c r="A78" s="119" t="s">
        <v>452</v>
      </c>
      <c r="B78" s="136" t="s">
        <v>152</v>
      </c>
      <c r="C78" s="101"/>
      <c r="D78" s="102">
        <v>10000000</v>
      </c>
      <c r="E78" s="103">
        <v>3800000</v>
      </c>
      <c r="F78" s="101">
        <v>0</v>
      </c>
      <c r="G78" s="102">
        <v>0</v>
      </c>
      <c r="H78" s="103">
        <v>0</v>
      </c>
      <c r="I78" s="101">
        <v>0</v>
      </c>
      <c r="J78" s="102">
        <v>0</v>
      </c>
      <c r="K78" s="103">
        <v>0</v>
      </c>
      <c r="L78" s="101">
        <f t="shared" si="23"/>
        <v>0</v>
      </c>
      <c r="M78" s="102">
        <f t="shared" si="24"/>
        <v>10000000</v>
      </c>
      <c r="N78" s="74">
        <f t="shared" si="25"/>
        <v>3800000</v>
      </c>
    </row>
    <row r="79" spans="1:14" x14ac:dyDescent="0.3">
      <c r="A79" s="119" t="s">
        <v>153</v>
      </c>
      <c r="B79" s="136" t="s">
        <v>154</v>
      </c>
      <c r="C79" s="101">
        <v>0</v>
      </c>
      <c r="D79" s="102">
        <v>0</v>
      </c>
      <c r="E79" s="103">
        <v>0</v>
      </c>
      <c r="F79" s="101">
        <v>0</v>
      </c>
      <c r="G79" s="102">
        <v>13713</v>
      </c>
      <c r="H79" s="103">
        <v>13713</v>
      </c>
      <c r="I79" s="101">
        <v>0</v>
      </c>
      <c r="J79" s="102">
        <v>0</v>
      </c>
      <c r="K79" s="103">
        <v>0</v>
      </c>
      <c r="L79" s="101">
        <f t="shared" si="23"/>
        <v>0</v>
      </c>
      <c r="M79" s="102">
        <f t="shared" si="24"/>
        <v>13713</v>
      </c>
      <c r="N79" s="74">
        <f t="shared" si="25"/>
        <v>13713</v>
      </c>
    </row>
    <row r="80" spans="1:14" x14ac:dyDescent="0.3">
      <c r="A80" s="119" t="s">
        <v>155</v>
      </c>
      <c r="B80" s="136" t="s">
        <v>156</v>
      </c>
      <c r="C80" s="77">
        <v>864000</v>
      </c>
      <c r="D80" s="55">
        <v>22546112</v>
      </c>
      <c r="E80" s="78">
        <v>22455318</v>
      </c>
      <c r="F80" s="101">
        <v>0</v>
      </c>
      <c r="G80" s="102">
        <v>32118</v>
      </c>
      <c r="H80" s="103">
        <v>32118</v>
      </c>
      <c r="I80" s="101">
        <v>0</v>
      </c>
      <c r="J80" s="102">
        <v>21968</v>
      </c>
      <c r="K80" s="103">
        <v>13449</v>
      </c>
      <c r="L80" s="101">
        <f t="shared" si="23"/>
        <v>864000</v>
      </c>
      <c r="M80" s="102">
        <f t="shared" si="24"/>
        <v>22600198</v>
      </c>
      <c r="N80" s="74">
        <f t="shared" si="25"/>
        <v>22500885</v>
      </c>
    </row>
    <row r="81" spans="1:14" x14ac:dyDescent="0.3">
      <c r="A81" s="49" t="s">
        <v>157</v>
      </c>
      <c r="B81" s="136" t="s">
        <v>158</v>
      </c>
      <c r="C81" s="101">
        <v>0</v>
      </c>
      <c r="D81" s="102">
        <v>0</v>
      </c>
      <c r="E81" s="103">
        <v>0</v>
      </c>
      <c r="F81" s="101">
        <v>0</v>
      </c>
      <c r="G81" s="102">
        <v>0</v>
      </c>
      <c r="H81" s="103">
        <v>0</v>
      </c>
      <c r="I81" s="101">
        <v>0</v>
      </c>
      <c r="J81" s="102">
        <v>0</v>
      </c>
      <c r="K81" s="103">
        <v>0</v>
      </c>
      <c r="L81" s="101">
        <f t="shared" si="23"/>
        <v>0</v>
      </c>
      <c r="M81" s="102">
        <f t="shared" si="24"/>
        <v>0</v>
      </c>
      <c r="N81" s="74">
        <f t="shared" si="25"/>
        <v>0</v>
      </c>
    </row>
    <row r="82" spans="1:14" x14ac:dyDescent="0.3">
      <c r="A82" s="49" t="s">
        <v>159</v>
      </c>
      <c r="B82" s="136" t="s">
        <v>160</v>
      </c>
      <c r="C82" s="101">
        <v>0</v>
      </c>
      <c r="D82" s="102">
        <v>0</v>
      </c>
      <c r="E82" s="103">
        <v>0</v>
      </c>
      <c r="F82" s="101">
        <v>0</v>
      </c>
      <c r="G82" s="102">
        <v>0</v>
      </c>
      <c r="H82" s="103">
        <v>0</v>
      </c>
      <c r="I82" s="101">
        <v>0</v>
      </c>
      <c r="J82" s="102">
        <v>0</v>
      </c>
      <c r="K82" s="103">
        <v>0</v>
      </c>
      <c r="L82" s="101">
        <f t="shared" si="23"/>
        <v>0</v>
      </c>
      <c r="M82" s="102">
        <f t="shared" si="24"/>
        <v>0</v>
      </c>
      <c r="N82" s="74">
        <f t="shared" si="25"/>
        <v>0</v>
      </c>
    </row>
    <row r="83" spans="1:14" x14ac:dyDescent="0.3">
      <c r="A83" s="49" t="s">
        <v>161</v>
      </c>
      <c r="B83" s="136" t="s">
        <v>162</v>
      </c>
      <c r="C83" s="101">
        <v>233280</v>
      </c>
      <c r="D83" s="102">
        <v>8472293</v>
      </c>
      <c r="E83" s="103">
        <v>6773755</v>
      </c>
      <c r="F83" s="101">
        <v>0</v>
      </c>
      <c r="G83" s="102">
        <v>12375</v>
      </c>
      <c r="H83" s="103">
        <v>12375</v>
      </c>
      <c r="I83" s="101">
        <v>0</v>
      </c>
      <c r="J83" s="102">
        <v>18700</v>
      </c>
      <c r="K83" s="103">
        <v>18700</v>
      </c>
      <c r="L83" s="101">
        <f t="shared" si="23"/>
        <v>233280</v>
      </c>
      <c r="M83" s="102">
        <f t="shared" si="24"/>
        <v>8503368</v>
      </c>
      <c r="N83" s="74">
        <f t="shared" si="25"/>
        <v>6804830</v>
      </c>
    </row>
    <row r="84" spans="1:14" x14ac:dyDescent="0.3">
      <c r="A84" s="53" t="s">
        <v>364</v>
      </c>
      <c r="B84" s="138" t="s">
        <v>163</v>
      </c>
      <c r="C84" s="83">
        <f t="shared" ref="C84:H84" si="30">SUM(C77:C83)</f>
        <v>1097280</v>
      </c>
      <c r="D84" s="58">
        <f t="shared" si="30"/>
        <v>41018405</v>
      </c>
      <c r="E84" s="84">
        <f t="shared" si="30"/>
        <v>33029073</v>
      </c>
      <c r="F84" s="83">
        <f t="shared" si="30"/>
        <v>0</v>
      </c>
      <c r="G84" s="58">
        <f t="shared" si="30"/>
        <v>58206</v>
      </c>
      <c r="H84" s="84">
        <f t="shared" si="30"/>
        <v>58206</v>
      </c>
      <c r="I84" s="83">
        <f t="shared" ref="I84" si="31">SUM(I77:I83)</f>
        <v>0</v>
      </c>
      <c r="J84" s="58">
        <v>27899</v>
      </c>
      <c r="K84" s="84">
        <v>17080</v>
      </c>
      <c r="L84" s="83">
        <f t="shared" si="23"/>
        <v>1097280</v>
      </c>
      <c r="M84" s="58">
        <f t="shared" si="24"/>
        <v>41104510</v>
      </c>
      <c r="N84" s="84">
        <f t="shared" si="25"/>
        <v>33104359</v>
      </c>
    </row>
    <row r="85" spans="1:14" x14ac:dyDescent="0.3">
      <c r="A85" s="105" t="s">
        <v>164</v>
      </c>
      <c r="B85" s="136" t="s">
        <v>165</v>
      </c>
      <c r="C85" s="101">
        <v>10714123</v>
      </c>
      <c r="D85" s="102">
        <v>25672476</v>
      </c>
      <c r="E85" s="103">
        <v>21658482</v>
      </c>
      <c r="F85" s="101">
        <v>0</v>
      </c>
      <c r="G85" s="102">
        <v>0</v>
      </c>
      <c r="H85" s="103">
        <v>0</v>
      </c>
      <c r="I85" s="101">
        <v>0</v>
      </c>
      <c r="J85" s="52">
        <v>0</v>
      </c>
      <c r="K85" s="88">
        <v>0</v>
      </c>
      <c r="L85" s="101">
        <f t="shared" si="23"/>
        <v>10714123</v>
      </c>
      <c r="M85" s="102">
        <f t="shared" si="24"/>
        <v>25672476</v>
      </c>
      <c r="N85" s="74">
        <f t="shared" si="25"/>
        <v>21658482</v>
      </c>
    </row>
    <row r="86" spans="1:14" x14ac:dyDescent="0.3">
      <c r="A86" s="105" t="s">
        <v>166</v>
      </c>
      <c r="B86" s="136" t="s">
        <v>167</v>
      </c>
      <c r="C86" s="101">
        <v>0</v>
      </c>
      <c r="D86" s="102">
        <v>0</v>
      </c>
      <c r="E86" s="103">
        <v>0</v>
      </c>
      <c r="F86" s="101">
        <v>0</v>
      </c>
      <c r="G86" s="102">
        <v>0</v>
      </c>
      <c r="H86" s="103">
        <v>0</v>
      </c>
      <c r="I86" s="101">
        <v>0</v>
      </c>
      <c r="J86" s="52">
        <v>0</v>
      </c>
      <c r="K86" s="88">
        <v>0</v>
      </c>
      <c r="L86" s="101">
        <f t="shared" si="23"/>
        <v>0</v>
      </c>
      <c r="M86" s="102">
        <f t="shared" si="24"/>
        <v>0</v>
      </c>
      <c r="N86" s="74">
        <f t="shared" si="25"/>
        <v>0</v>
      </c>
    </row>
    <row r="87" spans="1:14" x14ac:dyDescent="0.3">
      <c r="A87" s="105" t="s">
        <v>168</v>
      </c>
      <c r="B87" s="136" t="s">
        <v>169</v>
      </c>
      <c r="C87" s="101">
        <v>0</v>
      </c>
      <c r="D87" s="102">
        <v>0</v>
      </c>
      <c r="E87" s="103">
        <v>0</v>
      </c>
      <c r="F87" s="101">
        <v>0</v>
      </c>
      <c r="G87" s="102">
        <v>0</v>
      </c>
      <c r="H87" s="103">
        <v>0</v>
      </c>
      <c r="I87" s="101">
        <v>0</v>
      </c>
      <c r="J87" s="52">
        <v>0</v>
      </c>
      <c r="K87" s="88">
        <v>0</v>
      </c>
      <c r="L87" s="101">
        <f t="shared" si="23"/>
        <v>0</v>
      </c>
      <c r="M87" s="102">
        <f t="shared" si="24"/>
        <v>0</v>
      </c>
      <c r="N87" s="74">
        <f t="shared" si="25"/>
        <v>0</v>
      </c>
    </row>
    <row r="88" spans="1:14" x14ac:dyDescent="0.3">
      <c r="A88" s="105" t="s">
        <v>170</v>
      </c>
      <c r="B88" s="136" t="s">
        <v>171</v>
      </c>
      <c r="C88" s="101">
        <v>2892812</v>
      </c>
      <c r="D88" s="102">
        <v>6269710</v>
      </c>
      <c r="E88" s="103">
        <v>5185930</v>
      </c>
      <c r="F88" s="101">
        <v>0</v>
      </c>
      <c r="G88" s="102">
        <v>0</v>
      </c>
      <c r="H88" s="103">
        <v>0</v>
      </c>
      <c r="I88" s="101">
        <v>0</v>
      </c>
      <c r="J88" s="52">
        <v>0</v>
      </c>
      <c r="K88" s="88">
        <v>0</v>
      </c>
      <c r="L88" s="101">
        <f t="shared" si="23"/>
        <v>2892812</v>
      </c>
      <c r="M88" s="102">
        <f t="shared" si="24"/>
        <v>6269710</v>
      </c>
      <c r="N88" s="74">
        <f t="shared" si="25"/>
        <v>5185930</v>
      </c>
    </row>
    <row r="89" spans="1:14" x14ac:dyDescent="0.3">
      <c r="A89" s="106" t="s">
        <v>365</v>
      </c>
      <c r="B89" s="138" t="s">
        <v>172</v>
      </c>
      <c r="C89" s="83">
        <f t="shared" ref="C89:H89" si="32">SUM(C85:C88)</f>
        <v>13606935</v>
      </c>
      <c r="D89" s="58">
        <f t="shared" si="32"/>
        <v>31942186</v>
      </c>
      <c r="E89" s="84">
        <f t="shared" si="32"/>
        <v>26844412</v>
      </c>
      <c r="F89" s="83">
        <f t="shared" si="32"/>
        <v>0</v>
      </c>
      <c r="G89" s="58">
        <f t="shared" si="32"/>
        <v>0</v>
      </c>
      <c r="H89" s="84">
        <f t="shared" si="32"/>
        <v>0</v>
      </c>
      <c r="I89" s="83">
        <f t="shared" ref="I89:K89" si="33">SUM(I85:I88)</f>
        <v>0</v>
      </c>
      <c r="J89" s="58">
        <f t="shared" si="33"/>
        <v>0</v>
      </c>
      <c r="K89" s="84">
        <f t="shared" si="33"/>
        <v>0</v>
      </c>
      <c r="L89" s="83">
        <f t="shared" si="23"/>
        <v>13606935</v>
      </c>
      <c r="M89" s="58">
        <f t="shared" si="24"/>
        <v>31942186</v>
      </c>
      <c r="N89" s="84">
        <f t="shared" si="25"/>
        <v>26844412</v>
      </c>
    </row>
    <row r="90" spans="1:14" x14ac:dyDescent="0.3">
      <c r="A90" s="105" t="s">
        <v>384</v>
      </c>
      <c r="B90" s="136" t="s">
        <v>173</v>
      </c>
      <c r="C90" s="101">
        <v>0</v>
      </c>
      <c r="D90" s="102">
        <v>0</v>
      </c>
      <c r="E90" s="103">
        <v>0</v>
      </c>
      <c r="F90" s="101">
        <v>0</v>
      </c>
      <c r="G90" s="102">
        <v>0</v>
      </c>
      <c r="H90" s="103">
        <v>0</v>
      </c>
      <c r="I90" s="101">
        <v>0</v>
      </c>
      <c r="J90" s="52">
        <v>0</v>
      </c>
      <c r="K90" s="88">
        <v>0</v>
      </c>
      <c r="L90" s="101">
        <f t="shared" si="23"/>
        <v>0</v>
      </c>
      <c r="M90" s="102">
        <f t="shared" si="24"/>
        <v>0</v>
      </c>
      <c r="N90" s="74">
        <f t="shared" si="25"/>
        <v>0</v>
      </c>
    </row>
    <row r="91" spans="1:14" x14ac:dyDescent="0.3">
      <c r="A91" s="105" t="s">
        <v>385</v>
      </c>
      <c r="B91" s="136" t="s">
        <v>174</v>
      </c>
      <c r="C91" s="101">
        <v>0</v>
      </c>
      <c r="D91" s="102">
        <v>0</v>
      </c>
      <c r="E91" s="103">
        <v>0</v>
      </c>
      <c r="F91" s="101">
        <v>0</v>
      </c>
      <c r="G91" s="102">
        <v>0</v>
      </c>
      <c r="H91" s="103">
        <v>0</v>
      </c>
      <c r="I91" s="101">
        <v>0</v>
      </c>
      <c r="J91" s="52">
        <v>0</v>
      </c>
      <c r="K91" s="88">
        <v>0</v>
      </c>
      <c r="L91" s="101">
        <f t="shared" si="23"/>
        <v>0</v>
      </c>
      <c r="M91" s="102">
        <f t="shared" si="24"/>
        <v>0</v>
      </c>
      <c r="N91" s="74">
        <f t="shared" si="25"/>
        <v>0</v>
      </c>
    </row>
    <row r="92" spans="1:14" x14ac:dyDescent="0.3">
      <c r="A92" s="105" t="s">
        <v>386</v>
      </c>
      <c r="B92" s="136" t="s">
        <v>175</v>
      </c>
      <c r="C92" s="101">
        <v>0</v>
      </c>
      <c r="D92" s="102">
        <v>0</v>
      </c>
      <c r="E92" s="103">
        <v>0</v>
      </c>
      <c r="F92" s="101">
        <v>0</v>
      </c>
      <c r="G92" s="102">
        <v>0</v>
      </c>
      <c r="H92" s="103">
        <v>0</v>
      </c>
      <c r="I92" s="101">
        <v>0</v>
      </c>
      <c r="J92" s="52">
        <v>0</v>
      </c>
      <c r="K92" s="88">
        <v>0</v>
      </c>
      <c r="L92" s="101">
        <f t="shared" si="23"/>
        <v>0</v>
      </c>
      <c r="M92" s="102">
        <f t="shared" si="24"/>
        <v>0</v>
      </c>
      <c r="N92" s="74">
        <f t="shared" si="25"/>
        <v>0</v>
      </c>
    </row>
    <row r="93" spans="1:14" x14ac:dyDescent="0.3">
      <c r="A93" s="105" t="s">
        <v>387</v>
      </c>
      <c r="B93" s="136" t="s">
        <v>176</v>
      </c>
      <c r="C93" s="101">
        <v>0</v>
      </c>
      <c r="D93" s="102">
        <v>0</v>
      </c>
      <c r="E93" s="103">
        <v>0</v>
      </c>
      <c r="F93" s="101">
        <v>0</v>
      </c>
      <c r="G93" s="102">
        <v>0</v>
      </c>
      <c r="H93" s="103">
        <v>0</v>
      </c>
      <c r="I93" s="101">
        <v>0</v>
      </c>
      <c r="J93" s="52">
        <v>0</v>
      </c>
      <c r="K93" s="88">
        <v>0</v>
      </c>
      <c r="L93" s="101">
        <f t="shared" si="23"/>
        <v>0</v>
      </c>
      <c r="M93" s="102">
        <f t="shared" si="24"/>
        <v>0</v>
      </c>
      <c r="N93" s="74">
        <f t="shared" si="25"/>
        <v>0</v>
      </c>
    </row>
    <row r="94" spans="1:14" x14ac:dyDescent="0.3">
      <c r="A94" s="105" t="s">
        <v>388</v>
      </c>
      <c r="B94" s="136" t="s">
        <v>177</v>
      </c>
      <c r="C94" s="101">
        <v>0</v>
      </c>
      <c r="D94" s="102">
        <v>0</v>
      </c>
      <c r="E94" s="103">
        <v>0</v>
      </c>
      <c r="F94" s="101">
        <v>0</v>
      </c>
      <c r="G94" s="102">
        <v>0</v>
      </c>
      <c r="H94" s="103">
        <v>0</v>
      </c>
      <c r="I94" s="101">
        <v>0</v>
      </c>
      <c r="J94" s="52">
        <v>0</v>
      </c>
      <c r="K94" s="88">
        <v>0</v>
      </c>
      <c r="L94" s="101">
        <f t="shared" si="23"/>
        <v>0</v>
      </c>
      <c r="M94" s="102">
        <f t="shared" si="24"/>
        <v>0</v>
      </c>
      <c r="N94" s="74">
        <f t="shared" si="25"/>
        <v>0</v>
      </c>
    </row>
    <row r="95" spans="1:14" x14ac:dyDescent="0.3">
      <c r="A95" s="105" t="s">
        <v>389</v>
      </c>
      <c r="B95" s="136" t="s">
        <v>178</v>
      </c>
      <c r="C95" s="101">
        <v>0</v>
      </c>
      <c r="D95" s="102">
        <v>0</v>
      </c>
      <c r="E95" s="103">
        <v>0</v>
      </c>
      <c r="F95" s="101">
        <v>0</v>
      </c>
      <c r="G95" s="102">
        <v>0</v>
      </c>
      <c r="H95" s="103">
        <v>0</v>
      </c>
      <c r="I95" s="101">
        <v>0</v>
      </c>
      <c r="J95" s="52">
        <v>0</v>
      </c>
      <c r="K95" s="88">
        <v>0</v>
      </c>
      <c r="L95" s="101">
        <f t="shared" si="23"/>
        <v>0</v>
      </c>
      <c r="M95" s="102">
        <f t="shared" si="24"/>
        <v>0</v>
      </c>
      <c r="N95" s="74">
        <f t="shared" si="25"/>
        <v>0</v>
      </c>
    </row>
    <row r="96" spans="1:14" x14ac:dyDescent="0.3">
      <c r="A96" s="105" t="s">
        <v>179</v>
      </c>
      <c r="B96" s="136" t="s">
        <v>180</v>
      </c>
      <c r="C96" s="101">
        <v>0</v>
      </c>
      <c r="D96" s="102">
        <v>0</v>
      </c>
      <c r="E96" s="103">
        <v>0</v>
      </c>
      <c r="F96" s="101">
        <v>0</v>
      </c>
      <c r="G96" s="102">
        <v>0</v>
      </c>
      <c r="H96" s="103">
        <v>0</v>
      </c>
      <c r="I96" s="101">
        <v>0</v>
      </c>
      <c r="J96" s="52">
        <v>0</v>
      </c>
      <c r="K96" s="88">
        <v>0</v>
      </c>
      <c r="L96" s="101">
        <f t="shared" si="23"/>
        <v>0</v>
      </c>
      <c r="M96" s="102">
        <f t="shared" si="24"/>
        <v>0</v>
      </c>
      <c r="N96" s="74">
        <f t="shared" si="25"/>
        <v>0</v>
      </c>
    </row>
    <row r="97" spans="1:33" x14ac:dyDescent="0.3">
      <c r="A97" s="105" t="s">
        <v>453</v>
      </c>
      <c r="B97" s="136" t="s">
        <v>1314</v>
      </c>
      <c r="C97" s="101">
        <v>0</v>
      </c>
      <c r="D97" s="102">
        <v>1000000</v>
      </c>
      <c r="E97" s="103">
        <v>1000000</v>
      </c>
      <c r="F97" s="101">
        <v>0</v>
      </c>
      <c r="G97" s="102">
        <v>0</v>
      </c>
      <c r="H97" s="103">
        <v>0</v>
      </c>
      <c r="I97" s="101">
        <v>0</v>
      </c>
      <c r="J97" s="52">
        <v>0</v>
      </c>
      <c r="K97" s="88">
        <v>0</v>
      </c>
      <c r="L97" s="101">
        <f t="shared" si="23"/>
        <v>0</v>
      </c>
      <c r="M97" s="102">
        <f t="shared" si="24"/>
        <v>1000000</v>
      </c>
      <c r="N97" s="74">
        <f t="shared" si="25"/>
        <v>1000000</v>
      </c>
    </row>
    <row r="98" spans="1:33" x14ac:dyDescent="0.3">
      <c r="A98" s="106" t="s">
        <v>366</v>
      </c>
      <c r="B98" s="138" t="s">
        <v>182</v>
      </c>
      <c r="C98" s="83">
        <f t="shared" ref="C98:H98" si="34">SUM(C90:C97)</f>
        <v>0</v>
      </c>
      <c r="D98" s="58">
        <f t="shared" si="34"/>
        <v>1000000</v>
      </c>
      <c r="E98" s="84">
        <f t="shared" si="34"/>
        <v>1000000</v>
      </c>
      <c r="F98" s="83">
        <f t="shared" si="34"/>
        <v>0</v>
      </c>
      <c r="G98" s="58">
        <f t="shared" si="34"/>
        <v>0</v>
      </c>
      <c r="H98" s="84">
        <f t="shared" si="34"/>
        <v>0</v>
      </c>
      <c r="I98" s="83">
        <f t="shared" ref="I98:K98" si="35">SUM(I90:I97)</f>
        <v>0</v>
      </c>
      <c r="J98" s="58">
        <f t="shared" si="35"/>
        <v>0</v>
      </c>
      <c r="K98" s="84">
        <f t="shared" si="35"/>
        <v>0</v>
      </c>
      <c r="L98" s="101">
        <f t="shared" si="23"/>
        <v>0</v>
      </c>
      <c r="M98" s="102">
        <f t="shared" si="24"/>
        <v>1000000</v>
      </c>
      <c r="N98" s="74">
        <f t="shared" si="25"/>
        <v>1000000</v>
      </c>
    </row>
    <row r="99" spans="1:33" ht="15.6" x14ac:dyDescent="0.3">
      <c r="A99" s="107" t="s">
        <v>548</v>
      </c>
      <c r="B99" s="138"/>
      <c r="C99" s="79">
        <f t="shared" ref="C99:H99" si="36">C84+C89+C98</f>
        <v>14704215</v>
      </c>
      <c r="D99" s="54">
        <f t="shared" si="36"/>
        <v>73960591</v>
      </c>
      <c r="E99" s="80">
        <f t="shared" si="36"/>
        <v>60873485</v>
      </c>
      <c r="F99" s="79">
        <f t="shared" si="36"/>
        <v>0</v>
      </c>
      <c r="G99" s="54">
        <f t="shared" si="36"/>
        <v>58206</v>
      </c>
      <c r="H99" s="80">
        <f t="shared" si="36"/>
        <v>58206</v>
      </c>
      <c r="I99" s="79">
        <f t="shared" ref="I99:K99" si="37">I84+I89+I98</f>
        <v>0</v>
      </c>
      <c r="J99" s="54">
        <f t="shared" si="37"/>
        <v>27899</v>
      </c>
      <c r="K99" s="80">
        <f t="shared" si="37"/>
        <v>17080</v>
      </c>
      <c r="L99" s="83">
        <f t="shared" si="23"/>
        <v>14704215</v>
      </c>
      <c r="M99" s="58">
        <f t="shared" si="24"/>
        <v>74046696</v>
      </c>
      <c r="N99" s="84">
        <f t="shared" si="25"/>
        <v>60948771</v>
      </c>
    </row>
    <row r="100" spans="1:33" ht="15.6" x14ac:dyDescent="0.3">
      <c r="A100" s="56" t="s">
        <v>461</v>
      </c>
      <c r="B100" s="139" t="s">
        <v>183</v>
      </c>
      <c r="C100" s="83">
        <f t="shared" ref="C100:H100" si="38">C26+C27+C52+C61+C75+C84+C89+C98</f>
        <v>227818927</v>
      </c>
      <c r="D100" s="58">
        <f t="shared" si="38"/>
        <v>317179570</v>
      </c>
      <c r="E100" s="58">
        <f t="shared" si="38"/>
        <v>229318822</v>
      </c>
      <c r="F100" s="83">
        <f t="shared" si="38"/>
        <v>65968600</v>
      </c>
      <c r="G100" s="58">
        <f t="shared" si="38"/>
        <v>73971076</v>
      </c>
      <c r="H100" s="84">
        <f t="shared" si="38"/>
        <v>72070280</v>
      </c>
      <c r="I100" s="83">
        <f t="shared" ref="I100:K100" si="39">I26+I27+I52+I61+I75+I84+I89+I98</f>
        <v>36302550</v>
      </c>
      <c r="J100" s="58">
        <f t="shared" si="39"/>
        <v>36302550</v>
      </c>
      <c r="K100" s="84">
        <f t="shared" si="39"/>
        <v>34164171</v>
      </c>
      <c r="L100" s="83">
        <f t="shared" si="23"/>
        <v>330090077</v>
      </c>
      <c r="M100" s="58">
        <f t="shared" si="24"/>
        <v>427453196</v>
      </c>
      <c r="N100" s="84">
        <f t="shared" si="25"/>
        <v>335553273</v>
      </c>
    </row>
    <row r="101" spans="1:33" x14ac:dyDescent="0.3">
      <c r="A101" s="105" t="s">
        <v>454</v>
      </c>
      <c r="B101" s="67" t="s">
        <v>184</v>
      </c>
      <c r="C101" s="141">
        <v>0</v>
      </c>
      <c r="D101" s="120">
        <v>0</v>
      </c>
      <c r="E101" s="142">
        <v>0</v>
      </c>
      <c r="F101" s="141">
        <v>0</v>
      </c>
      <c r="G101" s="120">
        <v>0</v>
      </c>
      <c r="H101" s="142">
        <v>0</v>
      </c>
      <c r="I101" s="141">
        <v>0</v>
      </c>
      <c r="J101" s="120">
        <v>0</v>
      </c>
      <c r="K101" s="142">
        <v>0</v>
      </c>
      <c r="L101" s="101">
        <f t="shared" si="23"/>
        <v>0</v>
      </c>
      <c r="M101" s="102">
        <f t="shared" si="24"/>
        <v>0</v>
      </c>
      <c r="N101" s="74">
        <f t="shared" si="25"/>
        <v>0</v>
      </c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2"/>
      <c r="AG101" s="122"/>
    </row>
    <row r="102" spans="1:33" x14ac:dyDescent="0.3">
      <c r="A102" s="105" t="s">
        <v>390</v>
      </c>
      <c r="B102" s="67" t="s">
        <v>185</v>
      </c>
      <c r="C102" s="141">
        <v>0</v>
      </c>
      <c r="D102" s="120">
        <v>0</v>
      </c>
      <c r="E102" s="142">
        <v>0</v>
      </c>
      <c r="F102" s="141">
        <v>0</v>
      </c>
      <c r="G102" s="120">
        <v>0</v>
      </c>
      <c r="H102" s="142">
        <v>0</v>
      </c>
      <c r="I102" s="141">
        <v>0</v>
      </c>
      <c r="J102" s="120">
        <v>0</v>
      </c>
      <c r="K102" s="142">
        <v>0</v>
      </c>
      <c r="L102" s="101">
        <f t="shared" si="23"/>
        <v>0</v>
      </c>
      <c r="M102" s="102">
        <f t="shared" si="24"/>
        <v>0</v>
      </c>
      <c r="N102" s="74">
        <f t="shared" si="25"/>
        <v>0</v>
      </c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2"/>
      <c r="AG102" s="122"/>
    </row>
    <row r="103" spans="1:33" x14ac:dyDescent="0.3">
      <c r="A103" s="105" t="s">
        <v>455</v>
      </c>
      <c r="B103" s="67" t="s">
        <v>186</v>
      </c>
      <c r="C103" s="141">
        <v>0</v>
      </c>
      <c r="D103" s="120">
        <v>0</v>
      </c>
      <c r="E103" s="142">
        <v>0</v>
      </c>
      <c r="F103" s="141">
        <v>0</v>
      </c>
      <c r="G103" s="120">
        <v>0</v>
      </c>
      <c r="H103" s="142">
        <v>0</v>
      </c>
      <c r="I103" s="141">
        <v>0</v>
      </c>
      <c r="J103" s="120">
        <v>0</v>
      </c>
      <c r="K103" s="142">
        <v>0</v>
      </c>
      <c r="L103" s="101">
        <f t="shared" si="23"/>
        <v>0</v>
      </c>
      <c r="M103" s="102">
        <f t="shared" si="24"/>
        <v>0</v>
      </c>
      <c r="N103" s="74">
        <f t="shared" si="25"/>
        <v>0</v>
      </c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2"/>
      <c r="AG103" s="122"/>
    </row>
    <row r="104" spans="1:33" x14ac:dyDescent="0.3">
      <c r="A104" s="111" t="s">
        <v>432</v>
      </c>
      <c r="B104" s="68" t="s">
        <v>187</v>
      </c>
      <c r="C104" s="143">
        <f t="shared" ref="C104:H104" si="40">SUM(C101:C103)</f>
        <v>0</v>
      </c>
      <c r="D104" s="123">
        <f t="shared" si="40"/>
        <v>0</v>
      </c>
      <c r="E104" s="144">
        <f t="shared" si="40"/>
        <v>0</v>
      </c>
      <c r="F104" s="143">
        <f t="shared" si="40"/>
        <v>0</v>
      </c>
      <c r="G104" s="123">
        <f t="shared" si="40"/>
        <v>0</v>
      </c>
      <c r="H104" s="144">
        <f t="shared" si="40"/>
        <v>0</v>
      </c>
      <c r="I104" s="143">
        <f t="shared" ref="I104:K104" si="41">SUM(I101:I103)</f>
        <v>0</v>
      </c>
      <c r="J104" s="123">
        <f t="shared" si="41"/>
        <v>0</v>
      </c>
      <c r="K104" s="144">
        <f t="shared" si="41"/>
        <v>0</v>
      </c>
      <c r="L104" s="101">
        <f t="shared" si="23"/>
        <v>0</v>
      </c>
      <c r="M104" s="102">
        <f t="shared" si="24"/>
        <v>0</v>
      </c>
      <c r="N104" s="74">
        <f t="shared" si="25"/>
        <v>0</v>
      </c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2"/>
      <c r="AG104" s="122"/>
    </row>
    <row r="105" spans="1:33" x14ac:dyDescent="0.3">
      <c r="A105" s="110" t="s">
        <v>456</v>
      </c>
      <c r="B105" s="67" t="s">
        <v>188</v>
      </c>
      <c r="C105" s="145">
        <v>0</v>
      </c>
      <c r="D105" s="125">
        <v>0</v>
      </c>
      <c r="E105" s="146">
        <v>0</v>
      </c>
      <c r="F105" s="145">
        <v>0</v>
      </c>
      <c r="G105" s="125">
        <v>0</v>
      </c>
      <c r="H105" s="146">
        <v>0</v>
      </c>
      <c r="I105" s="145">
        <v>0</v>
      </c>
      <c r="J105" s="125">
        <v>0</v>
      </c>
      <c r="K105" s="146">
        <v>0</v>
      </c>
      <c r="L105" s="101">
        <f t="shared" si="23"/>
        <v>0</v>
      </c>
      <c r="M105" s="102">
        <f t="shared" si="24"/>
        <v>0</v>
      </c>
      <c r="N105" s="74">
        <f t="shared" si="25"/>
        <v>0</v>
      </c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2"/>
      <c r="AG105" s="122"/>
    </row>
    <row r="106" spans="1:33" x14ac:dyDescent="0.3">
      <c r="A106" s="110" t="s">
        <v>435</v>
      </c>
      <c r="B106" s="67" t="s">
        <v>189</v>
      </c>
      <c r="C106" s="145">
        <v>0</v>
      </c>
      <c r="D106" s="125">
        <v>0</v>
      </c>
      <c r="E106" s="146">
        <v>0</v>
      </c>
      <c r="F106" s="145">
        <v>0</v>
      </c>
      <c r="G106" s="125">
        <v>0</v>
      </c>
      <c r="H106" s="146">
        <v>0</v>
      </c>
      <c r="I106" s="145">
        <v>0</v>
      </c>
      <c r="J106" s="125">
        <v>0</v>
      </c>
      <c r="K106" s="146">
        <v>0</v>
      </c>
      <c r="L106" s="101">
        <f t="shared" si="23"/>
        <v>0</v>
      </c>
      <c r="M106" s="102">
        <f t="shared" si="24"/>
        <v>0</v>
      </c>
      <c r="N106" s="74">
        <f t="shared" si="25"/>
        <v>0</v>
      </c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2"/>
      <c r="AG106" s="122"/>
    </row>
    <row r="107" spans="1:33" x14ac:dyDescent="0.3">
      <c r="A107" s="105" t="s">
        <v>190</v>
      </c>
      <c r="B107" s="67" t="s">
        <v>191</v>
      </c>
      <c r="C107" s="141">
        <v>0</v>
      </c>
      <c r="D107" s="120">
        <v>0</v>
      </c>
      <c r="E107" s="142">
        <v>0</v>
      </c>
      <c r="F107" s="141">
        <v>0</v>
      </c>
      <c r="G107" s="120">
        <v>0</v>
      </c>
      <c r="H107" s="142">
        <v>0</v>
      </c>
      <c r="I107" s="141">
        <v>0</v>
      </c>
      <c r="J107" s="120">
        <v>0</v>
      </c>
      <c r="K107" s="142">
        <v>0</v>
      </c>
      <c r="L107" s="101">
        <f t="shared" si="23"/>
        <v>0</v>
      </c>
      <c r="M107" s="102">
        <f t="shared" si="24"/>
        <v>0</v>
      </c>
      <c r="N107" s="74">
        <f t="shared" si="25"/>
        <v>0</v>
      </c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2"/>
      <c r="AG107" s="122"/>
    </row>
    <row r="108" spans="1:33" x14ac:dyDescent="0.3">
      <c r="A108" s="105" t="s">
        <v>457</v>
      </c>
      <c r="B108" s="67" t="s">
        <v>192</v>
      </c>
      <c r="C108" s="141">
        <v>0</v>
      </c>
      <c r="D108" s="120">
        <v>0</v>
      </c>
      <c r="E108" s="142">
        <v>0</v>
      </c>
      <c r="F108" s="141">
        <v>0</v>
      </c>
      <c r="G108" s="120">
        <v>0</v>
      </c>
      <c r="H108" s="142">
        <v>0</v>
      </c>
      <c r="I108" s="141">
        <v>0</v>
      </c>
      <c r="J108" s="120">
        <v>0</v>
      </c>
      <c r="K108" s="142">
        <v>0</v>
      </c>
      <c r="L108" s="101">
        <f t="shared" si="23"/>
        <v>0</v>
      </c>
      <c r="M108" s="102">
        <f t="shared" si="24"/>
        <v>0</v>
      </c>
      <c r="N108" s="74">
        <f t="shared" si="25"/>
        <v>0</v>
      </c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2"/>
      <c r="AG108" s="122"/>
    </row>
    <row r="109" spans="1:33" x14ac:dyDescent="0.3">
      <c r="A109" s="112" t="s">
        <v>433</v>
      </c>
      <c r="B109" s="68" t="s">
        <v>193</v>
      </c>
      <c r="C109" s="147">
        <f t="shared" ref="C109:H109" si="42">SUM(C105:C108)</f>
        <v>0</v>
      </c>
      <c r="D109" s="127">
        <f t="shared" si="42"/>
        <v>0</v>
      </c>
      <c r="E109" s="148">
        <f t="shared" si="42"/>
        <v>0</v>
      </c>
      <c r="F109" s="147">
        <f t="shared" si="42"/>
        <v>0</v>
      </c>
      <c r="G109" s="127">
        <f t="shared" si="42"/>
        <v>0</v>
      </c>
      <c r="H109" s="148">
        <f t="shared" si="42"/>
        <v>0</v>
      </c>
      <c r="I109" s="147">
        <f t="shared" ref="I109:K109" si="43">SUM(I105:I108)</f>
        <v>0</v>
      </c>
      <c r="J109" s="127">
        <f t="shared" si="43"/>
        <v>0</v>
      </c>
      <c r="K109" s="148">
        <f t="shared" si="43"/>
        <v>0</v>
      </c>
      <c r="L109" s="101">
        <f t="shared" si="23"/>
        <v>0</v>
      </c>
      <c r="M109" s="102">
        <f t="shared" si="24"/>
        <v>0</v>
      </c>
      <c r="N109" s="74">
        <f t="shared" si="25"/>
        <v>0</v>
      </c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2"/>
      <c r="AG109" s="122"/>
    </row>
    <row r="110" spans="1:33" x14ac:dyDescent="0.3">
      <c r="A110" s="110" t="s">
        <v>194</v>
      </c>
      <c r="B110" s="67" t="s">
        <v>195</v>
      </c>
      <c r="C110" s="145">
        <v>0</v>
      </c>
      <c r="D110" s="125">
        <v>0</v>
      </c>
      <c r="E110" s="146">
        <v>0</v>
      </c>
      <c r="F110" s="145">
        <v>0</v>
      </c>
      <c r="G110" s="125">
        <v>0</v>
      </c>
      <c r="H110" s="146">
        <v>0</v>
      </c>
      <c r="I110" s="145">
        <v>0</v>
      </c>
      <c r="J110" s="125">
        <v>0</v>
      </c>
      <c r="K110" s="146">
        <v>0</v>
      </c>
      <c r="L110" s="101">
        <f t="shared" si="23"/>
        <v>0</v>
      </c>
      <c r="M110" s="102">
        <f t="shared" si="24"/>
        <v>0</v>
      </c>
      <c r="N110" s="74">
        <f t="shared" si="25"/>
        <v>0</v>
      </c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2"/>
      <c r="AG110" s="122"/>
    </row>
    <row r="111" spans="1:33" x14ac:dyDescent="0.3">
      <c r="A111" s="110" t="s">
        <v>196</v>
      </c>
      <c r="B111" s="67" t="s">
        <v>197</v>
      </c>
      <c r="C111" s="145">
        <v>5458611</v>
      </c>
      <c r="D111" s="125">
        <v>5458611</v>
      </c>
      <c r="E111" s="146">
        <v>5458611</v>
      </c>
      <c r="F111" s="145">
        <v>0</v>
      </c>
      <c r="G111" s="125">
        <v>0</v>
      </c>
      <c r="H111" s="146">
        <v>0</v>
      </c>
      <c r="I111" s="145">
        <v>0</v>
      </c>
      <c r="J111" s="125">
        <v>0</v>
      </c>
      <c r="K111" s="146">
        <v>0</v>
      </c>
      <c r="L111" s="101">
        <f t="shared" si="23"/>
        <v>5458611</v>
      </c>
      <c r="M111" s="102">
        <f t="shared" si="24"/>
        <v>5458611</v>
      </c>
      <c r="N111" s="74">
        <f t="shared" si="25"/>
        <v>5458611</v>
      </c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2"/>
      <c r="AG111" s="122"/>
    </row>
    <row r="112" spans="1:33" x14ac:dyDescent="0.3">
      <c r="A112" s="112" t="s">
        <v>198</v>
      </c>
      <c r="B112" s="68" t="s">
        <v>199</v>
      </c>
      <c r="C112" s="147">
        <v>97395954</v>
      </c>
      <c r="D112" s="127">
        <v>100847628</v>
      </c>
      <c r="E112" s="148">
        <v>99028094</v>
      </c>
      <c r="F112" s="147">
        <v>0</v>
      </c>
      <c r="G112" s="127">
        <v>0</v>
      </c>
      <c r="H112" s="148">
        <v>0</v>
      </c>
      <c r="I112" s="147">
        <v>0</v>
      </c>
      <c r="J112" s="127">
        <v>0</v>
      </c>
      <c r="K112" s="148">
        <v>0</v>
      </c>
      <c r="L112" s="150">
        <f t="shared" si="23"/>
        <v>97395954</v>
      </c>
      <c r="M112" s="134">
        <f t="shared" si="24"/>
        <v>100847628</v>
      </c>
      <c r="N112" s="151">
        <f t="shared" si="25"/>
        <v>99028094</v>
      </c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2"/>
      <c r="AG112" s="122"/>
    </row>
    <row r="113" spans="1:33" x14ac:dyDescent="0.3">
      <c r="A113" s="110" t="s">
        <v>200</v>
      </c>
      <c r="B113" s="67" t="s">
        <v>201</v>
      </c>
      <c r="C113" s="145">
        <v>0</v>
      </c>
      <c r="D113" s="125">
        <v>0</v>
      </c>
      <c r="E113" s="146">
        <v>0</v>
      </c>
      <c r="F113" s="145">
        <v>0</v>
      </c>
      <c r="G113" s="125">
        <v>0</v>
      </c>
      <c r="H113" s="146">
        <v>0</v>
      </c>
      <c r="I113" s="145">
        <v>0</v>
      </c>
      <c r="J113" s="125">
        <v>0</v>
      </c>
      <c r="K113" s="146">
        <v>0</v>
      </c>
      <c r="L113" s="101">
        <f t="shared" si="23"/>
        <v>0</v>
      </c>
      <c r="M113" s="102">
        <f t="shared" si="24"/>
        <v>0</v>
      </c>
      <c r="N113" s="74">
        <f t="shared" si="25"/>
        <v>0</v>
      </c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2"/>
      <c r="AG113" s="122"/>
    </row>
    <row r="114" spans="1:33" x14ac:dyDescent="0.3">
      <c r="A114" s="110" t="s">
        <v>202</v>
      </c>
      <c r="B114" s="67" t="s">
        <v>203</v>
      </c>
      <c r="C114" s="145">
        <v>0</v>
      </c>
      <c r="D114" s="125">
        <v>0</v>
      </c>
      <c r="E114" s="146">
        <v>0</v>
      </c>
      <c r="F114" s="145">
        <v>0</v>
      </c>
      <c r="G114" s="125">
        <v>0</v>
      </c>
      <c r="H114" s="146">
        <v>0</v>
      </c>
      <c r="I114" s="145">
        <v>0</v>
      </c>
      <c r="J114" s="125">
        <v>0</v>
      </c>
      <c r="K114" s="146">
        <v>0</v>
      </c>
      <c r="L114" s="101">
        <f t="shared" si="23"/>
        <v>0</v>
      </c>
      <c r="M114" s="102">
        <f t="shared" si="24"/>
        <v>0</v>
      </c>
      <c r="N114" s="74">
        <f t="shared" si="25"/>
        <v>0</v>
      </c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2"/>
      <c r="AG114" s="122"/>
    </row>
    <row r="115" spans="1:33" x14ac:dyDescent="0.3">
      <c r="A115" s="110" t="s">
        <v>204</v>
      </c>
      <c r="B115" s="67" t="s">
        <v>205</v>
      </c>
      <c r="C115" s="145">
        <v>0</v>
      </c>
      <c r="D115" s="125">
        <v>0</v>
      </c>
      <c r="E115" s="146">
        <v>0</v>
      </c>
      <c r="F115" s="145">
        <v>0</v>
      </c>
      <c r="G115" s="125">
        <v>0</v>
      </c>
      <c r="H115" s="146">
        <v>0</v>
      </c>
      <c r="I115" s="145">
        <v>0</v>
      </c>
      <c r="J115" s="125">
        <v>0</v>
      </c>
      <c r="K115" s="146">
        <v>0</v>
      </c>
      <c r="L115" s="101">
        <f t="shared" si="23"/>
        <v>0</v>
      </c>
      <c r="M115" s="102">
        <f t="shared" si="24"/>
        <v>0</v>
      </c>
      <c r="N115" s="74">
        <f t="shared" si="25"/>
        <v>0</v>
      </c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2"/>
      <c r="AG115" s="122"/>
    </row>
    <row r="116" spans="1:33" x14ac:dyDescent="0.3">
      <c r="A116" s="129" t="s">
        <v>434</v>
      </c>
      <c r="B116" s="140" t="s">
        <v>206</v>
      </c>
      <c r="C116" s="147">
        <f>C104+C109+C110+C111+C112+C113+C114+C115</f>
        <v>102854565</v>
      </c>
      <c r="D116" s="127">
        <f>D104+D109+D110+D111+D112+D113+D114+D115</f>
        <v>106306239</v>
      </c>
      <c r="E116" s="127">
        <f>E104+E109+E110+E111+E112+E113+E114+E115</f>
        <v>104486705</v>
      </c>
      <c r="F116" s="147">
        <f t="shared" ref="F116:K116" si="44">F104+F109+F110+F112+F113+F114+F115</f>
        <v>0</v>
      </c>
      <c r="G116" s="127">
        <f t="shared" si="44"/>
        <v>0</v>
      </c>
      <c r="H116" s="148">
        <f t="shared" si="44"/>
        <v>0</v>
      </c>
      <c r="I116" s="147">
        <f t="shared" si="44"/>
        <v>0</v>
      </c>
      <c r="J116" s="127">
        <f t="shared" si="44"/>
        <v>0</v>
      </c>
      <c r="K116" s="148">
        <f t="shared" si="44"/>
        <v>0</v>
      </c>
      <c r="L116" s="150">
        <f t="shared" si="23"/>
        <v>102854565</v>
      </c>
      <c r="M116" s="134">
        <f t="shared" si="24"/>
        <v>106306239</v>
      </c>
      <c r="N116" s="151">
        <f t="shared" si="25"/>
        <v>104486705</v>
      </c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2"/>
      <c r="AG116" s="122"/>
    </row>
    <row r="117" spans="1:33" x14ac:dyDescent="0.3">
      <c r="A117" s="110" t="s">
        <v>207</v>
      </c>
      <c r="B117" s="67" t="s">
        <v>208</v>
      </c>
      <c r="C117" s="145">
        <v>0</v>
      </c>
      <c r="D117" s="125">
        <v>0</v>
      </c>
      <c r="E117" s="146">
        <v>0</v>
      </c>
      <c r="F117" s="145">
        <v>0</v>
      </c>
      <c r="G117" s="125">
        <v>0</v>
      </c>
      <c r="H117" s="146">
        <v>0</v>
      </c>
      <c r="I117" s="145">
        <v>0</v>
      </c>
      <c r="J117" s="125">
        <v>0</v>
      </c>
      <c r="K117" s="146">
        <v>0</v>
      </c>
      <c r="L117" s="101">
        <f t="shared" si="23"/>
        <v>0</v>
      </c>
      <c r="M117" s="102">
        <f t="shared" si="24"/>
        <v>0</v>
      </c>
      <c r="N117" s="74">
        <f t="shared" si="25"/>
        <v>0</v>
      </c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2"/>
      <c r="AG117" s="122"/>
    </row>
    <row r="118" spans="1:33" x14ac:dyDescent="0.3">
      <c r="A118" s="105" t="s">
        <v>209</v>
      </c>
      <c r="B118" s="67" t="s">
        <v>210</v>
      </c>
      <c r="C118" s="141">
        <v>0</v>
      </c>
      <c r="D118" s="120">
        <v>0</v>
      </c>
      <c r="E118" s="142">
        <v>0</v>
      </c>
      <c r="F118" s="141">
        <v>0</v>
      </c>
      <c r="G118" s="120">
        <v>0</v>
      </c>
      <c r="H118" s="142">
        <v>0</v>
      </c>
      <c r="I118" s="141">
        <v>0</v>
      </c>
      <c r="J118" s="120">
        <v>0</v>
      </c>
      <c r="K118" s="142">
        <v>0</v>
      </c>
      <c r="L118" s="101">
        <f t="shared" si="23"/>
        <v>0</v>
      </c>
      <c r="M118" s="102">
        <f t="shared" si="24"/>
        <v>0</v>
      </c>
      <c r="N118" s="74">
        <f t="shared" si="25"/>
        <v>0</v>
      </c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2"/>
      <c r="AG118" s="122"/>
    </row>
    <row r="119" spans="1:33" x14ac:dyDescent="0.3">
      <c r="A119" s="110" t="s">
        <v>458</v>
      </c>
      <c r="B119" s="67" t="s">
        <v>211</v>
      </c>
      <c r="C119" s="145">
        <v>0</v>
      </c>
      <c r="D119" s="125">
        <v>0</v>
      </c>
      <c r="E119" s="146">
        <v>0</v>
      </c>
      <c r="F119" s="145">
        <v>0</v>
      </c>
      <c r="G119" s="125">
        <v>0</v>
      </c>
      <c r="H119" s="146">
        <v>0</v>
      </c>
      <c r="I119" s="145">
        <v>0</v>
      </c>
      <c r="J119" s="125">
        <v>0</v>
      </c>
      <c r="K119" s="146">
        <v>0</v>
      </c>
      <c r="L119" s="101">
        <f t="shared" si="23"/>
        <v>0</v>
      </c>
      <c r="M119" s="102">
        <f t="shared" si="24"/>
        <v>0</v>
      </c>
      <c r="N119" s="74">
        <f t="shared" si="25"/>
        <v>0</v>
      </c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2"/>
      <c r="AG119" s="122"/>
    </row>
    <row r="120" spans="1:33" x14ac:dyDescent="0.3">
      <c r="A120" s="110" t="s">
        <v>436</v>
      </c>
      <c r="B120" s="67" t="s">
        <v>212</v>
      </c>
      <c r="C120" s="145">
        <v>0</v>
      </c>
      <c r="D120" s="125">
        <v>0</v>
      </c>
      <c r="E120" s="146">
        <v>0</v>
      </c>
      <c r="F120" s="145">
        <v>0</v>
      </c>
      <c r="G120" s="125">
        <v>0</v>
      </c>
      <c r="H120" s="146">
        <v>0</v>
      </c>
      <c r="I120" s="145">
        <v>0</v>
      </c>
      <c r="J120" s="125">
        <v>0</v>
      </c>
      <c r="K120" s="146">
        <v>0</v>
      </c>
      <c r="L120" s="101">
        <f t="shared" si="23"/>
        <v>0</v>
      </c>
      <c r="M120" s="102">
        <f t="shared" si="24"/>
        <v>0</v>
      </c>
      <c r="N120" s="74">
        <f t="shared" si="25"/>
        <v>0</v>
      </c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2"/>
      <c r="AG120" s="122"/>
    </row>
    <row r="121" spans="1:33" x14ac:dyDescent="0.3">
      <c r="A121" s="129" t="s">
        <v>437</v>
      </c>
      <c r="B121" s="140" t="s">
        <v>213</v>
      </c>
      <c r="C121" s="147">
        <f t="shared" ref="C121:H121" si="45">SUM(C117:C120)</f>
        <v>0</v>
      </c>
      <c r="D121" s="127">
        <f t="shared" si="45"/>
        <v>0</v>
      </c>
      <c r="E121" s="148">
        <f t="shared" si="45"/>
        <v>0</v>
      </c>
      <c r="F121" s="147">
        <f t="shared" si="45"/>
        <v>0</v>
      </c>
      <c r="G121" s="127">
        <f t="shared" si="45"/>
        <v>0</v>
      </c>
      <c r="H121" s="148">
        <f t="shared" si="45"/>
        <v>0</v>
      </c>
      <c r="I121" s="147">
        <f t="shared" ref="I121:K121" si="46">SUM(I117:I120)</f>
        <v>0</v>
      </c>
      <c r="J121" s="127">
        <f t="shared" si="46"/>
        <v>0</v>
      </c>
      <c r="K121" s="148">
        <f t="shared" si="46"/>
        <v>0</v>
      </c>
      <c r="L121" s="101">
        <f t="shared" si="23"/>
        <v>0</v>
      </c>
      <c r="M121" s="102">
        <f t="shared" si="24"/>
        <v>0</v>
      </c>
      <c r="N121" s="74">
        <f t="shared" si="25"/>
        <v>0</v>
      </c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22"/>
      <c r="AG121" s="122"/>
    </row>
    <row r="122" spans="1:33" x14ac:dyDescent="0.3">
      <c r="A122" s="105" t="s">
        <v>214</v>
      </c>
      <c r="B122" s="67" t="s">
        <v>215</v>
      </c>
      <c r="C122" s="141">
        <v>0</v>
      </c>
      <c r="D122" s="120">
        <v>0</v>
      </c>
      <c r="E122" s="142">
        <v>0</v>
      </c>
      <c r="F122" s="141">
        <v>0</v>
      </c>
      <c r="G122" s="120">
        <v>0</v>
      </c>
      <c r="H122" s="142">
        <v>0</v>
      </c>
      <c r="I122" s="141">
        <v>0</v>
      </c>
      <c r="J122" s="130">
        <v>0</v>
      </c>
      <c r="K122" s="149">
        <v>0</v>
      </c>
      <c r="L122" s="101">
        <f t="shared" si="23"/>
        <v>0</v>
      </c>
      <c r="M122" s="102">
        <f t="shared" si="24"/>
        <v>0</v>
      </c>
      <c r="N122" s="74">
        <f t="shared" si="25"/>
        <v>0</v>
      </c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2"/>
      <c r="AG122" s="122"/>
    </row>
    <row r="123" spans="1:33" ht="15.6" x14ac:dyDescent="0.3">
      <c r="A123" s="113" t="s">
        <v>462</v>
      </c>
      <c r="B123" s="69" t="s">
        <v>216</v>
      </c>
      <c r="C123" s="147">
        <f t="shared" ref="C123:H123" si="47">C116+C121+C122</f>
        <v>102854565</v>
      </c>
      <c r="D123" s="127">
        <f t="shared" si="47"/>
        <v>106306239</v>
      </c>
      <c r="E123" s="148">
        <f t="shared" si="47"/>
        <v>104486705</v>
      </c>
      <c r="F123" s="147">
        <f t="shared" si="47"/>
        <v>0</v>
      </c>
      <c r="G123" s="127">
        <f t="shared" si="47"/>
        <v>0</v>
      </c>
      <c r="H123" s="148">
        <f t="shared" si="47"/>
        <v>0</v>
      </c>
      <c r="I123" s="147">
        <f t="shared" ref="I123:K123" si="48">I116+I121+I122</f>
        <v>0</v>
      </c>
      <c r="J123" s="127">
        <f t="shared" si="48"/>
        <v>0</v>
      </c>
      <c r="K123" s="148">
        <f t="shared" si="48"/>
        <v>0</v>
      </c>
      <c r="L123" s="150">
        <f t="shared" si="23"/>
        <v>102854565</v>
      </c>
      <c r="M123" s="134">
        <f t="shared" si="24"/>
        <v>106306239</v>
      </c>
      <c r="N123" s="151">
        <f t="shared" si="25"/>
        <v>104486705</v>
      </c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2"/>
      <c r="AG123" s="122"/>
    </row>
    <row r="124" spans="1:33" ht="16.2" thickBot="1" x14ac:dyDescent="0.35">
      <c r="A124" s="109" t="s">
        <v>489</v>
      </c>
      <c r="B124" s="382"/>
      <c r="C124" s="91">
        <f>C100+C123</f>
        <v>330673492</v>
      </c>
      <c r="D124" s="91">
        <f>D100+D123</f>
        <v>423485809</v>
      </c>
      <c r="E124" s="91">
        <f>E100+E123</f>
        <v>333805527</v>
      </c>
      <c r="F124" s="91">
        <f t="shared" ref="F124:H124" si="49">F26+F27+F52+F61+F75+F84+F89+F98+F123</f>
        <v>65968600</v>
      </c>
      <c r="G124" s="92">
        <f t="shared" si="49"/>
        <v>73971076</v>
      </c>
      <c r="H124" s="93">
        <f t="shared" si="49"/>
        <v>72070280</v>
      </c>
      <c r="I124" s="91">
        <f t="shared" ref="I124:K124" si="50">I26+I27+I52+I61+I75+I84+I89+I98+I123</f>
        <v>36302550</v>
      </c>
      <c r="J124" s="92">
        <f t="shared" si="50"/>
        <v>36302550</v>
      </c>
      <c r="K124" s="93">
        <f t="shared" si="50"/>
        <v>34164171</v>
      </c>
      <c r="L124" s="91">
        <f>L76+L99+L111</f>
        <v>335548688</v>
      </c>
      <c r="M124" s="92">
        <f>M76+M99+M111</f>
        <v>432911807</v>
      </c>
      <c r="N124" s="93">
        <f>N26+N27+N52+N61+N75+N84+N89+N98+N111</f>
        <v>341011884</v>
      </c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22"/>
      <c r="AE124" s="122"/>
      <c r="AF124" s="122"/>
      <c r="AG124" s="122"/>
    </row>
    <row r="125" spans="1:33" x14ac:dyDescent="0.3">
      <c r="B125" s="122"/>
      <c r="C125" s="131"/>
      <c r="D125" s="131"/>
      <c r="E125" s="131"/>
      <c r="F125" s="131"/>
      <c r="G125" s="122"/>
      <c r="H125" s="122"/>
      <c r="I125" s="131"/>
      <c r="J125" s="122"/>
      <c r="K125" s="122"/>
      <c r="L125" s="122"/>
      <c r="M125" s="122"/>
      <c r="N125" s="13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  <c r="AG125" s="122"/>
    </row>
    <row r="126" spans="1:33" x14ac:dyDescent="0.3">
      <c r="B126" s="122"/>
      <c r="C126" s="131"/>
      <c r="D126" s="131"/>
      <c r="E126" s="131"/>
      <c r="F126" s="131"/>
      <c r="G126" s="122"/>
      <c r="H126" s="122"/>
      <c r="I126" s="131"/>
      <c r="J126" s="122"/>
      <c r="K126" s="122"/>
      <c r="L126" s="122"/>
      <c r="M126" s="122"/>
      <c r="N126" s="13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2"/>
      <c r="AC126" s="122"/>
      <c r="AD126" s="122"/>
      <c r="AE126" s="122"/>
      <c r="AF126" s="122"/>
      <c r="AG126" s="122"/>
    </row>
    <row r="127" spans="1:33" x14ac:dyDescent="0.3">
      <c r="B127" s="122"/>
      <c r="C127" s="131"/>
      <c r="D127" s="131"/>
      <c r="E127" s="131"/>
      <c r="F127" s="131"/>
      <c r="G127" s="122"/>
      <c r="H127" s="122"/>
      <c r="I127" s="131"/>
      <c r="J127" s="122"/>
      <c r="K127" s="122"/>
      <c r="L127" s="122"/>
      <c r="M127" s="122"/>
      <c r="N127" s="13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22"/>
      <c r="AE127" s="122"/>
      <c r="AF127" s="122"/>
      <c r="AG127" s="122"/>
    </row>
    <row r="128" spans="1:33" x14ac:dyDescent="0.3">
      <c r="B128" s="122"/>
      <c r="C128" s="131"/>
      <c r="D128" s="131"/>
      <c r="E128" s="131"/>
      <c r="F128" s="131"/>
      <c r="G128" s="122"/>
      <c r="H128" s="122"/>
      <c r="I128" s="131"/>
      <c r="J128" s="122"/>
      <c r="K128" s="122"/>
      <c r="L128" s="122"/>
      <c r="M128" s="122"/>
      <c r="N128" s="13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2"/>
      <c r="AC128" s="122"/>
      <c r="AD128" s="122"/>
      <c r="AE128" s="122"/>
      <c r="AF128" s="122"/>
      <c r="AG128" s="122"/>
    </row>
    <row r="129" spans="2:33" x14ac:dyDescent="0.3">
      <c r="B129" s="122"/>
      <c r="C129" s="131"/>
      <c r="D129" s="131"/>
      <c r="E129" s="131"/>
      <c r="F129" s="131"/>
      <c r="G129" s="122"/>
      <c r="H129" s="122"/>
      <c r="I129" s="131"/>
      <c r="J129" s="122"/>
      <c r="K129" s="122"/>
      <c r="L129" s="122"/>
      <c r="M129" s="122"/>
      <c r="N129" s="13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2"/>
      <c r="AC129" s="122"/>
      <c r="AD129" s="122"/>
      <c r="AE129" s="122"/>
      <c r="AF129" s="122"/>
      <c r="AG129" s="122"/>
    </row>
    <row r="130" spans="2:33" x14ac:dyDescent="0.3">
      <c r="B130" s="122"/>
      <c r="C130" s="131"/>
      <c r="D130" s="131"/>
      <c r="E130" s="131"/>
      <c r="F130" s="131"/>
      <c r="G130" s="122"/>
      <c r="H130" s="122"/>
      <c r="I130" s="131"/>
      <c r="J130" s="122"/>
      <c r="K130" s="122"/>
      <c r="L130" s="122"/>
      <c r="M130" s="122"/>
      <c r="N130" s="13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122"/>
    </row>
    <row r="131" spans="2:33" x14ac:dyDescent="0.3">
      <c r="B131" s="122"/>
      <c r="C131" s="131"/>
      <c r="D131" s="131"/>
      <c r="E131" s="131"/>
      <c r="F131" s="131"/>
      <c r="G131" s="122"/>
      <c r="H131" s="122"/>
      <c r="I131" s="131"/>
      <c r="J131" s="122"/>
      <c r="K131" s="122"/>
      <c r="L131" s="122"/>
      <c r="M131" s="122"/>
      <c r="N131" s="13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22"/>
      <c r="AD131" s="122"/>
      <c r="AE131" s="122"/>
      <c r="AF131" s="122"/>
      <c r="AG131" s="122"/>
    </row>
    <row r="132" spans="2:33" x14ac:dyDescent="0.3">
      <c r="B132" s="122"/>
      <c r="C132" s="131"/>
      <c r="D132" s="131"/>
      <c r="E132" s="131"/>
      <c r="F132" s="131"/>
      <c r="G132" s="122"/>
      <c r="H132" s="122"/>
      <c r="I132" s="131"/>
      <c r="J132" s="122"/>
      <c r="K132" s="122"/>
      <c r="L132" s="122"/>
      <c r="M132" s="122"/>
      <c r="N132" s="13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2"/>
      <c r="AC132" s="122"/>
      <c r="AD132" s="122"/>
      <c r="AE132" s="122"/>
      <c r="AF132" s="122"/>
      <c r="AG132" s="122"/>
    </row>
    <row r="133" spans="2:33" x14ac:dyDescent="0.3">
      <c r="B133" s="122"/>
      <c r="C133" s="131"/>
      <c r="D133" s="131"/>
      <c r="E133" s="131"/>
      <c r="F133" s="131"/>
      <c r="G133" s="122"/>
      <c r="H133" s="122"/>
      <c r="I133" s="131"/>
      <c r="J133" s="122"/>
      <c r="K133" s="122"/>
      <c r="L133" s="122"/>
      <c r="M133" s="122"/>
      <c r="N133" s="13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</row>
    <row r="134" spans="2:33" x14ac:dyDescent="0.3">
      <c r="B134" s="122"/>
      <c r="C134" s="131"/>
      <c r="D134" s="131"/>
      <c r="E134" s="131"/>
      <c r="F134" s="131"/>
      <c r="G134" s="122"/>
      <c r="H134" s="122"/>
      <c r="I134" s="131"/>
      <c r="J134" s="122"/>
      <c r="K134" s="122"/>
      <c r="L134" s="122"/>
      <c r="M134" s="122"/>
      <c r="N134" s="13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</row>
    <row r="135" spans="2:33" x14ac:dyDescent="0.3">
      <c r="B135" s="122"/>
      <c r="C135" s="131"/>
      <c r="D135" s="131"/>
      <c r="E135" s="131"/>
      <c r="F135" s="131"/>
      <c r="G135" s="122"/>
      <c r="H135" s="122"/>
      <c r="I135" s="131"/>
      <c r="J135" s="122"/>
      <c r="K135" s="122"/>
      <c r="L135" s="122"/>
      <c r="M135" s="122"/>
      <c r="N135" s="13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2"/>
      <c r="AC135" s="122"/>
      <c r="AD135" s="122"/>
      <c r="AE135" s="122"/>
      <c r="AF135" s="122"/>
      <c r="AG135" s="122"/>
    </row>
    <row r="136" spans="2:33" x14ac:dyDescent="0.3">
      <c r="B136" s="122"/>
      <c r="C136" s="131"/>
      <c r="D136" s="131"/>
      <c r="E136" s="131"/>
      <c r="F136" s="131"/>
      <c r="G136" s="122"/>
      <c r="H136" s="122"/>
      <c r="I136" s="131"/>
      <c r="J136" s="122"/>
      <c r="K136" s="122"/>
      <c r="L136" s="122"/>
      <c r="M136" s="122"/>
      <c r="N136" s="13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  <c r="AG136" s="122"/>
    </row>
    <row r="137" spans="2:33" x14ac:dyDescent="0.3">
      <c r="B137" s="122"/>
      <c r="C137" s="131"/>
      <c r="D137" s="131"/>
      <c r="E137" s="131"/>
      <c r="F137" s="131"/>
      <c r="G137" s="122"/>
      <c r="H137" s="122"/>
      <c r="I137" s="131"/>
      <c r="J137" s="122"/>
      <c r="K137" s="122"/>
      <c r="L137" s="122"/>
      <c r="M137" s="122"/>
      <c r="N137" s="13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</row>
    <row r="138" spans="2:33" x14ac:dyDescent="0.3">
      <c r="B138" s="122"/>
      <c r="C138" s="131"/>
      <c r="D138" s="131"/>
      <c r="E138" s="131"/>
      <c r="F138" s="131"/>
      <c r="G138" s="122"/>
      <c r="H138" s="122"/>
      <c r="I138" s="131"/>
      <c r="J138" s="122"/>
      <c r="K138" s="122"/>
      <c r="L138" s="122"/>
      <c r="M138" s="122"/>
      <c r="N138" s="13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2"/>
      <c r="AC138" s="122"/>
      <c r="AD138" s="122"/>
      <c r="AE138" s="122"/>
      <c r="AF138" s="122"/>
      <c r="AG138" s="122"/>
    </row>
    <row r="139" spans="2:33" x14ac:dyDescent="0.3">
      <c r="B139" s="122"/>
      <c r="C139" s="131"/>
      <c r="D139" s="131"/>
      <c r="E139" s="131"/>
      <c r="F139" s="131"/>
      <c r="G139" s="122"/>
      <c r="H139" s="122"/>
      <c r="I139" s="131"/>
      <c r="J139" s="122"/>
      <c r="K139" s="122"/>
      <c r="L139" s="122"/>
      <c r="M139" s="122"/>
      <c r="N139" s="13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</row>
    <row r="140" spans="2:33" x14ac:dyDescent="0.3">
      <c r="B140" s="122"/>
      <c r="C140" s="131"/>
      <c r="D140" s="131"/>
      <c r="E140" s="131"/>
      <c r="F140" s="131"/>
      <c r="G140" s="122"/>
      <c r="H140" s="122"/>
      <c r="I140" s="131"/>
      <c r="J140" s="122"/>
      <c r="K140" s="122"/>
      <c r="L140" s="122"/>
      <c r="M140" s="122"/>
      <c r="N140" s="13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</row>
    <row r="141" spans="2:33" x14ac:dyDescent="0.3">
      <c r="B141" s="122"/>
      <c r="C141" s="131"/>
      <c r="D141" s="131"/>
      <c r="E141" s="131"/>
      <c r="F141" s="131"/>
      <c r="G141" s="122"/>
      <c r="H141" s="122"/>
      <c r="I141" s="131"/>
      <c r="J141" s="122"/>
      <c r="K141" s="122"/>
      <c r="L141" s="122"/>
      <c r="M141" s="122"/>
      <c r="N141" s="13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122"/>
    </row>
    <row r="142" spans="2:33" x14ac:dyDescent="0.3">
      <c r="B142" s="122"/>
      <c r="C142" s="131"/>
      <c r="D142" s="131"/>
      <c r="E142" s="131"/>
      <c r="F142" s="131"/>
      <c r="G142" s="122"/>
      <c r="H142" s="122"/>
      <c r="I142" s="131"/>
      <c r="J142" s="122"/>
      <c r="K142" s="122"/>
      <c r="L142" s="122"/>
      <c r="M142" s="122"/>
      <c r="N142" s="13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2"/>
      <c r="AC142" s="122"/>
      <c r="AD142" s="122"/>
      <c r="AE142" s="122"/>
      <c r="AF142" s="122"/>
      <c r="AG142" s="122"/>
    </row>
    <row r="143" spans="2:33" x14ac:dyDescent="0.3">
      <c r="B143" s="122"/>
      <c r="C143" s="131"/>
      <c r="D143" s="131"/>
      <c r="E143" s="131"/>
      <c r="F143" s="131"/>
      <c r="G143" s="122"/>
      <c r="H143" s="122"/>
      <c r="I143" s="131"/>
      <c r="J143" s="122"/>
      <c r="K143" s="122"/>
      <c r="L143" s="122"/>
      <c r="M143" s="122"/>
      <c r="N143" s="13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</row>
    <row r="144" spans="2:33" x14ac:dyDescent="0.3">
      <c r="B144" s="122"/>
      <c r="C144" s="131"/>
      <c r="D144" s="131"/>
      <c r="E144" s="131"/>
      <c r="F144" s="131"/>
      <c r="G144" s="122"/>
      <c r="H144" s="122"/>
      <c r="I144" s="131"/>
      <c r="J144" s="122"/>
      <c r="K144" s="122"/>
      <c r="L144" s="122"/>
      <c r="M144" s="122"/>
      <c r="N144" s="13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</row>
    <row r="145" spans="2:33" x14ac:dyDescent="0.3">
      <c r="B145" s="122"/>
      <c r="C145" s="131"/>
      <c r="D145" s="131"/>
      <c r="E145" s="131"/>
      <c r="F145" s="131"/>
      <c r="G145" s="122"/>
      <c r="H145" s="122"/>
      <c r="I145" s="131"/>
      <c r="J145" s="122"/>
      <c r="K145" s="122"/>
      <c r="L145" s="122"/>
      <c r="M145" s="122"/>
      <c r="N145" s="13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2"/>
      <c r="AC145" s="122"/>
      <c r="AD145" s="122"/>
      <c r="AE145" s="122"/>
      <c r="AF145" s="122"/>
      <c r="AG145" s="122"/>
    </row>
    <row r="146" spans="2:33" x14ac:dyDescent="0.3">
      <c r="B146" s="122"/>
      <c r="C146" s="131"/>
      <c r="D146" s="131"/>
      <c r="E146" s="131"/>
      <c r="F146" s="131"/>
      <c r="G146" s="122"/>
      <c r="H146" s="122"/>
      <c r="I146" s="131"/>
      <c r="J146" s="122"/>
      <c r="K146" s="122"/>
      <c r="L146" s="122"/>
      <c r="M146" s="122"/>
      <c r="N146" s="13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2"/>
      <c r="AC146" s="122"/>
      <c r="AD146" s="122"/>
      <c r="AE146" s="122"/>
      <c r="AF146" s="122"/>
      <c r="AG146" s="122"/>
    </row>
    <row r="147" spans="2:33" x14ac:dyDescent="0.3">
      <c r="B147" s="122"/>
      <c r="C147" s="131"/>
      <c r="D147" s="131"/>
      <c r="E147" s="131"/>
      <c r="F147" s="131"/>
      <c r="G147" s="122"/>
      <c r="H147" s="122"/>
      <c r="I147" s="131"/>
      <c r="J147" s="122"/>
      <c r="K147" s="122"/>
      <c r="L147" s="122"/>
      <c r="M147" s="122"/>
      <c r="N147" s="13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2"/>
      <c r="AC147" s="122"/>
      <c r="AD147" s="122"/>
      <c r="AE147" s="122"/>
      <c r="AF147" s="122"/>
      <c r="AG147" s="122"/>
    </row>
    <row r="148" spans="2:33" x14ac:dyDescent="0.3">
      <c r="B148" s="122"/>
      <c r="C148" s="131"/>
      <c r="D148" s="131"/>
      <c r="E148" s="131"/>
      <c r="F148" s="131"/>
      <c r="G148" s="122"/>
      <c r="H148" s="122"/>
      <c r="I148" s="131"/>
      <c r="J148" s="122"/>
      <c r="K148" s="122"/>
      <c r="L148" s="122"/>
      <c r="M148" s="122"/>
      <c r="N148" s="13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22"/>
      <c r="AD148" s="122"/>
      <c r="AE148" s="122"/>
      <c r="AF148" s="122"/>
      <c r="AG148" s="122"/>
    </row>
    <row r="149" spans="2:33" x14ac:dyDescent="0.3">
      <c r="B149" s="122"/>
      <c r="C149" s="131"/>
      <c r="D149" s="131"/>
      <c r="E149" s="131"/>
      <c r="F149" s="131"/>
      <c r="G149" s="122"/>
      <c r="H149" s="122"/>
      <c r="I149" s="131"/>
      <c r="J149" s="122"/>
      <c r="K149" s="122"/>
      <c r="L149" s="122"/>
      <c r="M149" s="122"/>
      <c r="N149" s="13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2"/>
      <c r="AC149" s="122"/>
      <c r="AD149" s="122"/>
      <c r="AE149" s="122"/>
      <c r="AF149" s="122"/>
      <c r="AG149" s="122"/>
    </row>
    <row r="150" spans="2:33" x14ac:dyDescent="0.3">
      <c r="B150" s="122"/>
      <c r="C150" s="131"/>
      <c r="D150" s="131"/>
      <c r="E150" s="131"/>
      <c r="F150" s="131"/>
      <c r="G150" s="122"/>
      <c r="H150" s="122"/>
      <c r="I150" s="131"/>
      <c r="J150" s="122"/>
      <c r="K150" s="122"/>
      <c r="L150" s="122"/>
      <c r="M150" s="122"/>
      <c r="N150" s="13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22"/>
      <c r="AD150" s="122"/>
      <c r="AE150" s="122"/>
      <c r="AF150" s="122"/>
      <c r="AG150" s="122"/>
    </row>
    <row r="151" spans="2:33" x14ac:dyDescent="0.3">
      <c r="B151" s="122"/>
      <c r="C151" s="131"/>
      <c r="D151" s="131"/>
      <c r="E151" s="131"/>
      <c r="F151" s="131"/>
      <c r="G151" s="122"/>
      <c r="H151" s="122"/>
      <c r="I151" s="131"/>
      <c r="J151" s="122"/>
      <c r="K151" s="122"/>
      <c r="L151" s="122"/>
      <c r="M151" s="122"/>
      <c r="N151" s="13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22"/>
      <c r="AD151" s="122"/>
      <c r="AE151" s="122"/>
      <c r="AF151" s="122"/>
      <c r="AG151" s="122"/>
    </row>
    <row r="152" spans="2:33" x14ac:dyDescent="0.3">
      <c r="B152" s="122"/>
      <c r="C152" s="131"/>
      <c r="D152" s="131"/>
      <c r="E152" s="131"/>
      <c r="F152" s="131"/>
      <c r="G152" s="122"/>
      <c r="H152" s="122"/>
      <c r="I152" s="131"/>
      <c r="J152" s="122"/>
      <c r="K152" s="122"/>
      <c r="L152" s="122"/>
      <c r="M152" s="122"/>
      <c r="N152" s="13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22"/>
    </row>
    <row r="153" spans="2:33" x14ac:dyDescent="0.3">
      <c r="B153" s="122"/>
      <c r="C153" s="131"/>
      <c r="D153" s="131"/>
      <c r="E153" s="131"/>
      <c r="F153" s="131"/>
      <c r="G153" s="122"/>
      <c r="H153" s="122"/>
      <c r="I153" s="131"/>
      <c r="J153" s="122"/>
      <c r="K153" s="122"/>
      <c r="L153" s="122"/>
      <c r="M153" s="122"/>
      <c r="N153" s="13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</row>
    <row r="154" spans="2:33" x14ac:dyDescent="0.3">
      <c r="B154" s="122"/>
      <c r="C154" s="131"/>
      <c r="D154" s="131"/>
      <c r="E154" s="131"/>
      <c r="F154" s="131"/>
      <c r="G154" s="122"/>
      <c r="H154" s="122"/>
      <c r="I154" s="131"/>
      <c r="J154" s="122"/>
      <c r="K154" s="122"/>
      <c r="L154" s="122"/>
      <c r="M154" s="122"/>
      <c r="N154" s="13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</row>
    <row r="155" spans="2:33" x14ac:dyDescent="0.3">
      <c r="B155" s="122"/>
      <c r="C155" s="131"/>
      <c r="D155" s="131"/>
      <c r="E155" s="131"/>
      <c r="F155" s="131"/>
      <c r="G155" s="122"/>
      <c r="H155" s="122"/>
      <c r="I155" s="131"/>
      <c r="J155" s="122"/>
      <c r="K155" s="122"/>
      <c r="L155" s="122"/>
      <c r="M155" s="122"/>
      <c r="N155" s="13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</row>
    <row r="156" spans="2:33" x14ac:dyDescent="0.3">
      <c r="B156" s="122"/>
      <c r="C156" s="131"/>
      <c r="D156" s="131"/>
      <c r="E156" s="131"/>
      <c r="F156" s="131"/>
      <c r="G156" s="122"/>
      <c r="H156" s="122"/>
      <c r="I156" s="131"/>
      <c r="J156" s="122"/>
      <c r="K156" s="122"/>
      <c r="L156" s="122"/>
      <c r="M156" s="122"/>
      <c r="N156" s="13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22"/>
      <c r="AD156" s="122"/>
      <c r="AE156" s="122"/>
      <c r="AF156" s="122"/>
      <c r="AG156" s="122"/>
    </row>
    <row r="157" spans="2:33" x14ac:dyDescent="0.3">
      <c r="B157" s="122"/>
      <c r="C157" s="131"/>
      <c r="D157" s="131"/>
      <c r="E157" s="131"/>
      <c r="F157" s="131"/>
      <c r="G157" s="122"/>
      <c r="H157" s="122"/>
      <c r="I157" s="131"/>
      <c r="J157" s="122"/>
      <c r="K157" s="122"/>
      <c r="L157" s="122"/>
      <c r="M157" s="122"/>
      <c r="N157" s="13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2"/>
      <c r="AC157" s="122"/>
      <c r="AD157" s="122"/>
      <c r="AE157" s="122"/>
      <c r="AF157" s="122"/>
      <c r="AG157" s="122"/>
    </row>
    <row r="158" spans="2:33" x14ac:dyDescent="0.3">
      <c r="B158" s="122"/>
      <c r="C158" s="131"/>
      <c r="D158" s="131"/>
      <c r="E158" s="131"/>
      <c r="F158" s="131"/>
      <c r="G158" s="122"/>
      <c r="H158" s="122"/>
      <c r="I158" s="131"/>
      <c r="J158" s="122"/>
      <c r="K158" s="122"/>
      <c r="L158" s="122"/>
      <c r="M158" s="122"/>
      <c r="N158" s="13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2"/>
      <c r="AC158" s="122"/>
      <c r="AD158" s="122"/>
      <c r="AE158" s="122"/>
      <c r="AF158" s="122"/>
      <c r="AG158" s="122"/>
    </row>
    <row r="159" spans="2:33" x14ac:dyDescent="0.3">
      <c r="B159" s="122"/>
      <c r="C159" s="131"/>
      <c r="D159" s="131"/>
      <c r="E159" s="131"/>
      <c r="F159" s="131"/>
      <c r="G159" s="122"/>
      <c r="H159" s="122"/>
      <c r="I159" s="131"/>
      <c r="J159" s="122"/>
      <c r="K159" s="122"/>
      <c r="L159" s="122"/>
      <c r="M159" s="122"/>
      <c r="N159" s="13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2"/>
      <c r="AC159" s="122"/>
      <c r="AD159" s="122"/>
      <c r="AE159" s="122"/>
      <c r="AF159" s="122"/>
      <c r="AG159" s="122"/>
    </row>
    <row r="160" spans="2:33" x14ac:dyDescent="0.3">
      <c r="B160" s="122"/>
      <c r="C160" s="131"/>
      <c r="D160" s="131"/>
      <c r="E160" s="131"/>
      <c r="F160" s="131"/>
      <c r="G160" s="122"/>
      <c r="H160" s="122"/>
      <c r="I160" s="131"/>
      <c r="J160" s="122"/>
      <c r="K160" s="122"/>
      <c r="L160" s="122"/>
      <c r="M160" s="122"/>
      <c r="N160" s="13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</row>
    <row r="161" spans="2:33" x14ac:dyDescent="0.3">
      <c r="B161" s="122"/>
      <c r="C161" s="131"/>
      <c r="D161" s="131"/>
      <c r="E161" s="131"/>
      <c r="F161" s="131"/>
      <c r="G161" s="122"/>
      <c r="H161" s="122"/>
      <c r="I161" s="131"/>
      <c r="J161" s="122"/>
      <c r="K161" s="122"/>
      <c r="L161" s="122"/>
      <c r="M161" s="122"/>
      <c r="N161" s="13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2"/>
      <c r="AC161" s="122"/>
      <c r="AD161" s="122"/>
      <c r="AE161" s="122"/>
      <c r="AF161" s="122"/>
      <c r="AG161" s="122"/>
    </row>
    <row r="162" spans="2:33" x14ac:dyDescent="0.3">
      <c r="B162" s="122"/>
      <c r="C162" s="131"/>
      <c r="D162" s="131"/>
      <c r="E162" s="131"/>
      <c r="F162" s="131"/>
      <c r="G162" s="122"/>
      <c r="H162" s="122"/>
      <c r="I162" s="131"/>
      <c r="J162" s="122"/>
      <c r="K162" s="122"/>
      <c r="L162" s="122"/>
      <c r="M162" s="122"/>
      <c r="N162" s="13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2"/>
      <c r="AC162" s="122"/>
      <c r="AD162" s="122"/>
      <c r="AE162" s="122"/>
      <c r="AF162" s="122"/>
      <c r="AG162" s="122"/>
    </row>
    <row r="163" spans="2:33" x14ac:dyDescent="0.3">
      <c r="B163" s="122"/>
      <c r="C163" s="131"/>
      <c r="D163" s="131"/>
      <c r="E163" s="131"/>
      <c r="F163" s="131"/>
      <c r="G163" s="122"/>
      <c r="H163" s="122"/>
      <c r="I163" s="131"/>
      <c r="J163" s="122"/>
      <c r="K163" s="122"/>
      <c r="L163" s="122"/>
      <c r="M163" s="122"/>
      <c r="N163" s="13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2"/>
      <c r="AC163" s="122"/>
      <c r="AD163" s="122"/>
      <c r="AE163" s="122"/>
      <c r="AF163" s="122"/>
      <c r="AG163" s="122"/>
    </row>
    <row r="164" spans="2:33" x14ac:dyDescent="0.3">
      <c r="B164" s="122"/>
      <c r="C164" s="131"/>
      <c r="D164" s="131"/>
      <c r="E164" s="131"/>
      <c r="F164" s="131"/>
      <c r="G164" s="122"/>
      <c r="H164" s="122"/>
      <c r="I164" s="131"/>
      <c r="J164" s="122"/>
      <c r="K164" s="122"/>
      <c r="L164" s="122"/>
      <c r="M164" s="122"/>
      <c r="N164" s="13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2"/>
      <c r="AC164" s="122"/>
      <c r="AD164" s="122"/>
      <c r="AE164" s="122"/>
      <c r="AF164" s="122"/>
      <c r="AG164" s="122"/>
    </row>
    <row r="165" spans="2:33" x14ac:dyDescent="0.3">
      <c r="B165" s="122"/>
      <c r="C165" s="131"/>
      <c r="D165" s="131"/>
      <c r="E165" s="131"/>
      <c r="F165" s="131"/>
      <c r="G165" s="122"/>
      <c r="H165" s="122"/>
      <c r="I165" s="131"/>
      <c r="J165" s="122"/>
      <c r="K165" s="122"/>
      <c r="L165" s="122"/>
      <c r="M165" s="122"/>
      <c r="N165" s="13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2"/>
      <c r="AC165" s="122"/>
      <c r="AD165" s="122"/>
      <c r="AE165" s="122"/>
      <c r="AF165" s="122"/>
      <c r="AG165" s="122"/>
    </row>
    <row r="166" spans="2:33" x14ac:dyDescent="0.3">
      <c r="B166" s="122"/>
      <c r="C166" s="131"/>
      <c r="D166" s="131"/>
      <c r="E166" s="131"/>
      <c r="F166" s="131"/>
      <c r="G166" s="122"/>
      <c r="H166" s="122"/>
      <c r="I166" s="131"/>
      <c r="J166" s="122"/>
      <c r="K166" s="122"/>
      <c r="L166" s="122"/>
      <c r="M166" s="122"/>
      <c r="N166" s="13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2"/>
      <c r="AC166" s="122"/>
      <c r="AD166" s="122"/>
      <c r="AE166" s="122"/>
      <c r="AF166" s="122"/>
      <c r="AG166" s="122"/>
    </row>
    <row r="167" spans="2:33" x14ac:dyDescent="0.3">
      <c r="B167" s="122"/>
      <c r="C167" s="131"/>
      <c r="D167" s="131"/>
      <c r="E167" s="131"/>
      <c r="F167" s="131"/>
      <c r="G167" s="122"/>
      <c r="H167" s="122"/>
      <c r="I167" s="131"/>
      <c r="J167" s="122"/>
      <c r="K167" s="122"/>
      <c r="L167" s="122"/>
      <c r="M167" s="122"/>
      <c r="N167" s="13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2"/>
      <c r="AC167" s="122"/>
      <c r="AD167" s="122"/>
      <c r="AE167" s="122"/>
      <c r="AF167" s="122"/>
      <c r="AG167" s="122"/>
    </row>
    <row r="168" spans="2:33" x14ac:dyDescent="0.3">
      <c r="B168" s="122"/>
      <c r="C168" s="131"/>
      <c r="D168" s="131"/>
      <c r="E168" s="131"/>
      <c r="F168" s="131"/>
      <c r="G168" s="122"/>
      <c r="H168" s="122"/>
      <c r="I168" s="131"/>
      <c r="J168" s="122"/>
      <c r="K168" s="122"/>
      <c r="L168" s="122"/>
      <c r="M168" s="122"/>
      <c r="N168" s="13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2"/>
      <c r="AC168" s="122"/>
      <c r="AD168" s="122"/>
      <c r="AE168" s="122"/>
      <c r="AF168" s="122"/>
      <c r="AG168" s="122"/>
    </row>
    <row r="169" spans="2:33" x14ac:dyDescent="0.3">
      <c r="B169" s="122"/>
      <c r="C169" s="131"/>
      <c r="D169" s="131"/>
      <c r="E169" s="131"/>
      <c r="F169" s="131"/>
      <c r="G169" s="122"/>
      <c r="H169" s="122"/>
      <c r="I169" s="131"/>
      <c r="J169" s="122"/>
      <c r="K169" s="122"/>
      <c r="L169" s="122"/>
      <c r="M169" s="122"/>
      <c r="N169" s="13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2"/>
      <c r="AC169" s="122"/>
      <c r="AD169" s="122"/>
      <c r="AE169" s="122"/>
      <c r="AF169" s="122"/>
      <c r="AG169" s="122"/>
    </row>
    <row r="170" spans="2:33" x14ac:dyDescent="0.3">
      <c r="B170" s="122"/>
      <c r="C170" s="131"/>
      <c r="D170" s="131"/>
      <c r="E170" s="131"/>
      <c r="F170" s="131"/>
      <c r="G170" s="122"/>
      <c r="H170" s="122"/>
      <c r="I170" s="131"/>
      <c r="J170" s="122"/>
      <c r="K170" s="122"/>
      <c r="L170" s="122"/>
      <c r="M170" s="122"/>
      <c r="N170" s="13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2"/>
      <c r="AC170" s="122"/>
      <c r="AD170" s="122"/>
      <c r="AE170" s="122"/>
      <c r="AF170" s="122"/>
      <c r="AG170" s="122"/>
    </row>
    <row r="171" spans="2:33" x14ac:dyDescent="0.3">
      <c r="B171" s="122"/>
      <c r="C171" s="131"/>
      <c r="D171" s="131"/>
      <c r="E171" s="131"/>
      <c r="F171" s="131"/>
      <c r="G171" s="122"/>
      <c r="H171" s="122"/>
      <c r="I171" s="131"/>
      <c r="J171" s="122"/>
      <c r="K171" s="122"/>
      <c r="L171" s="122"/>
      <c r="M171" s="122"/>
      <c r="N171" s="13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2"/>
      <c r="AC171" s="122"/>
      <c r="AD171" s="122"/>
      <c r="AE171" s="122"/>
      <c r="AF171" s="122"/>
      <c r="AG171" s="122"/>
    </row>
    <row r="172" spans="2:33" x14ac:dyDescent="0.3">
      <c r="B172" s="122"/>
      <c r="C172" s="131"/>
      <c r="D172" s="131"/>
      <c r="E172" s="131"/>
      <c r="F172" s="131"/>
      <c r="G172" s="122"/>
      <c r="H172" s="122"/>
      <c r="I172" s="131"/>
      <c r="J172" s="122"/>
      <c r="K172" s="122"/>
      <c r="L172" s="122"/>
      <c r="M172" s="122"/>
      <c r="N172" s="13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2"/>
      <c r="AC172" s="122"/>
      <c r="AD172" s="122"/>
      <c r="AE172" s="122"/>
      <c r="AF172" s="122"/>
      <c r="AG172" s="122"/>
    </row>
    <row r="173" spans="2:33" x14ac:dyDescent="0.3">
      <c r="B173" s="122"/>
      <c r="C173" s="131"/>
      <c r="D173" s="131"/>
      <c r="E173" s="131"/>
      <c r="F173" s="131"/>
      <c r="G173" s="122"/>
      <c r="H173" s="122"/>
      <c r="I173" s="131"/>
      <c r="J173" s="122"/>
      <c r="K173" s="122"/>
      <c r="L173" s="122"/>
      <c r="M173" s="122"/>
      <c r="N173" s="13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2"/>
      <c r="AC173" s="122"/>
      <c r="AD173" s="122"/>
      <c r="AE173" s="122"/>
      <c r="AF173" s="122"/>
      <c r="AG173" s="122"/>
    </row>
  </sheetData>
  <mergeCells count="9">
    <mergeCell ref="A1:N1"/>
    <mergeCell ref="A2:N2"/>
    <mergeCell ref="A3:N3"/>
    <mergeCell ref="A4:N4"/>
    <mergeCell ref="C6:E6"/>
    <mergeCell ref="F6:H6"/>
    <mergeCell ref="L6:N6"/>
    <mergeCell ref="C5:N5"/>
    <mergeCell ref="I6:K6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9"/>
  <sheetViews>
    <sheetView workbookViewId="0">
      <selection sqref="A1:N1"/>
    </sheetView>
  </sheetViews>
  <sheetFormatPr defaultColWidth="9.109375" defaultRowHeight="14.4" x14ac:dyDescent="0.3"/>
  <cols>
    <col min="1" max="1" width="71.88671875" style="47" customWidth="1"/>
    <col min="2" max="2" width="7.6640625" style="47" customWidth="1"/>
    <col min="3" max="5" width="16.44140625" style="45" bestFit="1" customWidth="1"/>
    <col min="6" max="11" width="15" style="46" customWidth="1"/>
    <col min="12" max="12" width="15.6640625" style="46" bestFit="1" customWidth="1"/>
    <col min="13" max="13" width="16" style="46" bestFit="1" customWidth="1"/>
    <col min="14" max="14" width="15.6640625" style="46" bestFit="1" customWidth="1"/>
    <col min="15" max="16384" width="9.109375" style="47"/>
  </cols>
  <sheetData>
    <row r="1" spans="1:16" x14ac:dyDescent="0.3">
      <c r="A1" s="598" t="s">
        <v>1319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</row>
    <row r="2" spans="1:16" ht="18" x14ac:dyDescent="0.35">
      <c r="A2" s="600" t="s">
        <v>957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6" ht="24" customHeight="1" x14ac:dyDescent="0.35">
      <c r="A3" s="601" t="str">
        <f>Mellékletek!A3</f>
        <v>2019. évi előirányzatai és teljesítése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</row>
    <row r="4" spans="1:16" ht="24" customHeight="1" x14ac:dyDescent="0.35">
      <c r="A4" s="602" t="s">
        <v>1000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P4" s="97"/>
    </row>
    <row r="5" spans="1:16" ht="18.600000000000001" thickBot="1" x14ac:dyDescent="0.4">
      <c r="A5" s="98"/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0"/>
      <c r="N5" s="610"/>
    </row>
    <row r="6" spans="1:16" ht="15" thickBot="1" x14ac:dyDescent="0.35">
      <c r="A6" s="46"/>
      <c r="C6" s="607" t="s">
        <v>375</v>
      </c>
      <c r="D6" s="608"/>
      <c r="E6" s="609"/>
      <c r="F6" s="607" t="s">
        <v>373</v>
      </c>
      <c r="G6" s="608"/>
      <c r="H6" s="609"/>
      <c r="I6" s="607" t="s">
        <v>958</v>
      </c>
      <c r="J6" s="608"/>
      <c r="K6" s="609"/>
      <c r="L6" s="607" t="s">
        <v>955</v>
      </c>
      <c r="M6" s="608"/>
      <c r="N6" s="609"/>
    </row>
    <row r="7" spans="1:16" ht="26.4" x14ac:dyDescent="0.3">
      <c r="A7" s="99" t="s">
        <v>49</v>
      </c>
      <c r="B7" s="62" t="s">
        <v>29</v>
      </c>
      <c r="C7" s="94" t="s">
        <v>24</v>
      </c>
      <c r="D7" s="95" t="s">
        <v>609</v>
      </c>
      <c r="E7" s="96" t="s">
        <v>610</v>
      </c>
      <c r="F7" s="94" t="s">
        <v>24</v>
      </c>
      <c r="G7" s="95" t="s">
        <v>609</v>
      </c>
      <c r="H7" s="96" t="s">
        <v>610</v>
      </c>
      <c r="I7" s="94" t="s">
        <v>24</v>
      </c>
      <c r="J7" s="95" t="s">
        <v>609</v>
      </c>
      <c r="K7" s="96" t="s">
        <v>610</v>
      </c>
      <c r="L7" s="94" t="s">
        <v>24</v>
      </c>
      <c r="M7" s="95" t="s">
        <v>609</v>
      </c>
      <c r="N7" s="96" t="s">
        <v>610</v>
      </c>
    </row>
    <row r="8" spans="1:16" ht="15" customHeight="1" x14ac:dyDescent="0.3">
      <c r="A8" s="100" t="s">
        <v>391</v>
      </c>
      <c r="B8" s="63" t="s">
        <v>217</v>
      </c>
      <c r="C8" s="73">
        <v>68500178</v>
      </c>
      <c r="D8" s="50">
        <v>71662089</v>
      </c>
      <c r="E8" s="74">
        <v>71662089</v>
      </c>
      <c r="F8" s="73">
        <v>0</v>
      </c>
      <c r="G8" s="50">
        <v>0</v>
      </c>
      <c r="H8" s="74">
        <v>0</v>
      </c>
      <c r="I8" s="73">
        <v>0</v>
      </c>
      <c r="J8" s="50">
        <v>0</v>
      </c>
      <c r="K8" s="74">
        <v>0</v>
      </c>
      <c r="L8" s="73">
        <f>C8+F8+I8</f>
        <v>68500178</v>
      </c>
      <c r="M8" s="50">
        <f>D8+G8+J8</f>
        <v>71662089</v>
      </c>
      <c r="N8" s="74">
        <f>E8+H8+K8</f>
        <v>71662089</v>
      </c>
    </row>
    <row r="9" spans="1:16" ht="15" customHeight="1" x14ac:dyDescent="0.3">
      <c r="A9" s="60" t="s">
        <v>392</v>
      </c>
      <c r="B9" s="63" t="s">
        <v>218</v>
      </c>
      <c r="C9" s="73">
        <v>29841783</v>
      </c>
      <c r="D9" s="50">
        <v>30377500</v>
      </c>
      <c r="E9" s="74">
        <v>30377500</v>
      </c>
      <c r="F9" s="73">
        <v>0</v>
      </c>
      <c r="G9" s="50">
        <v>0</v>
      </c>
      <c r="H9" s="74">
        <v>0</v>
      </c>
      <c r="I9" s="73">
        <v>0</v>
      </c>
      <c r="J9" s="50">
        <v>0</v>
      </c>
      <c r="K9" s="74">
        <v>0</v>
      </c>
      <c r="L9" s="73">
        <f t="shared" ref="L9:L73" si="0">C9+F9+I9</f>
        <v>29841783</v>
      </c>
      <c r="M9" s="50">
        <f t="shared" ref="M9:M73" si="1">D9+G9+J9</f>
        <v>30377500</v>
      </c>
      <c r="N9" s="74">
        <f t="shared" ref="N9:N73" si="2">E9+H9+K9</f>
        <v>30377500</v>
      </c>
    </row>
    <row r="10" spans="1:16" ht="15" customHeight="1" x14ac:dyDescent="0.3">
      <c r="A10" s="60" t="s">
        <v>393</v>
      </c>
      <c r="B10" s="63" t="s">
        <v>219</v>
      </c>
      <c r="C10" s="73">
        <v>46702364</v>
      </c>
      <c r="D10" s="50">
        <v>49701326</v>
      </c>
      <c r="E10" s="74">
        <v>49701326</v>
      </c>
      <c r="F10" s="73">
        <v>0</v>
      </c>
      <c r="G10" s="50">
        <v>0</v>
      </c>
      <c r="H10" s="74">
        <v>0</v>
      </c>
      <c r="I10" s="73">
        <v>0</v>
      </c>
      <c r="J10" s="50">
        <v>0</v>
      </c>
      <c r="K10" s="74">
        <v>0</v>
      </c>
      <c r="L10" s="73">
        <f t="shared" si="0"/>
        <v>46702364</v>
      </c>
      <c r="M10" s="50">
        <f t="shared" si="1"/>
        <v>49701326</v>
      </c>
      <c r="N10" s="74">
        <f t="shared" si="2"/>
        <v>49701326</v>
      </c>
    </row>
    <row r="11" spans="1:16" ht="15" customHeight="1" x14ac:dyDescent="0.3">
      <c r="A11" s="60" t="s">
        <v>394</v>
      </c>
      <c r="B11" s="63" t="s">
        <v>220</v>
      </c>
      <c r="C11" s="73">
        <v>1800000</v>
      </c>
      <c r="D11" s="50">
        <v>2055603</v>
      </c>
      <c r="E11" s="74">
        <v>2055603</v>
      </c>
      <c r="F11" s="73">
        <v>0</v>
      </c>
      <c r="G11" s="50">
        <v>0</v>
      </c>
      <c r="H11" s="74">
        <v>0</v>
      </c>
      <c r="I11" s="73">
        <v>0</v>
      </c>
      <c r="J11" s="50">
        <v>0</v>
      </c>
      <c r="K11" s="74">
        <v>0</v>
      </c>
      <c r="L11" s="73">
        <f t="shared" si="0"/>
        <v>1800000</v>
      </c>
      <c r="M11" s="50">
        <f t="shared" si="1"/>
        <v>2055603</v>
      </c>
      <c r="N11" s="74">
        <f t="shared" si="2"/>
        <v>2055603</v>
      </c>
    </row>
    <row r="12" spans="1:16" ht="15" customHeight="1" x14ac:dyDescent="0.3">
      <c r="A12" s="60" t="s">
        <v>395</v>
      </c>
      <c r="B12" s="63" t="s">
        <v>221</v>
      </c>
      <c r="C12" s="73">
        <v>8968000</v>
      </c>
      <c r="D12" s="50">
        <v>22059720</v>
      </c>
      <c r="E12" s="74">
        <v>22059720</v>
      </c>
      <c r="F12" s="73">
        <v>0</v>
      </c>
      <c r="G12" s="50">
        <v>0</v>
      </c>
      <c r="H12" s="74">
        <v>0</v>
      </c>
      <c r="I12" s="73">
        <v>0</v>
      </c>
      <c r="J12" s="50">
        <v>0</v>
      </c>
      <c r="K12" s="74">
        <v>0</v>
      </c>
      <c r="L12" s="73">
        <f t="shared" si="0"/>
        <v>8968000</v>
      </c>
      <c r="M12" s="50">
        <f t="shared" si="1"/>
        <v>22059720</v>
      </c>
      <c r="N12" s="74">
        <f t="shared" si="2"/>
        <v>22059720</v>
      </c>
    </row>
    <row r="13" spans="1:16" ht="15" customHeight="1" x14ac:dyDescent="0.3">
      <c r="A13" s="60" t="s">
        <v>402</v>
      </c>
      <c r="B13" s="63" t="s">
        <v>222</v>
      </c>
      <c r="C13" s="73">
        <v>0</v>
      </c>
      <c r="D13" s="50">
        <v>0</v>
      </c>
      <c r="E13" s="74">
        <v>0</v>
      </c>
      <c r="F13" s="73">
        <v>0</v>
      </c>
      <c r="G13" s="50">
        <v>0</v>
      </c>
      <c r="H13" s="74">
        <v>0</v>
      </c>
      <c r="I13" s="73">
        <v>0</v>
      </c>
      <c r="J13" s="50">
        <v>0</v>
      </c>
      <c r="K13" s="74">
        <v>0</v>
      </c>
      <c r="L13" s="73">
        <f t="shared" si="0"/>
        <v>0</v>
      </c>
      <c r="M13" s="50">
        <f t="shared" si="1"/>
        <v>0</v>
      </c>
      <c r="N13" s="74">
        <f t="shared" si="2"/>
        <v>0</v>
      </c>
    </row>
    <row r="14" spans="1:16" ht="15" customHeight="1" x14ac:dyDescent="0.3">
      <c r="A14" s="61" t="s">
        <v>403</v>
      </c>
      <c r="B14" s="64" t="s">
        <v>223</v>
      </c>
      <c r="C14" s="75">
        <f t="shared" ref="C14:H14" si="3">SUM(C8:C13)</f>
        <v>155812325</v>
      </c>
      <c r="D14" s="51">
        <f t="shared" si="3"/>
        <v>175856238</v>
      </c>
      <c r="E14" s="76">
        <f t="shared" si="3"/>
        <v>175856238</v>
      </c>
      <c r="F14" s="75">
        <f t="shared" si="3"/>
        <v>0</v>
      </c>
      <c r="G14" s="51">
        <f t="shared" si="3"/>
        <v>0</v>
      </c>
      <c r="H14" s="76">
        <f t="shared" si="3"/>
        <v>0</v>
      </c>
      <c r="I14" s="75">
        <f t="shared" ref="I14:K14" si="4">SUM(I8:I13)</f>
        <v>0</v>
      </c>
      <c r="J14" s="51">
        <f t="shared" si="4"/>
        <v>0</v>
      </c>
      <c r="K14" s="76">
        <f t="shared" si="4"/>
        <v>0</v>
      </c>
      <c r="L14" s="83">
        <f t="shared" si="0"/>
        <v>155812325</v>
      </c>
      <c r="M14" s="58">
        <f t="shared" si="1"/>
        <v>175856238</v>
      </c>
      <c r="N14" s="84">
        <f t="shared" si="2"/>
        <v>175856238</v>
      </c>
    </row>
    <row r="15" spans="1:16" ht="15" customHeight="1" x14ac:dyDescent="0.3">
      <c r="A15" s="60" t="s">
        <v>224</v>
      </c>
      <c r="B15" s="63" t="s">
        <v>225</v>
      </c>
      <c r="C15" s="73">
        <v>0</v>
      </c>
      <c r="D15" s="50">
        <v>0</v>
      </c>
      <c r="E15" s="74">
        <v>0</v>
      </c>
      <c r="F15" s="101">
        <v>0</v>
      </c>
      <c r="G15" s="102">
        <v>0</v>
      </c>
      <c r="H15" s="103">
        <v>0</v>
      </c>
      <c r="I15" s="101">
        <v>0</v>
      </c>
      <c r="J15" s="102">
        <v>0</v>
      </c>
      <c r="K15" s="103">
        <v>0</v>
      </c>
      <c r="L15" s="73">
        <v>0</v>
      </c>
      <c r="M15" s="50">
        <f t="shared" si="1"/>
        <v>0</v>
      </c>
      <c r="N15" s="74">
        <f t="shared" si="2"/>
        <v>0</v>
      </c>
    </row>
    <row r="16" spans="1:16" ht="15" customHeight="1" x14ac:dyDescent="0.3">
      <c r="A16" s="60" t="s">
        <v>412</v>
      </c>
      <c r="B16" s="63" t="s">
        <v>226</v>
      </c>
      <c r="C16" s="73">
        <v>0</v>
      </c>
      <c r="D16" s="50">
        <v>0</v>
      </c>
      <c r="E16" s="74">
        <v>0</v>
      </c>
      <c r="F16" s="101">
        <v>0</v>
      </c>
      <c r="G16" s="102">
        <v>0</v>
      </c>
      <c r="H16" s="103">
        <v>0</v>
      </c>
      <c r="I16" s="101">
        <v>0</v>
      </c>
      <c r="J16" s="102">
        <v>0</v>
      </c>
      <c r="K16" s="103">
        <v>0</v>
      </c>
      <c r="L16" s="73">
        <f t="shared" si="0"/>
        <v>0</v>
      </c>
      <c r="M16" s="50">
        <f t="shared" si="1"/>
        <v>0</v>
      </c>
      <c r="N16" s="74">
        <f t="shared" si="2"/>
        <v>0</v>
      </c>
    </row>
    <row r="17" spans="1:14" ht="15" customHeight="1" x14ac:dyDescent="0.3">
      <c r="A17" s="60" t="s">
        <v>404</v>
      </c>
      <c r="B17" s="63" t="s">
        <v>227</v>
      </c>
      <c r="C17" s="73">
        <v>0</v>
      </c>
      <c r="D17" s="50">
        <v>0</v>
      </c>
      <c r="E17" s="74">
        <v>0</v>
      </c>
      <c r="F17" s="101">
        <v>0</v>
      </c>
      <c r="G17" s="102">
        <v>0</v>
      </c>
      <c r="H17" s="103">
        <v>0</v>
      </c>
      <c r="I17" s="101">
        <v>0</v>
      </c>
      <c r="J17" s="102">
        <v>0</v>
      </c>
      <c r="K17" s="103">
        <v>0</v>
      </c>
      <c r="L17" s="73">
        <f t="shared" si="0"/>
        <v>0</v>
      </c>
      <c r="M17" s="50">
        <f t="shared" si="1"/>
        <v>0</v>
      </c>
      <c r="N17" s="74">
        <f t="shared" si="2"/>
        <v>0</v>
      </c>
    </row>
    <row r="18" spans="1:14" ht="15" customHeight="1" x14ac:dyDescent="0.3">
      <c r="A18" s="60" t="s">
        <v>405</v>
      </c>
      <c r="B18" s="63" t="s">
        <v>228</v>
      </c>
      <c r="C18" s="73">
        <v>0</v>
      </c>
      <c r="D18" s="50">
        <v>0</v>
      </c>
      <c r="E18" s="74">
        <v>0</v>
      </c>
      <c r="F18" s="101">
        <v>0</v>
      </c>
      <c r="G18" s="102">
        <v>0</v>
      </c>
      <c r="H18" s="103">
        <v>0</v>
      </c>
      <c r="I18" s="101">
        <v>0</v>
      </c>
      <c r="J18" s="102">
        <v>0</v>
      </c>
      <c r="K18" s="103">
        <v>0</v>
      </c>
      <c r="L18" s="73">
        <f t="shared" si="0"/>
        <v>0</v>
      </c>
      <c r="M18" s="50">
        <f t="shared" si="1"/>
        <v>0</v>
      </c>
      <c r="N18" s="74">
        <f t="shared" si="2"/>
        <v>0</v>
      </c>
    </row>
    <row r="19" spans="1:14" ht="15" customHeight="1" x14ac:dyDescent="0.3">
      <c r="A19" s="60" t="s">
        <v>406</v>
      </c>
      <c r="B19" s="63" t="s">
        <v>229</v>
      </c>
      <c r="C19" s="73">
        <v>17270071</v>
      </c>
      <c r="D19" s="50">
        <v>70252710</v>
      </c>
      <c r="E19" s="74">
        <v>65893001</v>
      </c>
      <c r="F19" s="101">
        <v>0</v>
      </c>
      <c r="G19" s="102">
        <v>4514802</v>
      </c>
      <c r="H19" s="103">
        <v>4514802</v>
      </c>
      <c r="I19" s="101">
        <v>0</v>
      </c>
      <c r="J19" s="102">
        <v>0</v>
      </c>
      <c r="K19" s="103">
        <v>0</v>
      </c>
      <c r="L19" s="73">
        <f t="shared" si="0"/>
        <v>17270071</v>
      </c>
      <c r="M19" s="50">
        <f t="shared" si="1"/>
        <v>74767512</v>
      </c>
      <c r="N19" s="74">
        <f t="shared" si="2"/>
        <v>70407803</v>
      </c>
    </row>
    <row r="20" spans="1:14" ht="15" customHeight="1" x14ac:dyDescent="0.3">
      <c r="A20" s="104" t="s">
        <v>407</v>
      </c>
      <c r="B20" s="65" t="s">
        <v>230</v>
      </c>
      <c r="C20" s="75">
        <f>C14+SUM(C15:C19)</f>
        <v>173082396</v>
      </c>
      <c r="D20" s="51">
        <f t="shared" ref="D20:H20" si="5">D14+SUM(D15:D19)</f>
        <v>246108948</v>
      </c>
      <c r="E20" s="76">
        <f t="shared" si="5"/>
        <v>241749239</v>
      </c>
      <c r="F20" s="79">
        <f t="shared" si="5"/>
        <v>0</v>
      </c>
      <c r="G20" s="54">
        <f t="shared" si="5"/>
        <v>4514802</v>
      </c>
      <c r="H20" s="80">
        <f t="shared" si="5"/>
        <v>4514802</v>
      </c>
      <c r="I20" s="79">
        <f t="shared" ref="I20:K20" si="6">I14+SUM(I15:I19)</f>
        <v>0</v>
      </c>
      <c r="J20" s="54">
        <f t="shared" si="6"/>
        <v>0</v>
      </c>
      <c r="K20" s="80">
        <f t="shared" si="6"/>
        <v>0</v>
      </c>
      <c r="L20" s="83">
        <f t="shared" si="0"/>
        <v>173082396</v>
      </c>
      <c r="M20" s="58">
        <f>D20+G20+J20</f>
        <v>250623750</v>
      </c>
      <c r="N20" s="84">
        <f t="shared" si="2"/>
        <v>246264041</v>
      </c>
    </row>
    <row r="21" spans="1:14" ht="15" customHeight="1" x14ac:dyDescent="0.3">
      <c r="A21" s="60" t="s">
        <v>465</v>
      </c>
      <c r="B21" s="63" t="s">
        <v>237</v>
      </c>
      <c r="C21" s="73">
        <v>0</v>
      </c>
      <c r="D21" s="50">
        <v>0</v>
      </c>
      <c r="E21" s="74">
        <v>0</v>
      </c>
      <c r="F21" s="326">
        <v>0</v>
      </c>
      <c r="G21" s="327">
        <v>0</v>
      </c>
      <c r="H21" s="328">
        <v>0</v>
      </c>
      <c r="I21" s="326">
        <v>0</v>
      </c>
      <c r="J21" s="327">
        <v>0</v>
      </c>
      <c r="K21" s="328">
        <v>0</v>
      </c>
      <c r="L21" s="73">
        <f t="shared" si="0"/>
        <v>0</v>
      </c>
      <c r="M21" s="50">
        <f t="shared" si="1"/>
        <v>0</v>
      </c>
      <c r="N21" s="74">
        <f t="shared" si="2"/>
        <v>0</v>
      </c>
    </row>
    <row r="22" spans="1:14" ht="15" customHeight="1" x14ac:dyDescent="0.3">
      <c r="A22" s="60" t="s">
        <v>466</v>
      </c>
      <c r="B22" s="63" t="s">
        <v>238</v>
      </c>
      <c r="C22" s="73">
        <v>0</v>
      </c>
      <c r="D22" s="50">
        <v>0</v>
      </c>
      <c r="E22" s="74">
        <v>0</v>
      </c>
      <c r="F22" s="326">
        <v>0</v>
      </c>
      <c r="G22" s="327">
        <v>0</v>
      </c>
      <c r="H22" s="328">
        <v>0</v>
      </c>
      <c r="I22" s="326">
        <v>0</v>
      </c>
      <c r="J22" s="327">
        <v>0</v>
      </c>
      <c r="K22" s="328">
        <v>0</v>
      </c>
      <c r="L22" s="73">
        <f t="shared" si="0"/>
        <v>0</v>
      </c>
      <c r="M22" s="50">
        <f t="shared" si="1"/>
        <v>0</v>
      </c>
      <c r="N22" s="74">
        <f t="shared" si="2"/>
        <v>0</v>
      </c>
    </row>
    <row r="23" spans="1:14" ht="15" customHeight="1" x14ac:dyDescent="0.3">
      <c r="A23" s="61" t="s">
        <v>491</v>
      </c>
      <c r="B23" s="64" t="s">
        <v>239</v>
      </c>
      <c r="C23" s="75">
        <f t="shared" ref="C23:H23" si="7">SUM(C21:C22)</f>
        <v>0</v>
      </c>
      <c r="D23" s="51">
        <f t="shared" si="7"/>
        <v>0</v>
      </c>
      <c r="E23" s="76">
        <f t="shared" si="7"/>
        <v>0</v>
      </c>
      <c r="F23" s="101">
        <f t="shared" si="7"/>
        <v>0</v>
      </c>
      <c r="G23" s="102">
        <f t="shared" si="7"/>
        <v>0</v>
      </c>
      <c r="H23" s="103">
        <f t="shared" si="7"/>
        <v>0</v>
      </c>
      <c r="I23" s="79">
        <f t="shared" ref="I23:K23" si="8">SUM(I21:I22)</f>
        <v>0</v>
      </c>
      <c r="J23" s="54">
        <f t="shared" si="8"/>
        <v>0</v>
      </c>
      <c r="K23" s="80">
        <f t="shared" si="8"/>
        <v>0</v>
      </c>
      <c r="L23" s="73">
        <f t="shared" si="0"/>
        <v>0</v>
      </c>
      <c r="M23" s="50">
        <f t="shared" si="1"/>
        <v>0</v>
      </c>
      <c r="N23" s="74">
        <f t="shared" si="2"/>
        <v>0</v>
      </c>
    </row>
    <row r="24" spans="1:14" ht="15" customHeight="1" x14ac:dyDescent="0.3">
      <c r="A24" s="60" t="s">
        <v>467</v>
      </c>
      <c r="B24" s="63" t="s">
        <v>240</v>
      </c>
      <c r="C24" s="73">
        <v>0</v>
      </c>
      <c r="D24" s="50">
        <v>0</v>
      </c>
      <c r="E24" s="74">
        <v>0</v>
      </c>
      <c r="F24" s="73">
        <v>0</v>
      </c>
      <c r="G24" s="50">
        <v>0</v>
      </c>
      <c r="H24" s="74">
        <v>0</v>
      </c>
      <c r="I24" s="73">
        <v>0</v>
      </c>
      <c r="J24" s="73">
        <v>0</v>
      </c>
      <c r="K24" s="73">
        <v>0</v>
      </c>
      <c r="L24" s="73">
        <f t="shared" si="0"/>
        <v>0</v>
      </c>
      <c r="M24" s="50">
        <f t="shared" si="1"/>
        <v>0</v>
      </c>
      <c r="N24" s="74">
        <f t="shared" si="2"/>
        <v>0</v>
      </c>
    </row>
    <row r="25" spans="1:14" ht="15" customHeight="1" x14ac:dyDescent="0.3">
      <c r="A25" s="60" t="s">
        <v>468</v>
      </c>
      <c r="B25" s="63" t="s">
        <v>241</v>
      </c>
      <c r="C25" s="73">
        <v>0</v>
      </c>
      <c r="D25" s="50">
        <v>0</v>
      </c>
      <c r="E25" s="74">
        <v>0</v>
      </c>
      <c r="F25" s="73">
        <v>0</v>
      </c>
      <c r="G25" s="50">
        <v>0</v>
      </c>
      <c r="H25" s="74">
        <v>0</v>
      </c>
      <c r="I25" s="73">
        <v>0</v>
      </c>
      <c r="J25" s="73">
        <v>0</v>
      </c>
      <c r="K25" s="74">
        <v>0</v>
      </c>
      <c r="L25" s="73">
        <f t="shared" si="0"/>
        <v>0</v>
      </c>
      <c r="M25" s="50">
        <f t="shared" si="1"/>
        <v>0</v>
      </c>
      <c r="N25" s="74">
        <f t="shared" si="2"/>
        <v>0</v>
      </c>
    </row>
    <row r="26" spans="1:14" ht="15" customHeight="1" x14ac:dyDescent="0.3">
      <c r="A26" s="60" t="s">
        <v>469</v>
      </c>
      <c r="B26" s="63" t="s">
        <v>242</v>
      </c>
      <c r="C26" s="73">
        <v>7900000</v>
      </c>
      <c r="D26" s="50">
        <v>7900000</v>
      </c>
      <c r="E26" s="74">
        <v>7607836</v>
      </c>
      <c r="F26" s="73">
        <v>0</v>
      </c>
      <c r="G26" s="50">
        <v>0</v>
      </c>
      <c r="H26" s="74">
        <v>0</v>
      </c>
      <c r="I26" s="73">
        <v>0</v>
      </c>
      <c r="J26" s="73">
        <v>0</v>
      </c>
      <c r="K26" s="74">
        <v>0</v>
      </c>
      <c r="L26" s="73">
        <f t="shared" si="0"/>
        <v>7900000</v>
      </c>
      <c r="M26" s="50">
        <f t="shared" si="1"/>
        <v>7900000</v>
      </c>
      <c r="N26" s="74">
        <f t="shared" si="2"/>
        <v>7607836</v>
      </c>
    </row>
    <row r="27" spans="1:14" ht="15" customHeight="1" x14ac:dyDescent="0.3">
      <c r="A27" s="60" t="s">
        <v>470</v>
      </c>
      <c r="B27" s="63" t="s">
        <v>243</v>
      </c>
      <c r="C27" s="73">
        <v>33700000</v>
      </c>
      <c r="D27" s="50">
        <v>33700000</v>
      </c>
      <c r="E27" s="74">
        <v>47909953</v>
      </c>
      <c r="F27" s="73">
        <v>0</v>
      </c>
      <c r="G27" s="50">
        <v>0</v>
      </c>
      <c r="H27" s="74">
        <v>0</v>
      </c>
      <c r="I27" s="73">
        <v>0</v>
      </c>
      <c r="J27" s="73">
        <v>0</v>
      </c>
      <c r="K27" s="74">
        <v>0</v>
      </c>
      <c r="L27" s="73">
        <f t="shared" si="0"/>
        <v>33700000</v>
      </c>
      <c r="M27" s="50">
        <f t="shared" si="1"/>
        <v>33700000</v>
      </c>
      <c r="N27" s="74">
        <f t="shared" si="2"/>
        <v>47909953</v>
      </c>
    </row>
    <row r="28" spans="1:14" ht="15" customHeight="1" x14ac:dyDescent="0.3">
      <c r="A28" s="60" t="s">
        <v>471</v>
      </c>
      <c r="B28" s="63" t="s">
        <v>246</v>
      </c>
      <c r="C28" s="73">
        <v>0</v>
      </c>
      <c r="D28" s="50">
        <v>0</v>
      </c>
      <c r="E28" s="74">
        <v>0</v>
      </c>
      <c r="F28" s="73">
        <v>0</v>
      </c>
      <c r="G28" s="50">
        <v>0</v>
      </c>
      <c r="H28" s="74">
        <v>0</v>
      </c>
      <c r="I28" s="73">
        <v>0</v>
      </c>
      <c r="J28" s="73">
        <v>0</v>
      </c>
      <c r="K28" s="74">
        <v>0</v>
      </c>
      <c r="L28" s="73">
        <f t="shared" si="0"/>
        <v>0</v>
      </c>
      <c r="M28" s="50">
        <f t="shared" si="1"/>
        <v>0</v>
      </c>
      <c r="N28" s="74">
        <f t="shared" si="2"/>
        <v>0</v>
      </c>
    </row>
    <row r="29" spans="1:14" ht="15" customHeight="1" x14ac:dyDescent="0.3">
      <c r="A29" s="60" t="s">
        <v>247</v>
      </c>
      <c r="B29" s="63" t="s">
        <v>248</v>
      </c>
      <c r="C29" s="73">
        <v>0</v>
      </c>
      <c r="D29" s="50">
        <v>0</v>
      </c>
      <c r="E29" s="74">
        <v>0</v>
      </c>
      <c r="F29" s="73">
        <v>0</v>
      </c>
      <c r="G29" s="50">
        <v>0</v>
      </c>
      <c r="H29" s="74">
        <v>0</v>
      </c>
      <c r="I29" s="73">
        <v>0</v>
      </c>
      <c r="J29" s="73">
        <v>0</v>
      </c>
      <c r="K29" s="74">
        <v>0</v>
      </c>
      <c r="L29" s="73">
        <f t="shared" si="0"/>
        <v>0</v>
      </c>
      <c r="M29" s="50">
        <f t="shared" si="1"/>
        <v>0</v>
      </c>
      <c r="N29" s="74">
        <f t="shared" si="2"/>
        <v>0</v>
      </c>
    </row>
    <row r="30" spans="1:14" ht="15" customHeight="1" x14ac:dyDescent="0.3">
      <c r="A30" s="60" t="s">
        <v>472</v>
      </c>
      <c r="B30" s="63" t="s">
        <v>249</v>
      </c>
      <c r="C30" s="77">
        <v>4675000</v>
      </c>
      <c r="D30" s="55">
        <v>4675000</v>
      </c>
      <c r="E30" s="78">
        <v>2496215</v>
      </c>
      <c r="F30" s="73">
        <v>0</v>
      </c>
      <c r="G30" s="50">
        <v>0</v>
      </c>
      <c r="H30" s="74">
        <v>0</v>
      </c>
      <c r="I30" s="73">
        <v>0</v>
      </c>
      <c r="J30" s="73">
        <v>0</v>
      </c>
      <c r="K30" s="74">
        <v>0</v>
      </c>
      <c r="L30" s="73">
        <f t="shared" si="0"/>
        <v>4675000</v>
      </c>
      <c r="M30" s="50">
        <f t="shared" si="1"/>
        <v>4675000</v>
      </c>
      <c r="N30" s="74">
        <f t="shared" si="2"/>
        <v>2496215</v>
      </c>
    </row>
    <row r="31" spans="1:14" ht="15" customHeight="1" x14ac:dyDescent="0.3">
      <c r="A31" s="60" t="s">
        <v>473</v>
      </c>
      <c r="B31" s="63" t="s">
        <v>254</v>
      </c>
      <c r="C31" s="73">
        <v>0</v>
      </c>
      <c r="D31" s="50">
        <v>0</v>
      </c>
      <c r="E31" s="74">
        <v>0</v>
      </c>
      <c r="F31" s="73">
        <v>0</v>
      </c>
      <c r="G31" s="50">
        <v>0</v>
      </c>
      <c r="H31" s="74">
        <v>0</v>
      </c>
      <c r="I31" s="73">
        <v>0</v>
      </c>
      <c r="J31" s="73">
        <v>0</v>
      </c>
      <c r="K31" s="74">
        <v>0</v>
      </c>
      <c r="L31" s="73">
        <f t="shared" si="0"/>
        <v>0</v>
      </c>
      <c r="M31" s="50">
        <f t="shared" si="1"/>
        <v>0</v>
      </c>
      <c r="N31" s="74">
        <f t="shared" si="2"/>
        <v>0</v>
      </c>
    </row>
    <row r="32" spans="1:14" ht="15" customHeight="1" x14ac:dyDescent="0.3">
      <c r="A32" s="61" t="s">
        <v>492</v>
      </c>
      <c r="B32" s="64" t="s">
        <v>257</v>
      </c>
      <c r="C32" s="75">
        <f t="shared" ref="C32:H32" si="9">SUM(C27:C31)</f>
        <v>38375000</v>
      </c>
      <c r="D32" s="51">
        <f t="shared" si="9"/>
        <v>38375000</v>
      </c>
      <c r="E32" s="76">
        <f t="shared" si="9"/>
        <v>50406168</v>
      </c>
      <c r="F32" s="75">
        <f t="shared" si="9"/>
        <v>0</v>
      </c>
      <c r="G32" s="51">
        <f t="shared" si="9"/>
        <v>0</v>
      </c>
      <c r="H32" s="76">
        <f t="shared" si="9"/>
        <v>0</v>
      </c>
      <c r="I32" s="75">
        <f t="shared" ref="I32:K32" si="10">SUM(I27:I31)</f>
        <v>0</v>
      </c>
      <c r="J32" s="51">
        <f t="shared" si="10"/>
        <v>0</v>
      </c>
      <c r="K32" s="76">
        <f t="shared" si="10"/>
        <v>0</v>
      </c>
      <c r="L32" s="83">
        <f t="shared" si="0"/>
        <v>38375000</v>
      </c>
      <c r="M32" s="58">
        <f t="shared" si="1"/>
        <v>38375000</v>
      </c>
      <c r="N32" s="84">
        <f t="shared" si="2"/>
        <v>50406168</v>
      </c>
    </row>
    <row r="33" spans="1:14" ht="15" customHeight="1" x14ac:dyDescent="0.3">
      <c r="A33" s="60" t="s">
        <v>474</v>
      </c>
      <c r="B33" s="63" t="s">
        <v>258</v>
      </c>
      <c r="C33" s="73">
        <v>670000</v>
      </c>
      <c r="D33" s="50">
        <v>670000</v>
      </c>
      <c r="E33" s="74">
        <v>500348</v>
      </c>
      <c r="F33" s="326">
        <v>0</v>
      </c>
      <c r="G33" s="327">
        <v>0</v>
      </c>
      <c r="H33" s="328">
        <v>0</v>
      </c>
      <c r="I33" s="326">
        <v>0</v>
      </c>
      <c r="J33" s="327">
        <v>0</v>
      </c>
      <c r="K33" s="328">
        <v>0</v>
      </c>
      <c r="L33" s="73">
        <f t="shared" si="0"/>
        <v>670000</v>
      </c>
      <c r="M33" s="50">
        <f t="shared" si="1"/>
        <v>670000</v>
      </c>
      <c r="N33" s="74">
        <f t="shared" si="2"/>
        <v>500348</v>
      </c>
    </row>
    <row r="34" spans="1:14" ht="15" customHeight="1" x14ac:dyDescent="0.3">
      <c r="A34" s="104" t="s">
        <v>493</v>
      </c>
      <c r="B34" s="65" t="s">
        <v>259</v>
      </c>
      <c r="C34" s="75">
        <f t="shared" ref="C34:H34" si="11">C23+C24+C25+C26+C32+C33</f>
        <v>46945000</v>
      </c>
      <c r="D34" s="51">
        <f t="shared" si="11"/>
        <v>46945000</v>
      </c>
      <c r="E34" s="76">
        <f t="shared" si="11"/>
        <v>58514352</v>
      </c>
      <c r="F34" s="79">
        <f t="shared" si="11"/>
        <v>0</v>
      </c>
      <c r="G34" s="54">
        <f t="shared" si="11"/>
        <v>0</v>
      </c>
      <c r="H34" s="80">
        <f t="shared" si="11"/>
        <v>0</v>
      </c>
      <c r="I34" s="79">
        <f t="shared" ref="I34:K34" si="12">I23+I24+I25+I26+I32+I33</f>
        <v>0</v>
      </c>
      <c r="J34" s="54">
        <f t="shared" si="12"/>
        <v>0</v>
      </c>
      <c r="K34" s="80">
        <f t="shared" si="12"/>
        <v>0</v>
      </c>
      <c r="L34" s="83">
        <f t="shared" si="0"/>
        <v>46945000</v>
      </c>
      <c r="M34" s="58">
        <f t="shared" si="1"/>
        <v>46945000</v>
      </c>
      <c r="N34" s="84">
        <f t="shared" si="2"/>
        <v>58514352</v>
      </c>
    </row>
    <row r="35" spans="1:14" ht="15" customHeight="1" x14ac:dyDescent="0.3">
      <c r="A35" s="105" t="s">
        <v>260</v>
      </c>
      <c r="B35" s="63" t="s">
        <v>261</v>
      </c>
      <c r="C35" s="73"/>
      <c r="D35" s="50">
        <v>0</v>
      </c>
      <c r="E35" s="74">
        <v>35433</v>
      </c>
      <c r="F35" s="73">
        <v>0</v>
      </c>
      <c r="G35" s="50">
        <v>0</v>
      </c>
      <c r="H35" s="74">
        <v>0</v>
      </c>
      <c r="I35" s="73">
        <v>0</v>
      </c>
      <c r="J35" s="50">
        <v>0</v>
      </c>
      <c r="K35" s="74">
        <v>0</v>
      </c>
      <c r="L35" s="73">
        <f t="shared" si="0"/>
        <v>0</v>
      </c>
      <c r="M35" s="50">
        <f t="shared" si="1"/>
        <v>0</v>
      </c>
      <c r="N35" s="74">
        <f t="shared" si="2"/>
        <v>35433</v>
      </c>
    </row>
    <row r="36" spans="1:14" ht="15" customHeight="1" x14ac:dyDescent="0.3">
      <c r="A36" s="105" t="s">
        <v>475</v>
      </c>
      <c r="B36" s="63" t="s">
        <v>262</v>
      </c>
      <c r="C36" s="73">
        <v>7406781</v>
      </c>
      <c r="D36" s="50">
        <v>8194734</v>
      </c>
      <c r="E36" s="74">
        <v>10461170</v>
      </c>
      <c r="F36" s="73">
        <v>0</v>
      </c>
      <c r="G36" s="50">
        <v>36000</v>
      </c>
      <c r="H36" s="74">
        <v>36000</v>
      </c>
      <c r="I36" s="73">
        <v>0</v>
      </c>
      <c r="J36" s="50">
        <v>0</v>
      </c>
      <c r="K36" s="74">
        <v>0</v>
      </c>
      <c r="L36" s="73">
        <f t="shared" si="0"/>
        <v>7406781</v>
      </c>
      <c r="M36" s="50">
        <f t="shared" si="1"/>
        <v>8230734</v>
      </c>
      <c r="N36" s="74">
        <f t="shared" si="2"/>
        <v>10497170</v>
      </c>
    </row>
    <row r="37" spans="1:14" ht="15" customHeight="1" x14ac:dyDescent="0.3">
      <c r="A37" s="105" t="s">
        <v>476</v>
      </c>
      <c r="B37" s="63" t="s">
        <v>263</v>
      </c>
      <c r="C37" s="73">
        <v>631000</v>
      </c>
      <c r="D37" s="50">
        <v>631000</v>
      </c>
      <c r="E37" s="74">
        <v>576811</v>
      </c>
      <c r="F37" s="73">
        <v>40000</v>
      </c>
      <c r="G37" s="50">
        <v>40000</v>
      </c>
      <c r="H37" s="74">
        <v>2000</v>
      </c>
      <c r="I37" s="73">
        <v>0</v>
      </c>
      <c r="J37" s="50">
        <v>0</v>
      </c>
      <c r="K37" s="74">
        <v>0</v>
      </c>
      <c r="L37" s="73">
        <f t="shared" si="0"/>
        <v>671000</v>
      </c>
      <c r="M37" s="50">
        <f t="shared" si="1"/>
        <v>671000</v>
      </c>
      <c r="N37" s="74">
        <f t="shared" si="2"/>
        <v>578811</v>
      </c>
    </row>
    <row r="38" spans="1:14" ht="15" customHeight="1" x14ac:dyDescent="0.3">
      <c r="A38" s="105" t="s">
        <v>477</v>
      </c>
      <c r="B38" s="63" t="s">
        <v>264</v>
      </c>
      <c r="C38" s="73">
        <v>0</v>
      </c>
      <c r="D38" s="50">
        <v>0</v>
      </c>
      <c r="E38" s="74">
        <v>0</v>
      </c>
      <c r="F38" s="73">
        <v>0</v>
      </c>
      <c r="G38" s="50">
        <v>0</v>
      </c>
      <c r="H38" s="74">
        <v>0</v>
      </c>
      <c r="I38" s="73">
        <v>0</v>
      </c>
      <c r="J38" s="50">
        <v>0</v>
      </c>
      <c r="K38" s="74">
        <v>0</v>
      </c>
      <c r="L38" s="73">
        <f t="shared" si="0"/>
        <v>0</v>
      </c>
      <c r="M38" s="50">
        <f t="shared" si="1"/>
        <v>0</v>
      </c>
      <c r="N38" s="74">
        <f t="shared" si="2"/>
        <v>0</v>
      </c>
    </row>
    <row r="39" spans="1:14" ht="15" customHeight="1" x14ac:dyDescent="0.3">
      <c r="A39" s="105" t="s">
        <v>265</v>
      </c>
      <c r="B39" s="63" t="s">
        <v>266</v>
      </c>
      <c r="C39" s="73">
        <v>518274</v>
      </c>
      <c r="D39" s="50">
        <v>518274</v>
      </c>
      <c r="E39" s="74">
        <v>71039</v>
      </c>
      <c r="F39" s="73">
        <v>0</v>
      </c>
      <c r="G39" s="50">
        <v>0</v>
      </c>
      <c r="H39" s="74">
        <v>0</v>
      </c>
      <c r="I39" s="73">
        <v>0</v>
      </c>
      <c r="J39" s="50">
        <v>0</v>
      </c>
      <c r="K39" s="74">
        <v>0</v>
      </c>
      <c r="L39" s="73">
        <f t="shared" si="0"/>
        <v>518274</v>
      </c>
      <c r="M39" s="50">
        <f t="shared" si="1"/>
        <v>518274</v>
      </c>
      <c r="N39" s="74">
        <f t="shared" si="2"/>
        <v>71039</v>
      </c>
    </row>
    <row r="40" spans="1:14" ht="15" customHeight="1" x14ac:dyDescent="0.3">
      <c r="A40" s="105" t="s">
        <v>267</v>
      </c>
      <c r="B40" s="63" t="s">
        <v>268</v>
      </c>
      <c r="C40" s="101">
        <v>406304</v>
      </c>
      <c r="D40" s="50">
        <v>2133304</v>
      </c>
      <c r="E40" s="74">
        <v>1254730</v>
      </c>
      <c r="F40" s="73">
        <v>0</v>
      </c>
      <c r="G40" s="50">
        <v>0</v>
      </c>
      <c r="H40" s="74">
        <v>0</v>
      </c>
      <c r="I40" s="73">
        <v>0</v>
      </c>
      <c r="J40" s="50">
        <v>0</v>
      </c>
      <c r="K40" s="74">
        <v>0</v>
      </c>
      <c r="L40" s="73">
        <f t="shared" si="0"/>
        <v>406304</v>
      </c>
      <c r="M40" s="50">
        <f t="shared" si="1"/>
        <v>2133304</v>
      </c>
      <c r="N40" s="74">
        <f t="shared" si="2"/>
        <v>1254730</v>
      </c>
    </row>
    <row r="41" spans="1:14" ht="15" customHeight="1" x14ac:dyDescent="0.3">
      <c r="A41" s="105" t="s">
        <v>269</v>
      </c>
      <c r="B41" s="63" t="s">
        <v>270</v>
      </c>
      <c r="C41" s="73">
        <v>0</v>
      </c>
      <c r="D41" s="50">
        <v>0</v>
      </c>
      <c r="E41" s="74">
        <v>0</v>
      </c>
      <c r="F41" s="73">
        <v>0</v>
      </c>
      <c r="G41" s="50">
        <v>0</v>
      </c>
      <c r="H41" s="74">
        <v>0</v>
      </c>
      <c r="I41" s="73">
        <v>0</v>
      </c>
      <c r="J41" s="50">
        <v>0</v>
      </c>
      <c r="K41" s="74">
        <v>0</v>
      </c>
      <c r="L41" s="73">
        <f t="shared" si="0"/>
        <v>0</v>
      </c>
      <c r="M41" s="50">
        <f t="shared" si="1"/>
        <v>0</v>
      </c>
      <c r="N41" s="74">
        <f t="shared" si="2"/>
        <v>0</v>
      </c>
    </row>
    <row r="42" spans="1:14" ht="15" customHeight="1" x14ac:dyDescent="0.3">
      <c r="A42" s="105" t="s">
        <v>478</v>
      </c>
      <c r="B42" s="63" t="s">
        <v>271</v>
      </c>
      <c r="C42" s="73">
        <v>0</v>
      </c>
      <c r="D42" s="50">
        <v>0</v>
      </c>
      <c r="E42" s="74">
        <v>1148</v>
      </c>
      <c r="F42" s="73">
        <v>0</v>
      </c>
      <c r="G42" s="50">
        <v>0</v>
      </c>
      <c r="H42" s="74">
        <v>21</v>
      </c>
      <c r="I42" s="73">
        <v>0</v>
      </c>
      <c r="J42" s="50">
        <v>0</v>
      </c>
      <c r="K42" s="74">
        <v>10</v>
      </c>
      <c r="L42" s="73">
        <f t="shared" si="0"/>
        <v>0</v>
      </c>
      <c r="M42" s="50">
        <f t="shared" si="1"/>
        <v>0</v>
      </c>
      <c r="N42" s="74">
        <f t="shared" si="2"/>
        <v>1179</v>
      </c>
    </row>
    <row r="43" spans="1:14" ht="15" customHeight="1" x14ac:dyDescent="0.3">
      <c r="A43" s="105" t="s">
        <v>479</v>
      </c>
      <c r="B43" s="63" t="s">
        <v>272</v>
      </c>
      <c r="C43" s="73">
        <v>0</v>
      </c>
      <c r="D43" s="50">
        <v>0</v>
      </c>
      <c r="E43" s="74">
        <v>0</v>
      </c>
      <c r="F43" s="73">
        <v>0</v>
      </c>
      <c r="G43" s="50">
        <v>0</v>
      </c>
      <c r="H43" s="74">
        <v>0</v>
      </c>
      <c r="I43" s="73">
        <v>0</v>
      </c>
      <c r="J43" s="50">
        <v>0</v>
      </c>
      <c r="K43" s="74">
        <v>0</v>
      </c>
      <c r="L43" s="73">
        <f t="shared" si="0"/>
        <v>0</v>
      </c>
      <c r="M43" s="50">
        <f t="shared" si="1"/>
        <v>0</v>
      </c>
      <c r="N43" s="74">
        <f t="shared" si="2"/>
        <v>0</v>
      </c>
    </row>
    <row r="44" spans="1:14" ht="15" customHeight="1" x14ac:dyDescent="0.3">
      <c r="A44" s="105"/>
      <c r="B44" s="63" t="s">
        <v>1022</v>
      </c>
      <c r="C44" s="73">
        <v>0</v>
      </c>
      <c r="D44" s="50">
        <v>0</v>
      </c>
      <c r="E44" s="74">
        <v>40500</v>
      </c>
      <c r="F44" s="73"/>
      <c r="G44" s="50"/>
      <c r="H44" s="74"/>
      <c r="I44" s="73"/>
      <c r="J44" s="50"/>
      <c r="K44" s="74"/>
      <c r="L44" s="73"/>
      <c r="M44" s="50"/>
      <c r="N44" s="74"/>
    </row>
    <row r="45" spans="1:14" ht="15" customHeight="1" x14ac:dyDescent="0.3">
      <c r="A45" s="105" t="s">
        <v>396</v>
      </c>
      <c r="B45" s="63" t="s">
        <v>954</v>
      </c>
      <c r="C45" s="73">
        <v>10000</v>
      </c>
      <c r="D45" s="50">
        <v>40000</v>
      </c>
      <c r="E45" s="74">
        <v>1099726</v>
      </c>
      <c r="F45" s="73">
        <v>10000</v>
      </c>
      <c r="G45" s="50">
        <v>10000</v>
      </c>
      <c r="H45" s="74">
        <v>4206</v>
      </c>
      <c r="I45" s="73">
        <v>0</v>
      </c>
      <c r="J45" s="50">
        <v>0</v>
      </c>
      <c r="K45" s="74">
        <v>5359</v>
      </c>
      <c r="L45" s="73">
        <f t="shared" si="0"/>
        <v>20000</v>
      </c>
      <c r="M45" s="50">
        <f t="shared" si="1"/>
        <v>50000</v>
      </c>
      <c r="N45" s="74">
        <f t="shared" si="2"/>
        <v>1109291</v>
      </c>
    </row>
    <row r="46" spans="1:14" ht="15" customHeight="1" x14ac:dyDescent="0.3">
      <c r="A46" s="106" t="s">
        <v>397</v>
      </c>
      <c r="B46" s="65" t="s">
        <v>273</v>
      </c>
      <c r="C46" s="75">
        <f t="shared" ref="C46:H46" si="13">SUM(C35:C45)</f>
        <v>8972359</v>
      </c>
      <c r="D46" s="51">
        <f t="shared" si="13"/>
        <v>11517312</v>
      </c>
      <c r="E46" s="76">
        <f t="shared" si="13"/>
        <v>13540557</v>
      </c>
      <c r="F46" s="75">
        <f t="shared" si="13"/>
        <v>50000</v>
      </c>
      <c r="G46" s="51">
        <f t="shared" si="13"/>
        <v>86000</v>
      </c>
      <c r="H46" s="76">
        <f t="shared" si="13"/>
        <v>42227</v>
      </c>
      <c r="I46" s="75">
        <f t="shared" ref="I46:K46" si="14">SUM(I35:I45)</f>
        <v>0</v>
      </c>
      <c r="J46" s="51">
        <f t="shared" si="14"/>
        <v>0</v>
      </c>
      <c r="K46" s="76">
        <f t="shared" si="14"/>
        <v>5369</v>
      </c>
      <c r="L46" s="83">
        <f t="shared" si="0"/>
        <v>9022359</v>
      </c>
      <c r="M46" s="58">
        <f t="shared" si="1"/>
        <v>11603312</v>
      </c>
      <c r="N46" s="84">
        <f t="shared" si="2"/>
        <v>13588153</v>
      </c>
    </row>
    <row r="47" spans="1:14" ht="15" customHeight="1" x14ac:dyDescent="0.3">
      <c r="A47" s="105" t="s">
        <v>413</v>
      </c>
      <c r="B47" s="63" t="s">
        <v>282</v>
      </c>
      <c r="C47" s="73"/>
      <c r="D47" s="50"/>
      <c r="E47" s="74"/>
      <c r="F47" s="326">
        <v>0</v>
      </c>
      <c r="G47" s="327">
        <v>0</v>
      </c>
      <c r="H47" s="328">
        <v>0</v>
      </c>
      <c r="I47" s="326">
        <v>0</v>
      </c>
      <c r="J47" s="327">
        <v>0</v>
      </c>
      <c r="K47" s="328">
        <v>0</v>
      </c>
      <c r="L47" s="73">
        <f t="shared" si="0"/>
        <v>0</v>
      </c>
      <c r="M47" s="50">
        <f t="shared" si="1"/>
        <v>0</v>
      </c>
      <c r="N47" s="74">
        <f t="shared" si="2"/>
        <v>0</v>
      </c>
    </row>
    <row r="48" spans="1:14" ht="15" customHeight="1" x14ac:dyDescent="0.3">
      <c r="A48" s="60" t="s">
        <v>408</v>
      </c>
      <c r="B48" s="63" t="s">
        <v>971</v>
      </c>
      <c r="C48" s="73">
        <v>91200</v>
      </c>
      <c r="D48" s="50">
        <v>661200</v>
      </c>
      <c r="E48" s="74">
        <v>448155</v>
      </c>
      <c r="F48" s="326">
        <v>0</v>
      </c>
      <c r="G48" s="327">
        <v>0</v>
      </c>
      <c r="H48" s="328">
        <v>0</v>
      </c>
      <c r="I48" s="326">
        <v>0</v>
      </c>
      <c r="J48" s="327">
        <v>0</v>
      </c>
      <c r="K48" s="328">
        <v>0</v>
      </c>
      <c r="L48" s="73">
        <f t="shared" si="0"/>
        <v>91200</v>
      </c>
      <c r="M48" s="50">
        <f t="shared" si="1"/>
        <v>661200</v>
      </c>
      <c r="N48" s="74">
        <f t="shared" si="2"/>
        <v>448155</v>
      </c>
    </row>
    <row r="49" spans="1:14" ht="15" customHeight="1" x14ac:dyDescent="0.3">
      <c r="A49" s="105" t="s">
        <v>398</v>
      </c>
      <c r="B49" s="63" t="s">
        <v>972</v>
      </c>
      <c r="C49" s="73">
        <v>550000</v>
      </c>
      <c r="D49" s="50">
        <v>550000</v>
      </c>
      <c r="E49" s="74">
        <v>1016803</v>
      </c>
      <c r="F49" s="326">
        <v>0</v>
      </c>
      <c r="G49" s="327">
        <v>0</v>
      </c>
      <c r="H49" s="328">
        <v>0</v>
      </c>
      <c r="I49" s="326">
        <v>0</v>
      </c>
      <c r="J49" s="327">
        <v>0</v>
      </c>
      <c r="K49" s="328">
        <v>0</v>
      </c>
      <c r="L49" s="73">
        <f t="shared" si="0"/>
        <v>550000</v>
      </c>
      <c r="M49" s="50">
        <f t="shared" si="1"/>
        <v>550000</v>
      </c>
      <c r="N49" s="74">
        <f t="shared" si="2"/>
        <v>1016803</v>
      </c>
    </row>
    <row r="50" spans="1:14" ht="15" customHeight="1" x14ac:dyDescent="0.3">
      <c r="A50" s="104" t="s">
        <v>399</v>
      </c>
      <c r="B50" s="65" t="s">
        <v>283</v>
      </c>
      <c r="C50" s="75">
        <f t="shared" ref="C50:H50" si="15">SUM(C47:C49)</f>
        <v>641200</v>
      </c>
      <c r="D50" s="51">
        <f t="shared" si="15"/>
        <v>1211200</v>
      </c>
      <c r="E50" s="76">
        <f t="shared" si="15"/>
        <v>1464958</v>
      </c>
      <c r="F50" s="79">
        <f t="shared" si="15"/>
        <v>0</v>
      </c>
      <c r="G50" s="54">
        <f t="shared" si="15"/>
        <v>0</v>
      </c>
      <c r="H50" s="80">
        <f t="shared" si="15"/>
        <v>0</v>
      </c>
      <c r="I50" s="79">
        <f t="shared" ref="I50:K50" si="16">SUM(I47:I49)</f>
        <v>0</v>
      </c>
      <c r="J50" s="54">
        <f t="shared" si="16"/>
        <v>0</v>
      </c>
      <c r="K50" s="80">
        <f t="shared" si="16"/>
        <v>0</v>
      </c>
      <c r="L50" s="73">
        <f t="shared" si="0"/>
        <v>641200</v>
      </c>
      <c r="M50" s="50">
        <f t="shared" si="1"/>
        <v>1211200</v>
      </c>
      <c r="N50" s="74">
        <f t="shared" si="2"/>
        <v>1464958</v>
      </c>
    </row>
    <row r="51" spans="1:14" ht="15" customHeight="1" x14ac:dyDescent="0.3">
      <c r="A51" s="107" t="s">
        <v>400</v>
      </c>
      <c r="B51" s="65"/>
      <c r="C51" s="79">
        <f t="shared" ref="C51:H51" si="17">C20+C34+C46+C50</f>
        <v>229640955</v>
      </c>
      <c r="D51" s="54">
        <f t="shared" si="17"/>
        <v>305782460</v>
      </c>
      <c r="E51" s="80">
        <f t="shared" si="17"/>
        <v>315269106</v>
      </c>
      <c r="F51" s="75">
        <f t="shared" si="17"/>
        <v>50000</v>
      </c>
      <c r="G51" s="51">
        <f t="shared" si="17"/>
        <v>4600802</v>
      </c>
      <c r="H51" s="76">
        <f t="shared" si="17"/>
        <v>4557029</v>
      </c>
      <c r="I51" s="75">
        <f t="shared" ref="I51:K51" si="18">I20+I34+I46+I50</f>
        <v>0</v>
      </c>
      <c r="J51" s="51">
        <f t="shared" si="18"/>
        <v>0</v>
      </c>
      <c r="K51" s="76">
        <f t="shared" si="18"/>
        <v>5369</v>
      </c>
      <c r="L51" s="83">
        <f t="shared" si="0"/>
        <v>229690955</v>
      </c>
      <c r="M51" s="58">
        <f t="shared" si="1"/>
        <v>310383262</v>
      </c>
      <c r="N51" s="84">
        <f t="shared" si="2"/>
        <v>319831504</v>
      </c>
    </row>
    <row r="52" spans="1:14" ht="15" customHeight="1" x14ac:dyDescent="0.3">
      <c r="A52" s="60" t="s">
        <v>414</v>
      </c>
      <c r="B52" s="63" t="s">
        <v>231</v>
      </c>
      <c r="C52" s="73"/>
      <c r="D52" s="50">
        <v>0</v>
      </c>
      <c r="E52" s="74">
        <v>0</v>
      </c>
      <c r="F52" s="326"/>
      <c r="G52" s="327"/>
      <c r="H52" s="328"/>
      <c r="I52" s="326">
        <v>0</v>
      </c>
      <c r="J52" s="327">
        <v>0</v>
      </c>
      <c r="K52" s="328">
        <v>0</v>
      </c>
      <c r="L52" s="73">
        <f t="shared" si="0"/>
        <v>0</v>
      </c>
      <c r="M52" s="50">
        <f t="shared" si="1"/>
        <v>0</v>
      </c>
      <c r="N52" s="74">
        <f t="shared" si="2"/>
        <v>0</v>
      </c>
    </row>
    <row r="53" spans="1:14" ht="15" customHeight="1" x14ac:dyDescent="0.3">
      <c r="A53" s="60" t="s">
        <v>424</v>
      </c>
      <c r="B53" s="63" t="s">
        <v>232</v>
      </c>
      <c r="C53" s="73"/>
      <c r="D53" s="50"/>
      <c r="E53" s="74"/>
      <c r="F53" s="326"/>
      <c r="G53" s="327"/>
      <c r="H53" s="328"/>
      <c r="I53" s="326">
        <v>0</v>
      </c>
      <c r="J53" s="327">
        <v>0</v>
      </c>
      <c r="K53" s="328">
        <v>0</v>
      </c>
      <c r="L53" s="73">
        <f t="shared" si="0"/>
        <v>0</v>
      </c>
      <c r="M53" s="50">
        <f t="shared" si="1"/>
        <v>0</v>
      </c>
      <c r="N53" s="74">
        <f t="shared" si="2"/>
        <v>0</v>
      </c>
    </row>
    <row r="54" spans="1:14" ht="15" customHeight="1" x14ac:dyDescent="0.3">
      <c r="A54" s="60" t="s">
        <v>415</v>
      </c>
      <c r="B54" s="63" t="s">
        <v>233</v>
      </c>
      <c r="C54" s="73"/>
      <c r="D54" s="50"/>
      <c r="E54" s="74"/>
      <c r="F54" s="326"/>
      <c r="G54" s="327"/>
      <c r="H54" s="328"/>
      <c r="I54" s="326">
        <v>0</v>
      </c>
      <c r="J54" s="327">
        <v>0</v>
      </c>
      <c r="K54" s="328">
        <v>0</v>
      </c>
      <c r="L54" s="73">
        <f t="shared" si="0"/>
        <v>0</v>
      </c>
      <c r="M54" s="50">
        <f t="shared" si="1"/>
        <v>0</v>
      </c>
      <c r="N54" s="74">
        <f t="shared" si="2"/>
        <v>0</v>
      </c>
    </row>
    <row r="55" spans="1:14" ht="15" customHeight="1" x14ac:dyDescent="0.3">
      <c r="A55" s="60" t="s">
        <v>416</v>
      </c>
      <c r="B55" s="63" t="s">
        <v>234</v>
      </c>
      <c r="C55" s="73"/>
      <c r="D55" s="50"/>
      <c r="E55" s="74"/>
      <c r="F55" s="326"/>
      <c r="G55" s="327"/>
      <c r="H55" s="328"/>
      <c r="I55" s="326">
        <v>0</v>
      </c>
      <c r="J55" s="327">
        <v>0</v>
      </c>
      <c r="K55" s="328">
        <v>0</v>
      </c>
      <c r="L55" s="73">
        <f t="shared" si="0"/>
        <v>0</v>
      </c>
      <c r="M55" s="50">
        <f t="shared" si="1"/>
        <v>0</v>
      </c>
      <c r="N55" s="74">
        <f t="shared" si="2"/>
        <v>0</v>
      </c>
    </row>
    <row r="56" spans="1:14" ht="15" customHeight="1" x14ac:dyDescent="0.3">
      <c r="A56" s="60" t="s">
        <v>417</v>
      </c>
      <c r="B56" s="63" t="s">
        <v>235</v>
      </c>
      <c r="C56" s="77">
        <v>0</v>
      </c>
      <c r="D56" s="55">
        <v>21457329</v>
      </c>
      <c r="E56" s="78">
        <v>17153514</v>
      </c>
      <c r="F56" s="326"/>
      <c r="G56" s="327"/>
      <c r="H56" s="328"/>
      <c r="I56" s="326">
        <v>0</v>
      </c>
      <c r="J56" s="327">
        <v>0</v>
      </c>
      <c r="K56" s="328">
        <v>0</v>
      </c>
      <c r="L56" s="73">
        <f t="shared" si="0"/>
        <v>0</v>
      </c>
      <c r="M56" s="50">
        <f t="shared" si="1"/>
        <v>21457329</v>
      </c>
      <c r="N56" s="74">
        <f t="shared" si="2"/>
        <v>17153514</v>
      </c>
    </row>
    <row r="57" spans="1:14" ht="15" customHeight="1" x14ac:dyDescent="0.3">
      <c r="A57" s="104" t="s">
        <v>418</v>
      </c>
      <c r="B57" s="65" t="s">
        <v>236</v>
      </c>
      <c r="C57" s="75">
        <f t="shared" ref="C57:H57" si="19">SUM(C52:C56)</f>
        <v>0</v>
      </c>
      <c r="D57" s="51">
        <f t="shared" si="19"/>
        <v>21457329</v>
      </c>
      <c r="E57" s="76">
        <f t="shared" si="19"/>
        <v>17153514</v>
      </c>
      <c r="F57" s="79">
        <f t="shared" si="19"/>
        <v>0</v>
      </c>
      <c r="G57" s="54">
        <f t="shared" si="19"/>
        <v>0</v>
      </c>
      <c r="H57" s="80">
        <f t="shared" si="19"/>
        <v>0</v>
      </c>
      <c r="I57" s="79">
        <f t="shared" ref="I57:K57" si="20">SUM(I52:I56)</f>
        <v>0</v>
      </c>
      <c r="J57" s="54">
        <f t="shared" si="20"/>
        <v>0</v>
      </c>
      <c r="K57" s="80">
        <f t="shared" si="20"/>
        <v>0</v>
      </c>
      <c r="L57" s="73">
        <f t="shared" si="0"/>
        <v>0</v>
      </c>
      <c r="M57" s="50">
        <f t="shared" si="1"/>
        <v>21457329</v>
      </c>
      <c r="N57" s="74">
        <f t="shared" si="2"/>
        <v>17153514</v>
      </c>
    </row>
    <row r="58" spans="1:14" ht="15" customHeight="1" x14ac:dyDescent="0.3">
      <c r="A58" s="105" t="s">
        <v>480</v>
      </c>
      <c r="B58" s="63" t="s">
        <v>274</v>
      </c>
      <c r="C58" s="73"/>
      <c r="D58" s="50"/>
      <c r="E58" s="74"/>
      <c r="F58" s="73"/>
      <c r="G58" s="50"/>
      <c r="H58" s="74"/>
      <c r="I58" s="73">
        <v>0</v>
      </c>
      <c r="J58" s="50">
        <v>0</v>
      </c>
      <c r="K58" s="74">
        <v>0</v>
      </c>
      <c r="L58" s="73">
        <f t="shared" si="0"/>
        <v>0</v>
      </c>
      <c r="M58" s="50">
        <f t="shared" si="1"/>
        <v>0</v>
      </c>
      <c r="N58" s="74">
        <f t="shared" si="2"/>
        <v>0</v>
      </c>
    </row>
    <row r="59" spans="1:14" ht="15" customHeight="1" x14ac:dyDescent="0.3">
      <c r="A59" s="105" t="s">
        <v>481</v>
      </c>
      <c r="B59" s="63" t="s">
        <v>275</v>
      </c>
      <c r="C59" s="73"/>
      <c r="D59" s="50">
        <v>0</v>
      </c>
      <c r="E59" s="74">
        <v>42700</v>
      </c>
      <c r="F59" s="73"/>
      <c r="G59" s="50"/>
      <c r="H59" s="74"/>
      <c r="I59" s="73">
        <v>0</v>
      </c>
      <c r="J59" s="50">
        <v>0</v>
      </c>
      <c r="K59" s="74">
        <v>0</v>
      </c>
      <c r="L59" s="73">
        <f t="shared" si="0"/>
        <v>0</v>
      </c>
      <c r="M59" s="50">
        <f t="shared" si="1"/>
        <v>0</v>
      </c>
      <c r="N59" s="74">
        <f t="shared" si="2"/>
        <v>42700</v>
      </c>
    </row>
    <row r="60" spans="1:14" ht="15" customHeight="1" x14ac:dyDescent="0.3">
      <c r="A60" s="105" t="s">
        <v>276</v>
      </c>
      <c r="B60" s="63" t="s">
        <v>277</v>
      </c>
      <c r="C60" s="73">
        <v>100000</v>
      </c>
      <c r="D60" s="50">
        <v>2450000</v>
      </c>
      <c r="E60" s="74">
        <v>2350000</v>
      </c>
      <c r="F60" s="73"/>
      <c r="G60" s="50">
        <v>0</v>
      </c>
      <c r="H60" s="74">
        <v>0</v>
      </c>
      <c r="I60" s="73">
        <v>0</v>
      </c>
      <c r="J60" s="50">
        <v>0</v>
      </c>
      <c r="K60" s="74">
        <v>0</v>
      </c>
      <c r="L60" s="73">
        <f t="shared" si="0"/>
        <v>100000</v>
      </c>
      <c r="M60" s="50">
        <f t="shared" si="1"/>
        <v>2450000</v>
      </c>
      <c r="N60" s="74">
        <f t="shared" si="2"/>
        <v>2350000</v>
      </c>
    </row>
    <row r="61" spans="1:14" ht="15" customHeight="1" x14ac:dyDescent="0.3">
      <c r="A61" s="105" t="s">
        <v>482</v>
      </c>
      <c r="B61" s="63" t="s">
        <v>278</v>
      </c>
      <c r="C61" s="73"/>
      <c r="D61" s="50"/>
      <c r="E61" s="74"/>
      <c r="F61" s="73"/>
      <c r="G61" s="50"/>
      <c r="H61" s="74"/>
      <c r="I61" s="73">
        <v>0</v>
      </c>
      <c r="J61" s="50">
        <v>0</v>
      </c>
      <c r="K61" s="74">
        <v>0</v>
      </c>
      <c r="L61" s="73">
        <f t="shared" si="0"/>
        <v>0</v>
      </c>
      <c r="M61" s="50">
        <f t="shared" si="1"/>
        <v>0</v>
      </c>
      <c r="N61" s="74">
        <f t="shared" si="2"/>
        <v>0</v>
      </c>
    </row>
    <row r="62" spans="1:14" ht="15" customHeight="1" x14ac:dyDescent="0.3">
      <c r="A62" s="105" t="s">
        <v>279</v>
      </c>
      <c r="B62" s="63" t="s">
        <v>280</v>
      </c>
      <c r="C62" s="73"/>
      <c r="D62" s="50"/>
      <c r="E62" s="74"/>
      <c r="F62" s="73"/>
      <c r="G62" s="50"/>
      <c r="H62" s="74"/>
      <c r="I62" s="73">
        <v>0</v>
      </c>
      <c r="J62" s="50">
        <v>0</v>
      </c>
      <c r="K62" s="74">
        <v>0</v>
      </c>
      <c r="L62" s="73">
        <f t="shared" si="0"/>
        <v>0</v>
      </c>
      <c r="M62" s="50">
        <f t="shared" si="1"/>
        <v>0</v>
      </c>
      <c r="N62" s="74">
        <f t="shared" si="2"/>
        <v>0</v>
      </c>
    </row>
    <row r="63" spans="1:14" ht="15" customHeight="1" x14ac:dyDescent="0.3">
      <c r="A63" s="104" t="s">
        <v>419</v>
      </c>
      <c r="B63" s="65" t="s">
        <v>281</v>
      </c>
      <c r="C63" s="75">
        <f t="shared" ref="C63:H63" si="21">SUM(C58:C62)</f>
        <v>100000</v>
      </c>
      <c r="D63" s="51">
        <f t="shared" si="21"/>
        <v>2450000</v>
      </c>
      <c r="E63" s="76">
        <f t="shared" si="21"/>
        <v>2392700</v>
      </c>
      <c r="F63" s="75">
        <f t="shared" si="21"/>
        <v>0</v>
      </c>
      <c r="G63" s="51">
        <f t="shared" si="21"/>
        <v>0</v>
      </c>
      <c r="H63" s="76">
        <f t="shared" si="21"/>
        <v>0</v>
      </c>
      <c r="I63" s="75">
        <f t="shared" ref="I63:K63" si="22">SUM(I58:I62)</f>
        <v>0</v>
      </c>
      <c r="J63" s="51">
        <f t="shared" si="22"/>
        <v>0</v>
      </c>
      <c r="K63" s="76">
        <f t="shared" si="22"/>
        <v>0</v>
      </c>
      <c r="L63" s="73">
        <f t="shared" si="0"/>
        <v>100000</v>
      </c>
      <c r="M63" s="50">
        <f t="shared" si="1"/>
        <v>2450000</v>
      </c>
      <c r="N63" s="74">
        <f t="shared" si="2"/>
        <v>2392700</v>
      </c>
    </row>
    <row r="64" spans="1:14" ht="15" customHeight="1" x14ac:dyDescent="0.3">
      <c r="A64" s="105" t="s">
        <v>425</v>
      </c>
      <c r="B64" s="63" t="s">
        <v>284</v>
      </c>
      <c r="C64" s="73"/>
      <c r="D64" s="50"/>
      <c r="E64" s="74"/>
      <c r="F64" s="326"/>
      <c r="G64" s="327"/>
      <c r="H64" s="328"/>
      <c r="I64" s="326">
        <v>0</v>
      </c>
      <c r="J64" s="327">
        <v>0</v>
      </c>
      <c r="K64" s="328">
        <v>0</v>
      </c>
      <c r="L64" s="73">
        <f t="shared" si="0"/>
        <v>0</v>
      </c>
      <c r="M64" s="50">
        <f t="shared" si="1"/>
        <v>0</v>
      </c>
      <c r="N64" s="74">
        <f t="shared" si="2"/>
        <v>0</v>
      </c>
    </row>
    <row r="65" spans="1:14" ht="15" customHeight="1" x14ac:dyDescent="0.3">
      <c r="A65" s="60" t="s">
        <v>426</v>
      </c>
      <c r="B65" s="63" t="s">
        <v>285</v>
      </c>
      <c r="C65" s="73"/>
      <c r="D65" s="50"/>
      <c r="E65" s="74"/>
      <c r="F65" s="326"/>
      <c r="G65" s="327"/>
      <c r="H65" s="328"/>
      <c r="I65" s="326">
        <v>0</v>
      </c>
      <c r="J65" s="327">
        <v>0</v>
      </c>
      <c r="K65" s="328">
        <v>0</v>
      </c>
      <c r="L65" s="73">
        <f t="shared" si="0"/>
        <v>0</v>
      </c>
      <c r="M65" s="50">
        <f t="shared" si="1"/>
        <v>0</v>
      </c>
      <c r="N65" s="74">
        <f t="shared" si="2"/>
        <v>0</v>
      </c>
    </row>
    <row r="66" spans="1:14" ht="15" customHeight="1" x14ac:dyDescent="0.3">
      <c r="A66" s="105" t="s">
        <v>420</v>
      </c>
      <c r="B66" s="63" t="s">
        <v>973</v>
      </c>
      <c r="C66" s="73"/>
      <c r="D66" s="50">
        <v>0</v>
      </c>
      <c r="E66" s="74">
        <v>167555</v>
      </c>
      <c r="F66" s="326"/>
      <c r="G66" s="327"/>
      <c r="H66" s="328"/>
      <c r="I66" s="326">
        <v>0</v>
      </c>
      <c r="J66" s="327">
        <v>0</v>
      </c>
      <c r="K66" s="328">
        <v>0</v>
      </c>
      <c r="L66" s="73">
        <f t="shared" si="0"/>
        <v>0</v>
      </c>
      <c r="M66" s="50">
        <f t="shared" si="1"/>
        <v>0</v>
      </c>
      <c r="N66" s="74">
        <f t="shared" si="2"/>
        <v>167555</v>
      </c>
    </row>
    <row r="67" spans="1:14" ht="15" customHeight="1" x14ac:dyDescent="0.3">
      <c r="A67" s="104" t="s">
        <v>421</v>
      </c>
      <c r="B67" s="65" t="s">
        <v>286</v>
      </c>
      <c r="C67" s="75">
        <f t="shared" ref="C67:H67" si="23">SUM(C64:C66)</f>
        <v>0</v>
      </c>
      <c r="D67" s="51">
        <f t="shared" si="23"/>
        <v>0</v>
      </c>
      <c r="E67" s="76">
        <f t="shared" si="23"/>
        <v>167555</v>
      </c>
      <c r="F67" s="79">
        <f t="shared" si="23"/>
        <v>0</v>
      </c>
      <c r="G67" s="54">
        <f t="shared" si="23"/>
        <v>0</v>
      </c>
      <c r="H67" s="80">
        <f t="shared" si="23"/>
        <v>0</v>
      </c>
      <c r="I67" s="79">
        <f t="shared" ref="I67:K67" si="24">SUM(I64:I66)</f>
        <v>0</v>
      </c>
      <c r="J67" s="54">
        <f t="shared" si="24"/>
        <v>0</v>
      </c>
      <c r="K67" s="80">
        <f t="shared" si="24"/>
        <v>0</v>
      </c>
      <c r="L67" s="73">
        <f t="shared" si="0"/>
        <v>0</v>
      </c>
      <c r="M67" s="50">
        <f t="shared" si="1"/>
        <v>0</v>
      </c>
      <c r="N67" s="74">
        <f t="shared" si="2"/>
        <v>167555</v>
      </c>
    </row>
    <row r="68" spans="1:14" ht="15" customHeight="1" x14ac:dyDescent="0.3">
      <c r="A68" s="107" t="s">
        <v>422</v>
      </c>
      <c r="B68" s="65"/>
      <c r="C68" s="79">
        <f t="shared" ref="C68:H68" si="25">C57+C63+C67</f>
        <v>100000</v>
      </c>
      <c r="D68" s="54">
        <f t="shared" si="25"/>
        <v>23907329</v>
      </c>
      <c r="E68" s="80">
        <f t="shared" si="25"/>
        <v>19713769</v>
      </c>
      <c r="F68" s="75">
        <f t="shared" si="25"/>
        <v>0</v>
      </c>
      <c r="G68" s="51">
        <f t="shared" si="25"/>
        <v>0</v>
      </c>
      <c r="H68" s="76">
        <f t="shared" si="25"/>
        <v>0</v>
      </c>
      <c r="I68" s="75">
        <f t="shared" ref="I68:K68" si="26">I57+I63+I67</f>
        <v>0</v>
      </c>
      <c r="J68" s="51">
        <f t="shared" si="26"/>
        <v>0</v>
      </c>
      <c r="K68" s="76">
        <f t="shared" si="26"/>
        <v>0</v>
      </c>
      <c r="L68" s="73">
        <f t="shared" si="0"/>
        <v>100000</v>
      </c>
      <c r="M68" s="50">
        <f t="shared" si="1"/>
        <v>23907329</v>
      </c>
      <c r="N68" s="74">
        <f t="shared" si="2"/>
        <v>19713769</v>
      </c>
    </row>
    <row r="69" spans="1:14" ht="15.6" x14ac:dyDescent="0.3">
      <c r="A69" s="108" t="s">
        <v>494</v>
      </c>
      <c r="B69" s="66" t="s">
        <v>287</v>
      </c>
      <c r="C69" s="81">
        <f t="shared" ref="C69:H69" si="27">C20+C34+C46+C50+C57+C63+C67</f>
        <v>229740955</v>
      </c>
      <c r="D69" s="57">
        <f>D20+D34+D46+D50+D57+D63+D67</f>
        <v>329689789</v>
      </c>
      <c r="E69" s="82">
        <f>E20+E34+E46+E50+E57+E63+E67</f>
        <v>334982875</v>
      </c>
      <c r="F69" s="83">
        <f t="shared" si="27"/>
        <v>50000</v>
      </c>
      <c r="G69" s="58">
        <f t="shared" si="27"/>
        <v>4600802</v>
      </c>
      <c r="H69" s="84">
        <f t="shared" si="27"/>
        <v>4557029</v>
      </c>
      <c r="I69" s="83">
        <f t="shared" ref="I69:K69" si="28">I20+I34+I46+I50+I57+I63+I67</f>
        <v>0</v>
      </c>
      <c r="J69" s="58">
        <f t="shared" si="28"/>
        <v>0</v>
      </c>
      <c r="K69" s="84">
        <f t="shared" si="28"/>
        <v>5369</v>
      </c>
      <c r="L69" s="83">
        <f t="shared" si="0"/>
        <v>229790955</v>
      </c>
      <c r="M69" s="58">
        <f t="shared" si="1"/>
        <v>334290591</v>
      </c>
      <c r="N69" s="84">
        <f t="shared" si="2"/>
        <v>339545273</v>
      </c>
    </row>
    <row r="70" spans="1:14" ht="15.6" x14ac:dyDescent="0.3">
      <c r="A70" s="109" t="s">
        <v>401</v>
      </c>
      <c r="B70" s="66"/>
      <c r="C70" s="83">
        <f>C51-'2.kiadások működés felhalmozás'!C76</f>
        <v>16526243</v>
      </c>
      <c r="D70" s="58">
        <f>D51-'2.kiadások működés felhalmozás'!D76</f>
        <v>62563481</v>
      </c>
      <c r="E70" s="84">
        <f>E51-'2.kiadások működés felhalmozás'!E76</f>
        <v>146823769</v>
      </c>
      <c r="F70" s="89">
        <f>F51-'2.kiadások működés felhalmozás'!F76</f>
        <v>-65918600</v>
      </c>
      <c r="G70" s="59">
        <f>G51-'2.kiadások működés felhalmozás'!G76</f>
        <v>-69312068</v>
      </c>
      <c r="H70" s="90">
        <f>H51-'2.kiadások működés felhalmozás'!H76</f>
        <v>-67455045</v>
      </c>
      <c r="I70" s="90">
        <f>I51-'2.kiadások működés felhalmozás'!I76</f>
        <v>-36302550</v>
      </c>
      <c r="J70" s="90">
        <f>J51-'2.kiadások működés felhalmozás'!J76</f>
        <v>-36274651</v>
      </c>
      <c r="K70" s="90">
        <f>K51-'2.kiadások működés felhalmozás'!K76</f>
        <v>-34141722</v>
      </c>
      <c r="L70" s="83">
        <f t="shared" si="0"/>
        <v>-85694907</v>
      </c>
      <c r="M70" s="58">
        <f t="shared" si="1"/>
        <v>-43023238</v>
      </c>
      <c r="N70" s="84">
        <f t="shared" si="2"/>
        <v>45227002</v>
      </c>
    </row>
    <row r="71" spans="1:14" ht="15.6" x14ac:dyDescent="0.3">
      <c r="A71" s="109" t="s">
        <v>423</v>
      </c>
      <c r="B71" s="66"/>
      <c r="C71" s="83">
        <f>C68-'2.kiadások működés felhalmozás'!C99</f>
        <v>-14604215</v>
      </c>
      <c r="D71" s="58">
        <f>D68-'2.kiadások működés felhalmozás'!D99</f>
        <v>-50053262</v>
      </c>
      <c r="E71" s="84">
        <f>E68-'2.kiadások működés felhalmozás'!E99</f>
        <v>-41159716</v>
      </c>
      <c r="F71" s="81">
        <f>F68-'2.kiadások működés felhalmozás'!F99</f>
        <v>0</v>
      </c>
      <c r="G71" s="57">
        <f>G68-'2.kiadások működés felhalmozás'!G99</f>
        <v>-58206</v>
      </c>
      <c r="H71" s="82">
        <f>H68-'2.kiadások működés felhalmozás'!H99</f>
        <v>-58206</v>
      </c>
      <c r="I71" s="82">
        <f>I68-'2.kiadások működés felhalmozás'!I99</f>
        <v>0</v>
      </c>
      <c r="J71" s="82">
        <f>J68-'2.kiadások működés felhalmozás'!J99</f>
        <v>-27899</v>
      </c>
      <c r="K71" s="82">
        <f>K68-'2.kiadások működés felhalmozás'!K99</f>
        <v>-17080</v>
      </c>
      <c r="L71" s="83">
        <f t="shared" si="0"/>
        <v>-14604215</v>
      </c>
      <c r="M71" s="58">
        <f t="shared" si="1"/>
        <v>-50139367</v>
      </c>
      <c r="N71" s="84">
        <f t="shared" si="2"/>
        <v>-41235002</v>
      </c>
    </row>
    <row r="72" spans="1:14" x14ac:dyDescent="0.3">
      <c r="A72" s="110" t="s">
        <v>483</v>
      </c>
      <c r="B72" s="67" t="s">
        <v>288</v>
      </c>
      <c r="C72" s="73"/>
      <c r="D72" s="50"/>
      <c r="E72" s="74"/>
      <c r="F72" s="326"/>
      <c r="G72" s="327"/>
      <c r="H72" s="328"/>
      <c r="I72" s="326">
        <v>0</v>
      </c>
      <c r="J72" s="327">
        <v>0</v>
      </c>
      <c r="K72" s="328">
        <v>0</v>
      </c>
      <c r="L72" s="73">
        <f t="shared" si="0"/>
        <v>0</v>
      </c>
      <c r="M72" s="50">
        <f t="shared" si="1"/>
        <v>0</v>
      </c>
      <c r="N72" s="74">
        <f t="shared" si="2"/>
        <v>0</v>
      </c>
    </row>
    <row r="73" spans="1:14" x14ac:dyDescent="0.3">
      <c r="A73" s="105" t="s">
        <v>427</v>
      </c>
      <c r="B73" s="67" t="s">
        <v>289</v>
      </c>
      <c r="C73" s="73"/>
      <c r="D73" s="50"/>
      <c r="E73" s="74"/>
      <c r="F73" s="326"/>
      <c r="G73" s="327"/>
      <c r="H73" s="328"/>
      <c r="I73" s="326">
        <v>0</v>
      </c>
      <c r="J73" s="327">
        <v>0</v>
      </c>
      <c r="K73" s="328">
        <v>0</v>
      </c>
      <c r="L73" s="73">
        <f t="shared" si="0"/>
        <v>0</v>
      </c>
      <c r="M73" s="50">
        <f t="shared" si="1"/>
        <v>0</v>
      </c>
      <c r="N73" s="74">
        <f t="shared" si="2"/>
        <v>0</v>
      </c>
    </row>
    <row r="74" spans="1:14" x14ac:dyDescent="0.3">
      <c r="A74" s="110" t="s">
        <v>484</v>
      </c>
      <c r="B74" s="67" t="s">
        <v>290</v>
      </c>
      <c r="C74" s="73"/>
      <c r="D74" s="50"/>
      <c r="E74" s="74"/>
      <c r="F74" s="326"/>
      <c r="G74" s="327"/>
      <c r="H74" s="328"/>
      <c r="I74" s="326">
        <v>0</v>
      </c>
      <c r="J74" s="327">
        <v>0</v>
      </c>
      <c r="K74" s="328">
        <v>0</v>
      </c>
      <c r="L74" s="73">
        <f t="shared" ref="L74:L97" si="29">C74+F74+I74</f>
        <v>0</v>
      </c>
      <c r="M74" s="50">
        <f t="shared" ref="M74:M97" si="30">D74+G74+J74</f>
        <v>0</v>
      </c>
      <c r="N74" s="74">
        <f t="shared" ref="N74:N97" si="31">E74+H74+K74</f>
        <v>0</v>
      </c>
    </row>
    <row r="75" spans="1:14" x14ac:dyDescent="0.3">
      <c r="A75" s="111" t="s">
        <v>409</v>
      </c>
      <c r="B75" s="68" t="s">
        <v>291</v>
      </c>
      <c r="C75" s="75">
        <v>0</v>
      </c>
      <c r="D75" s="51">
        <f t="shared" ref="D75:K75" si="32">SUM(D72:D74)</f>
        <v>0</v>
      </c>
      <c r="E75" s="76">
        <f t="shared" si="32"/>
        <v>0</v>
      </c>
      <c r="F75" s="79">
        <f t="shared" si="32"/>
        <v>0</v>
      </c>
      <c r="G75" s="54">
        <f t="shared" si="32"/>
        <v>0</v>
      </c>
      <c r="H75" s="80">
        <f t="shared" si="32"/>
        <v>0</v>
      </c>
      <c r="I75" s="79">
        <f t="shared" si="32"/>
        <v>0</v>
      </c>
      <c r="J75" s="54">
        <f t="shared" si="32"/>
        <v>0</v>
      </c>
      <c r="K75" s="80">
        <f t="shared" si="32"/>
        <v>0</v>
      </c>
      <c r="L75" s="73">
        <f t="shared" si="29"/>
        <v>0</v>
      </c>
      <c r="M75" s="50">
        <f t="shared" si="30"/>
        <v>0</v>
      </c>
      <c r="N75" s="74">
        <f t="shared" si="31"/>
        <v>0</v>
      </c>
    </row>
    <row r="76" spans="1:14" x14ac:dyDescent="0.3">
      <c r="A76" s="105" t="s">
        <v>485</v>
      </c>
      <c r="B76" s="67" t="s">
        <v>292</v>
      </c>
      <c r="C76" s="73"/>
      <c r="D76" s="50"/>
      <c r="E76" s="74"/>
      <c r="F76" s="73"/>
      <c r="G76" s="50"/>
      <c r="H76" s="74"/>
      <c r="I76" s="73">
        <v>0</v>
      </c>
      <c r="J76" s="50">
        <v>0</v>
      </c>
      <c r="K76" s="74">
        <v>0</v>
      </c>
      <c r="L76" s="73">
        <f t="shared" si="29"/>
        <v>0</v>
      </c>
      <c r="M76" s="50">
        <f t="shared" si="30"/>
        <v>0</v>
      </c>
      <c r="N76" s="74">
        <f t="shared" si="31"/>
        <v>0</v>
      </c>
    </row>
    <row r="77" spans="1:14" x14ac:dyDescent="0.3">
      <c r="A77" s="110" t="s">
        <v>293</v>
      </c>
      <c r="B77" s="67" t="s">
        <v>294</v>
      </c>
      <c r="C77" s="73"/>
      <c r="D77" s="50"/>
      <c r="E77" s="74"/>
      <c r="F77" s="73"/>
      <c r="G77" s="50"/>
      <c r="H77" s="74"/>
      <c r="I77" s="73">
        <v>0</v>
      </c>
      <c r="J77" s="50">
        <v>0</v>
      </c>
      <c r="K77" s="74">
        <v>0</v>
      </c>
      <c r="L77" s="73">
        <f t="shared" si="29"/>
        <v>0</v>
      </c>
      <c r="M77" s="50">
        <f t="shared" si="30"/>
        <v>0</v>
      </c>
      <c r="N77" s="74">
        <f t="shared" si="31"/>
        <v>0</v>
      </c>
    </row>
    <row r="78" spans="1:14" x14ac:dyDescent="0.3">
      <c r="A78" s="105" t="s">
        <v>486</v>
      </c>
      <c r="B78" s="67" t="s">
        <v>295</v>
      </c>
      <c r="C78" s="73"/>
      <c r="D78" s="50"/>
      <c r="E78" s="74"/>
      <c r="F78" s="73"/>
      <c r="G78" s="50"/>
      <c r="H78" s="74"/>
      <c r="I78" s="73">
        <v>0</v>
      </c>
      <c r="J78" s="50">
        <v>0</v>
      </c>
      <c r="K78" s="74">
        <v>0</v>
      </c>
      <c r="L78" s="73">
        <f t="shared" si="29"/>
        <v>0</v>
      </c>
      <c r="M78" s="50">
        <f t="shared" si="30"/>
        <v>0</v>
      </c>
      <c r="N78" s="74">
        <f t="shared" si="31"/>
        <v>0</v>
      </c>
    </row>
    <row r="79" spans="1:14" x14ac:dyDescent="0.3">
      <c r="A79" s="110" t="s">
        <v>296</v>
      </c>
      <c r="B79" s="67" t="s">
        <v>297</v>
      </c>
      <c r="C79" s="73"/>
      <c r="D79" s="50"/>
      <c r="E79" s="74"/>
      <c r="F79" s="73"/>
      <c r="G79" s="50"/>
      <c r="H79" s="74"/>
      <c r="I79" s="73">
        <v>0</v>
      </c>
      <c r="J79" s="50">
        <v>0</v>
      </c>
      <c r="K79" s="74">
        <v>0</v>
      </c>
      <c r="L79" s="73">
        <f t="shared" si="29"/>
        <v>0</v>
      </c>
      <c r="M79" s="50">
        <f t="shared" si="30"/>
        <v>0</v>
      </c>
      <c r="N79" s="74">
        <f t="shared" si="31"/>
        <v>0</v>
      </c>
    </row>
    <row r="80" spans="1:14" x14ac:dyDescent="0.3">
      <c r="A80" s="112" t="s">
        <v>495</v>
      </c>
      <c r="B80" s="68" t="s">
        <v>298</v>
      </c>
      <c r="C80" s="75">
        <f t="shared" ref="C80:H80" si="33">SUM(C76:C79)</f>
        <v>0</v>
      </c>
      <c r="D80" s="51">
        <f t="shared" si="33"/>
        <v>0</v>
      </c>
      <c r="E80" s="76">
        <f t="shared" si="33"/>
        <v>0</v>
      </c>
      <c r="F80" s="75">
        <f t="shared" si="33"/>
        <v>0</v>
      </c>
      <c r="G80" s="51">
        <f t="shared" si="33"/>
        <v>0</v>
      </c>
      <c r="H80" s="76">
        <f t="shared" si="33"/>
        <v>0</v>
      </c>
      <c r="I80" s="75">
        <f t="shared" ref="I80:K80" si="34">SUM(I76:I79)</f>
        <v>0</v>
      </c>
      <c r="J80" s="51">
        <f t="shared" si="34"/>
        <v>0</v>
      </c>
      <c r="K80" s="76">
        <f t="shared" si="34"/>
        <v>0</v>
      </c>
      <c r="L80" s="73">
        <f t="shared" si="29"/>
        <v>0</v>
      </c>
      <c r="M80" s="50">
        <f t="shared" si="30"/>
        <v>0</v>
      </c>
      <c r="N80" s="74">
        <f t="shared" si="31"/>
        <v>0</v>
      </c>
    </row>
    <row r="81" spans="1:14" x14ac:dyDescent="0.3">
      <c r="A81" s="105" t="s">
        <v>596</v>
      </c>
      <c r="B81" s="67" t="s">
        <v>299</v>
      </c>
      <c r="C81" s="77">
        <v>100932537</v>
      </c>
      <c r="D81" s="55">
        <v>87819312</v>
      </c>
      <c r="E81" s="78">
        <v>87819312</v>
      </c>
      <c r="F81" s="326">
        <v>1608800</v>
      </c>
      <c r="G81" s="327">
        <v>1608800</v>
      </c>
      <c r="H81" s="328">
        <v>1608800</v>
      </c>
      <c r="I81" s="326">
        <v>3216396</v>
      </c>
      <c r="J81" s="327">
        <v>3216396</v>
      </c>
      <c r="K81" s="328">
        <v>3216396</v>
      </c>
      <c r="L81" s="73">
        <f t="shared" si="29"/>
        <v>105757733</v>
      </c>
      <c r="M81" s="50">
        <f t="shared" si="30"/>
        <v>92644508</v>
      </c>
      <c r="N81" s="74">
        <f t="shared" si="31"/>
        <v>92644508</v>
      </c>
    </row>
    <row r="82" spans="1:14" x14ac:dyDescent="0.3">
      <c r="A82" s="105" t="s">
        <v>597</v>
      </c>
      <c r="B82" s="67" t="s">
        <v>299</v>
      </c>
      <c r="C82" s="73"/>
      <c r="D82" s="50"/>
      <c r="E82" s="74"/>
      <c r="F82" s="326"/>
      <c r="G82" s="327"/>
      <c r="H82" s="328"/>
      <c r="I82" s="326">
        <v>0</v>
      </c>
      <c r="J82" s="327">
        <v>0</v>
      </c>
      <c r="K82" s="328">
        <v>0</v>
      </c>
      <c r="L82" s="73">
        <f t="shared" si="29"/>
        <v>0</v>
      </c>
      <c r="M82" s="50">
        <f t="shared" si="30"/>
        <v>0</v>
      </c>
      <c r="N82" s="74">
        <f t="shared" si="31"/>
        <v>0</v>
      </c>
    </row>
    <row r="83" spans="1:14" x14ac:dyDescent="0.3">
      <c r="A83" s="60" t="s">
        <v>594</v>
      </c>
      <c r="B83" s="67" t="s">
        <v>300</v>
      </c>
      <c r="C83" s="73"/>
      <c r="D83" s="50"/>
      <c r="E83" s="74"/>
      <c r="F83" s="326"/>
      <c r="G83" s="327"/>
      <c r="H83" s="328"/>
      <c r="I83" s="326">
        <v>0</v>
      </c>
      <c r="J83" s="327">
        <v>0</v>
      </c>
      <c r="K83" s="328">
        <v>0</v>
      </c>
      <c r="L83" s="73">
        <f t="shared" si="29"/>
        <v>0</v>
      </c>
      <c r="M83" s="50">
        <f t="shared" si="30"/>
        <v>0</v>
      </c>
      <c r="N83" s="74">
        <f t="shared" si="31"/>
        <v>0</v>
      </c>
    </row>
    <row r="84" spans="1:14" x14ac:dyDescent="0.3">
      <c r="A84" s="60" t="s">
        <v>595</v>
      </c>
      <c r="B84" s="67" t="s">
        <v>300</v>
      </c>
      <c r="C84" s="73"/>
      <c r="D84" s="50"/>
      <c r="E84" s="74"/>
      <c r="F84" s="326"/>
      <c r="G84" s="327"/>
      <c r="H84" s="328"/>
      <c r="I84" s="326">
        <v>0</v>
      </c>
      <c r="J84" s="327">
        <v>0</v>
      </c>
      <c r="K84" s="328">
        <v>0</v>
      </c>
      <c r="L84" s="73">
        <f t="shared" si="29"/>
        <v>0</v>
      </c>
      <c r="M84" s="50">
        <f t="shared" si="30"/>
        <v>0</v>
      </c>
      <c r="N84" s="74">
        <f t="shared" si="31"/>
        <v>0</v>
      </c>
    </row>
    <row r="85" spans="1:14" x14ac:dyDescent="0.3">
      <c r="A85" s="61" t="s">
        <v>496</v>
      </c>
      <c r="B85" s="68" t="s">
        <v>301</v>
      </c>
      <c r="C85" s="75">
        <f t="shared" ref="C85:H85" si="35">SUM(C81:C84)</f>
        <v>100932537</v>
      </c>
      <c r="D85" s="51">
        <f t="shared" si="35"/>
        <v>87819312</v>
      </c>
      <c r="E85" s="76">
        <f t="shared" si="35"/>
        <v>87819312</v>
      </c>
      <c r="F85" s="79">
        <f t="shared" si="35"/>
        <v>1608800</v>
      </c>
      <c r="G85" s="54">
        <f t="shared" si="35"/>
        <v>1608800</v>
      </c>
      <c r="H85" s="80">
        <f t="shared" si="35"/>
        <v>1608800</v>
      </c>
      <c r="I85" s="79">
        <f t="shared" ref="I85:K85" si="36">SUM(I81:I84)</f>
        <v>3216396</v>
      </c>
      <c r="J85" s="54">
        <f t="shared" si="36"/>
        <v>3216396</v>
      </c>
      <c r="K85" s="80">
        <f t="shared" si="36"/>
        <v>3216396</v>
      </c>
      <c r="L85" s="83">
        <f t="shared" si="29"/>
        <v>105757733</v>
      </c>
      <c r="M85" s="58">
        <f t="shared" si="30"/>
        <v>92644508</v>
      </c>
      <c r="N85" s="84">
        <f t="shared" si="31"/>
        <v>92644508</v>
      </c>
    </row>
    <row r="86" spans="1:14" x14ac:dyDescent="0.3">
      <c r="A86" s="110" t="s">
        <v>410</v>
      </c>
      <c r="B86" s="67" t="s">
        <v>302</v>
      </c>
      <c r="C86" s="73"/>
      <c r="D86" s="50">
        <v>5976708</v>
      </c>
      <c r="E86" s="74">
        <v>5976708</v>
      </c>
      <c r="F86" s="73"/>
      <c r="G86" s="50"/>
      <c r="H86" s="74"/>
      <c r="I86" s="73">
        <v>0</v>
      </c>
      <c r="J86" s="50">
        <v>0</v>
      </c>
      <c r="K86" s="74">
        <v>0</v>
      </c>
      <c r="L86" s="73">
        <f t="shared" si="29"/>
        <v>0</v>
      </c>
      <c r="M86" s="50">
        <f t="shared" si="30"/>
        <v>5976708</v>
      </c>
      <c r="N86" s="74">
        <f t="shared" si="31"/>
        <v>5976708</v>
      </c>
    </row>
    <row r="87" spans="1:14" x14ac:dyDescent="0.3">
      <c r="A87" s="110" t="s">
        <v>411</v>
      </c>
      <c r="B87" s="67" t="s">
        <v>303</v>
      </c>
      <c r="C87" s="73"/>
      <c r="D87" s="50"/>
      <c r="E87" s="74"/>
      <c r="F87" s="73"/>
      <c r="G87" s="50"/>
      <c r="H87" s="74"/>
      <c r="I87" s="73">
        <v>0</v>
      </c>
      <c r="J87" s="50">
        <v>0</v>
      </c>
      <c r="K87" s="74">
        <v>0</v>
      </c>
      <c r="L87" s="73">
        <f t="shared" si="29"/>
        <v>0</v>
      </c>
      <c r="M87" s="50">
        <f t="shared" si="30"/>
        <v>0</v>
      </c>
      <c r="N87" s="74">
        <f t="shared" si="31"/>
        <v>0</v>
      </c>
    </row>
    <row r="88" spans="1:14" x14ac:dyDescent="0.3">
      <c r="A88" s="110" t="s">
        <v>304</v>
      </c>
      <c r="B88" s="67" t="s">
        <v>305</v>
      </c>
      <c r="C88" s="73"/>
      <c r="D88" s="50"/>
      <c r="E88" s="74"/>
      <c r="F88" s="73">
        <v>64309800</v>
      </c>
      <c r="G88" s="50">
        <v>67761474</v>
      </c>
      <c r="H88" s="74">
        <v>67680037</v>
      </c>
      <c r="I88" s="73">
        <v>33086154</v>
      </c>
      <c r="J88" s="50">
        <v>33086154</v>
      </c>
      <c r="K88" s="74">
        <v>31348057</v>
      </c>
      <c r="L88" s="73">
        <v>0</v>
      </c>
      <c r="M88" s="50">
        <v>0</v>
      </c>
      <c r="N88" s="74">
        <v>0</v>
      </c>
    </row>
    <row r="89" spans="1:14" x14ac:dyDescent="0.3">
      <c r="A89" s="110" t="s">
        <v>306</v>
      </c>
      <c r="B89" s="67" t="s">
        <v>307</v>
      </c>
      <c r="C89" s="73"/>
      <c r="D89" s="50"/>
      <c r="E89" s="74"/>
      <c r="F89" s="73"/>
      <c r="G89" s="50"/>
      <c r="H89" s="74"/>
      <c r="I89" s="73">
        <v>0</v>
      </c>
      <c r="J89" s="50">
        <v>0</v>
      </c>
      <c r="K89" s="74">
        <v>0</v>
      </c>
      <c r="L89" s="73">
        <f t="shared" si="29"/>
        <v>0</v>
      </c>
      <c r="M89" s="50">
        <f t="shared" si="30"/>
        <v>0</v>
      </c>
      <c r="N89" s="74">
        <f t="shared" si="31"/>
        <v>0</v>
      </c>
    </row>
    <row r="90" spans="1:14" x14ac:dyDescent="0.3">
      <c r="A90" s="105" t="s">
        <v>487</v>
      </c>
      <c r="B90" s="67" t="s">
        <v>308</v>
      </c>
      <c r="C90" s="73"/>
      <c r="D90" s="50"/>
      <c r="E90" s="74"/>
      <c r="F90" s="73"/>
      <c r="G90" s="50"/>
      <c r="H90" s="74"/>
      <c r="I90" s="73">
        <v>0</v>
      </c>
      <c r="J90" s="50">
        <v>0</v>
      </c>
      <c r="K90" s="74">
        <v>0</v>
      </c>
      <c r="L90" s="73">
        <f t="shared" si="29"/>
        <v>0</v>
      </c>
      <c r="M90" s="50">
        <f t="shared" si="30"/>
        <v>0</v>
      </c>
      <c r="N90" s="74">
        <f t="shared" si="31"/>
        <v>0</v>
      </c>
    </row>
    <row r="91" spans="1:14" x14ac:dyDescent="0.3">
      <c r="A91" s="111" t="s">
        <v>497</v>
      </c>
      <c r="B91" s="68" t="s">
        <v>309</v>
      </c>
      <c r="C91" s="81">
        <f t="shared" ref="C91:H91" si="37">C75+C80+C85+C86+C87+C88+C89+C90</f>
        <v>100932537</v>
      </c>
      <c r="D91" s="57">
        <f t="shared" si="37"/>
        <v>93796020</v>
      </c>
      <c r="E91" s="82">
        <f t="shared" si="37"/>
        <v>93796020</v>
      </c>
      <c r="F91" s="81">
        <f t="shared" si="37"/>
        <v>65918600</v>
      </c>
      <c r="G91" s="57">
        <f t="shared" si="37"/>
        <v>69370274</v>
      </c>
      <c r="H91" s="82">
        <f t="shared" si="37"/>
        <v>69288837</v>
      </c>
      <c r="I91" s="81">
        <f t="shared" ref="I91:K91" si="38">I75+I80+I85+I86+I87+I88+I89+I90</f>
        <v>36302550</v>
      </c>
      <c r="J91" s="57">
        <f t="shared" si="38"/>
        <v>36302550</v>
      </c>
      <c r="K91" s="82">
        <f t="shared" si="38"/>
        <v>34564453</v>
      </c>
      <c r="L91" s="83">
        <f>L85+L86+L87+L88+L89+L90</f>
        <v>105757733</v>
      </c>
      <c r="M91" s="83">
        <f t="shared" ref="M91:N91" si="39">M85+M86+M87+M88+M89+M90</f>
        <v>98621216</v>
      </c>
      <c r="N91" s="83">
        <f t="shared" si="39"/>
        <v>98621216</v>
      </c>
    </row>
    <row r="92" spans="1:14" x14ac:dyDescent="0.3">
      <c r="A92" s="105" t="s">
        <v>310</v>
      </c>
      <c r="B92" s="67" t="s">
        <v>311</v>
      </c>
      <c r="C92" s="73"/>
      <c r="D92" s="50"/>
      <c r="E92" s="74"/>
      <c r="F92" s="326"/>
      <c r="G92" s="327"/>
      <c r="H92" s="328"/>
      <c r="I92" s="326">
        <v>0</v>
      </c>
      <c r="J92" s="327">
        <v>0</v>
      </c>
      <c r="K92" s="328">
        <v>0</v>
      </c>
      <c r="L92" s="73">
        <f t="shared" si="29"/>
        <v>0</v>
      </c>
      <c r="M92" s="50">
        <f t="shared" si="30"/>
        <v>0</v>
      </c>
      <c r="N92" s="74">
        <f t="shared" si="31"/>
        <v>0</v>
      </c>
    </row>
    <row r="93" spans="1:14" x14ac:dyDescent="0.3">
      <c r="A93" s="105" t="s">
        <v>312</v>
      </c>
      <c r="B93" s="67" t="s">
        <v>313</v>
      </c>
      <c r="C93" s="73"/>
      <c r="D93" s="50"/>
      <c r="E93" s="74"/>
      <c r="F93" s="326"/>
      <c r="G93" s="327"/>
      <c r="H93" s="328"/>
      <c r="I93" s="326">
        <v>0</v>
      </c>
      <c r="J93" s="327">
        <v>0</v>
      </c>
      <c r="K93" s="328">
        <v>0</v>
      </c>
      <c r="L93" s="73">
        <f t="shared" si="29"/>
        <v>0</v>
      </c>
      <c r="M93" s="50">
        <f t="shared" si="30"/>
        <v>0</v>
      </c>
      <c r="N93" s="74">
        <f t="shared" si="31"/>
        <v>0</v>
      </c>
    </row>
    <row r="94" spans="1:14" x14ac:dyDescent="0.3">
      <c r="A94" s="110" t="s">
        <v>314</v>
      </c>
      <c r="B94" s="67" t="s">
        <v>315</v>
      </c>
      <c r="C94" s="73"/>
      <c r="D94" s="50"/>
      <c r="E94" s="74"/>
      <c r="F94" s="326"/>
      <c r="G94" s="327"/>
      <c r="H94" s="328"/>
      <c r="I94" s="326">
        <v>0</v>
      </c>
      <c r="J94" s="327">
        <v>0</v>
      </c>
      <c r="K94" s="328">
        <v>0</v>
      </c>
      <c r="L94" s="73">
        <f t="shared" si="29"/>
        <v>0</v>
      </c>
      <c r="M94" s="50">
        <f t="shared" si="30"/>
        <v>0</v>
      </c>
      <c r="N94" s="74">
        <f t="shared" si="31"/>
        <v>0</v>
      </c>
    </row>
    <row r="95" spans="1:14" x14ac:dyDescent="0.3">
      <c r="A95" s="110" t="s">
        <v>488</v>
      </c>
      <c r="B95" s="67" t="s">
        <v>316</v>
      </c>
      <c r="C95" s="73"/>
      <c r="D95" s="50"/>
      <c r="E95" s="74"/>
      <c r="F95" s="326"/>
      <c r="G95" s="327"/>
      <c r="H95" s="328"/>
      <c r="I95" s="326">
        <v>0</v>
      </c>
      <c r="J95" s="327">
        <v>0</v>
      </c>
      <c r="K95" s="328">
        <v>0</v>
      </c>
      <c r="L95" s="73">
        <f t="shared" si="29"/>
        <v>0</v>
      </c>
      <c r="M95" s="50">
        <f t="shared" si="30"/>
        <v>0</v>
      </c>
      <c r="N95" s="74">
        <f t="shared" si="31"/>
        <v>0</v>
      </c>
    </row>
    <row r="96" spans="1:14" x14ac:dyDescent="0.3">
      <c r="A96" s="112" t="s">
        <v>498</v>
      </c>
      <c r="B96" s="68" t="s">
        <v>317</v>
      </c>
      <c r="C96" s="75">
        <f t="shared" ref="C96:H96" si="40">SUM(C92:C95)</f>
        <v>0</v>
      </c>
      <c r="D96" s="51">
        <f t="shared" si="40"/>
        <v>0</v>
      </c>
      <c r="E96" s="76">
        <f t="shared" si="40"/>
        <v>0</v>
      </c>
      <c r="F96" s="79">
        <f t="shared" si="40"/>
        <v>0</v>
      </c>
      <c r="G96" s="54">
        <f t="shared" si="40"/>
        <v>0</v>
      </c>
      <c r="H96" s="80">
        <f t="shared" si="40"/>
        <v>0</v>
      </c>
      <c r="I96" s="79">
        <f t="shared" ref="I96:K96" si="41">SUM(I92:I95)</f>
        <v>0</v>
      </c>
      <c r="J96" s="54">
        <f t="shared" si="41"/>
        <v>0</v>
      </c>
      <c r="K96" s="80">
        <f t="shared" si="41"/>
        <v>0</v>
      </c>
      <c r="L96" s="73">
        <f t="shared" si="29"/>
        <v>0</v>
      </c>
      <c r="M96" s="50">
        <f t="shared" si="30"/>
        <v>0</v>
      </c>
      <c r="N96" s="74">
        <f t="shared" si="31"/>
        <v>0</v>
      </c>
    </row>
    <row r="97" spans="1:14" x14ac:dyDescent="0.3">
      <c r="A97" s="111" t="s">
        <v>318</v>
      </c>
      <c r="B97" s="68" t="s">
        <v>319</v>
      </c>
      <c r="C97" s="73"/>
      <c r="D97" s="50"/>
      <c r="E97" s="74"/>
      <c r="F97" s="73"/>
      <c r="G97" s="50"/>
      <c r="H97" s="74"/>
      <c r="I97" s="73">
        <v>0</v>
      </c>
      <c r="J97" s="50">
        <v>0</v>
      </c>
      <c r="K97" s="74">
        <v>0</v>
      </c>
      <c r="L97" s="73">
        <f t="shared" si="29"/>
        <v>0</v>
      </c>
      <c r="M97" s="50">
        <f t="shared" si="30"/>
        <v>0</v>
      </c>
      <c r="N97" s="74">
        <f t="shared" si="31"/>
        <v>0</v>
      </c>
    </row>
    <row r="98" spans="1:14" ht="15.6" x14ac:dyDescent="0.3">
      <c r="A98" s="113" t="s">
        <v>499</v>
      </c>
      <c r="B98" s="69" t="s">
        <v>320</v>
      </c>
      <c r="C98" s="81">
        <f t="shared" ref="C98:H98" si="42">C91+C96+C97</f>
        <v>100932537</v>
      </c>
      <c r="D98" s="57">
        <f t="shared" si="42"/>
        <v>93796020</v>
      </c>
      <c r="E98" s="82">
        <f t="shared" si="42"/>
        <v>93796020</v>
      </c>
      <c r="F98" s="81">
        <f t="shared" si="42"/>
        <v>65918600</v>
      </c>
      <c r="G98" s="57">
        <f t="shared" si="42"/>
        <v>69370274</v>
      </c>
      <c r="H98" s="82">
        <f t="shared" si="42"/>
        <v>69288837</v>
      </c>
      <c r="I98" s="81">
        <f t="shared" ref="I98:J98" si="43">I91+I96+I97</f>
        <v>36302550</v>
      </c>
      <c r="J98" s="57">
        <f t="shared" si="43"/>
        <v>36302550</v>
      </c>
      <c r="K98" s="82">
        <f>K91+K96+K97</f>
        <v>34564453</v>
      </c>
      <c r="L98" s="83">
        <f>L91+L96+L97</f>
        <v>105757733</v>
      </c>
      <c r="M98" s="83">
        <f t="shared" ref="M98:N98" si="44">M91+M96+M97</f>
        <v>98621216</v>
      </c>
      <c r="N98" s="83">
        <f t="shared" si="44"/>
        <v>98621216</v>
      </c>
    </row>
    <row r="99" spans="1:14" ht="16.2" thickBot="1" x14ac:dyDescent="0.35">
      <c r="A99" s="109" t="s">
        <v>490</v>
      </c>
      <c r="B99" s="70"/>
      <c r="C99" s="85">
        <f t="shared" ref="C99:H99" si="45">C69+C98</f>
        <v>330673492</v>
      </c>
      <c r="D99" s="86">
        <f t="shared" si="45"/>
        <v>423485809</v>
      </c>
      <c r="E99" s="87">
        <f t="shared" si="45"/>
        <v>428778895</v>
      </c>
      <c r="F99" s="91">
        <f t="shared" si="45"/>
        <v>65968600</v>
      </c>
      <c r="G99" s="92">
        <f t="shared" si="45"/>
        <v>73971076</v>
      </c>
      <c r="H99" s="93">
        <f t="shared" si="45"/>
        <v>73845866</v>
      </c>
      <c r="I99" s="91">
        <f t="shared" ref="I99:K99" si="46">I69+I98</f>
        <v>36302550</v>
      </c>
      <c r="J99" s="92">
        <f t="shared" si="46"/>
        <v>36302550</v>
      </c>
      <c r="K99" s="93">
        <f t="shared" si="46"/>
        <v>34569822</v>
      </c>
      <c r="L99" s="83">
        <f>C99+F99+I99-F88-I88</f>
        <v>335548688</v>
      </c>
      <c r="M99" s="58">
        <f>D99+G99+J99-G88-J88</f>
        <v>432911807</v>
      </c>
      <c r="N99" s="84">
        <f>E99+H99+K99-H88-K88</f>
        <v>438166489</v>
      </c>
    </row>
  </sheetData>
  <mergeCells count="9">
    <mergeCell ref="A1:N1"/>
    <mergeCell ref="A2:N2"/>
    <mergeCell ref="A3:N3"/>
    <mergeCell ref="A4:N4"/>
    <mergeCell ref="C6:E6"/>
    <mergeCell ref="F6:H6"/>
    <mergeCell ref="L6:N6"/>
    <mergeCell ref="C5:N5"/>
    <mergeCell ref="I6:K6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2" fitToWidth="0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5"/>
  <sheetViews>
    <sheetView workbookViewId="0">
      <selection sqref="A1:E1"/>
    </sheetView>
  </sheetViews>
  <sheetFormatPr defaultRowHeight="14.4" x14ac:dyDescent="0.3"/>
  <cols>
    <col min="1" max="1" width="86.33203125" customWidth="1"/>
    <col min="2" max="2" width="28.33203125" customWidth="1"/>
    <col min="3" max="4" width="27.44140625" bestFit="1" customWidth="1"/>
    <col min="5" max="5" width="18.5546875" style="29" customWidth="1"/>
  </cols>
  <sheetData>
    <row r="1" spans="1:6" ht="15" customHeight="1" x14ac:dyDescent="0.3">
      <c r="A1" s="611" t="s">
        <v>1320</v>
      </c>
      <c r="B1" s="612"/>
      <c r="C1" s="612"/>
      <c r="D1" s="612"/>
      <c r="E1" s="612"/>
    </row>
    <row r="2" spans="1:6" ht="18" customHeight="1" x14ac:dyDescent="0.35">
      <c r="A2" s="585" t="s">
        <v>957</v>
      </c>
      <c r="B2" s="585"/>
      <c r="C2" s="585"/>
      <c r="D2" s="585"/>
      <c r="E2" s="585"/>
      <c r="F2" s="36"/>
    </row>
    <row r="3" spans="1:6" ht="25.5" customHeight="1" x14ac:dyDescent="0.35">
      <c r="A3" s="587" t="str">
        <f>Mellékletek!A3</f>
        <v>2019. évi előirányzatai és teljesítése</v>
      </c>
      <c r="B3" s="587"/>
      <c r="C3" s="587"/>
      <c r="D3" s="587"/>
      <c r="E3" s="587"/>
    </row>
    <row r="4" spans="1:6" ht="23.25" customHeight="1" x14ac:dyDescent="0.35">
      <c r="A4" s="615" t="s">
        <v>547</v>
      </c>
      <c r="B4" s="615"/>
      <c r="C4" s="615"/>
      <c r="D4" s="615"/>
      <c r="E4" s="615"/>
    </row>
    <row r="5" spans="1:6" ht="15" customHeight="1" x14ac:dyDescent="0.3">
      <c r="A5" s="1"/>
    </row>
    <row r="6" spans="1:6" ht="51" customHeight="1" x14ac:dyDescent="0.3">
      <c r="A6" s="14" t="s">
        <v>546</v>
      </c>
      <c r="B6" s="27" t="s">
        <v>593</v>
      </c>
      <c r="C6" s="27" t="s">
        <v>374</v>
      </c>
      <c r="D6" s="27" t="s">
        <v>969</v>
      </c>
      <c r="E6" s="22" t="s">
        <v>601</v>
      </c>
    </row>
    <row r="7" spans="1:6" ht="15" customHeight="1" x14ac:dyDescent="0.3">
      <c r="A7" s="15" t="s">
        <v>520</v>
      </c>
      <c r="B7" s="16">
        <v>0</v>
      </c>
      <c r="C7" s="329">
        <v>1</v>
      </c>
      <c r="D7" s="16">
        <v>0</v>
      </c>
      <c r="E7" s="321">
        <f>SUM(B7:D7)</f>
        <v>1</v>
      </c>
    </row>
    <row r="8" spans="1:6" ht="15" customHeight="1" x14ac:dyDescent="0.3">
      <c r="A8" s="15" t="s">
        <v>521</v>
      </c>
      <c r="B8" s="16">
        <v>0</v>
      </c>
      <c r="C8" s="16">
        <v>3</v>
      </c>
      <c r="D8" s="16">
        <v>0</v>
      </c>
      <c r="E8" s="321">
        <f t="shared" ref="E8:E33" si="0">SUM(B8:D8)</f>
        <v>3</v>
      </c>
    </row>
    <row r="9" spans="1:6" ht="15" customHeight="1" x14ac:dyDescent="0.3">
      <c r="A9" s="15" t="s">
        <v>522</v>
      </c>
      <c r="B9" s="16">
        <v>0</v>
      </c>
      <c r="C9" s="16">
        <v>9</v>
      </c>
      <c r="D9" s="16">
        <v>0</v>
      </c>
      <c r="E9" s="321">
        <f t="shared" si="0"/>
        <v>9</v>
      </c>
    </row>
    <row r="10" spans="1:6" ht="15" customHeight="1" x14ac:dyDescent="0.3">
      <c r="A10" s="15" t="s">
        <v>523</v>
      </c>
      <c r="B10" s="16">
        <v>0</v>
      </c>
      <c r="C10" s="16">
        <v>0</v>
      </c>
      <c r="D10" s="16">
        <v>0</v>
      </c>
      <c r="E10" s="321">
        <f t="shared" si="0"/>
        <v>0</v>
      </c>
    </row>
    <row r="11" spans="1:6" ht="15" customHeight="1" x14ac:dyDescent="0.3">
      <c r="A11" s="14" t="s">
        <v>541</v>
      </c>
      <c r="B11" s="25">
        <f>SUM(B7:B10)</f>
        <v>0</v>
      </c>
      <c r="C11" s="25">
        <f>SUM(C7:C10)</f>
        <v>13</v>
      </c>
      <c r="D11" s="25">
        <f>SUM(D7:D10)</f>
        <v>0</v>
      </c>
      <c r="E11" s="330">
        <f t="shared" si="0"/>
        <v>13</v>
      </c>
    </row>
    <row r="12" spans="1:6" ht="15" customHeight="1" x14ac:dyDescent="0.3">
      <c r="A12" s="15" t="s">
        <v>524</v>
      </c>
      <c r="B12" s="16">
        <v>0</v>
      </c>
      <c r="C12" s="16">
        <v>0</v>
      </c>
      <c r="D12" s="16">
        <v>0</v>
      </c>
      <c r="E12" s="321">
        <f t="shared" si="0"/>
        <v>0</v>
      </c>
    </row>
    <row r="13" spans="1:6" ht="15" customHeight="1" x14ac:dyDescent="0.3">
      <c r="A13" s="15" t="s">
        <v>525</v>
      </c>
      <c r="B13" s="16">
        <v>0</v>
      </c>
      <c r="C13" s="16">
        <v>0</v>
      </c>
      <c r="D13" s="16">
        <v>0</v>
      </c>
      <c r="E13" s="321">
        <f t="shared" si="0"/>
        <v>0</v>
      </c>
    </row>
    <row r="14" spans="1:6" ht="15" customHeight="1" x14ac:dyDescent="0.3">
      <c r="A14" s="15" t="s">
        <v>526</v>
      </c>
      <c r="B14" s="16">
        <v>0</v>
      </c>
      <c r="C14" s="16">
        <v>0</v>
      </c>
      <c r="D14" s="16">
        <v>0</v>
      </c>
      <c r="E14" s="321">
        <f t="shared" si="0"/>
        <v>0</v>
      </c>
    </row>
    <row r="15" spans="1:6" ht="15" customHeight="1" x14ac:dyDescent="0.3">
      <c r="A15" s="15" t="s">
        <v>527</v>
      </c>
      <c r="B15" s="16">
        <v>0</v>
      </c>
      <c r="C15" s="16">
        <v>0</v>
      </c>
      <c r="D15" s="16">
        <v>3</v>
      </c>
      <c r="E15" s="321">
        <f t="shared" si="0"/>
        <v>3</v>
      </c>
    </row>
    <row r="16" spans="1:6" ht="15" customHeight="1" x14ac:dyDescent="0.3">
      <c r="A16" s="15" t="s">
        <v>528</v>
      </c>
      <c r="B16" s="16">
        <v>0</v>
      </c>
      <c r="C16" s="16">
        <v>0</v>
      </c>
      <c r="D16" s="16">
        <v>0</v>
      </c>
      <c r="E16" s="321">
        <f t="shared" si="0"/>
        <v>0</v>
      </c>
    </row>
    <row r="17" spans="1:5" ht="15" customHeight="1" x14ac:dyDescent="0.3">
      <c r="A17" s="15" t="s">
        <v>529</v>
      </c>
      <c r="B17" s="16">
        <v>3</v>
      </c>
      <c r="C17" s="16">
        <v>0</v>
      </c>
      <c r="D17" s="16">
        <v>4</v>
      </c>
      <c r="E17" s="321">
        <f t="shared" si="0"/>
        <v>7</v>
      </c>
    </row>
    <row r="18" spans="1:5" ht="15" customHeight="1" x14ac:dyDescent="0.3">
      <c r="A18" s="15" t="s">
        <v>530</v>
      </c>
      <c r="B18" s="16">
        <v>0</v>
      </c>
      <c r="C18" s="16">
        <v>0</v>
      </c>
      <c r="D18" s="16">
        <v>0</v>
      </c>
      <c r="E18" s="321">
        <f t="shared" si="0"/>
        <v>0</v>
      </c>
    </row>
    <row r="19" spans="1:5" ht="15" customHeight="1" x14ac:dyDescent="0.3">
      <c r="A19" s="14" t="s">
        <v>542</v>
      </c>
      <c r="B19" s="25">
        <v>3</v>
      </c>
      <c r="C19" s="25">
        <f>SUM(C12:C18)</f>
        <v>0</v>
      </c>
      <c r="D19" s="25">
        <v>7</v>
      </c>
      <c r="E19" s="330">
        <f t="shared" si="0"/>
        <v>10</v>
      </c>
    </row>
    <row r="20" spans="1:5" ht="15" customHeight="1" x14ac:dyDescent="0.3">
      <c r="A20" s="15" t="s">
        <v>531</v>
      </c>
      <c r="B20" s="16">
        <v>2</v>
      </c>
      <c r="C20" s="16">
        <v>1</v>
      </c>
      <c r="D20" s="16">
        <v>0</v>
      </c>
      <c r="E20" s="321">
        <f t="shared" si="0"/>
        <v>3</v>
      </c>
    </row>
    <row r="21" spans="1:5" ht="15" customHeight="1" x14ac:dyDescent="0.3">
      <c r="A21" s="15" t="s">
        <v>608</v>
      </c>
      <c r="B21" s="16">
        <v>0</v>
      </c>
      <c r="C21" s="16">
        <v>0</v>
      </c>
      <c r="D21" s="16">
        <v>0</v>
      </c>
      <c r="E21" s="321">
        <f t="shared" si="0"/>
        <v>0</v>
      </c>
    </row>
    <row r="22" spans="1:5" ht="15" customHeight="1" x14ac:dyDescent="0.3">
      <c r="A22" s="15" t="s">
        <v>532</v>
      </c>
      <c r="B22" s="16">
        <v>27</v>
      </c>
      <c r="C22" s="16">
        <v>0</v>
      </c>
      <c r="D22" s="16">
        <v>0</v>
      </c>
      <c r="E22" s="321">
        <f t="shared" si="0"/>
        <v>27</v>
      </c>
    </row>
    <row r="23" spans="1:5" ht="15" customHeight="1" x14ac:dyDescent="0.3">
      <c r="A23" s="14" t="s">
        <v>543</v>
      </c>
      <c r="B23" s="25">
        <f>SUM(B20:B22)</f>
        <v>29</v>
      </c>
      <c r="C23" s="25">
        <f>SUM(C20:C22)</f>
        <v>1</v>
      </c>
      <c r="D23" s="25">
        <f>SUM(D20:D22)</f>
        <v>0</v>
      </c>
      <c r="E23" s="330">
        <f t="shared" si="0"/>
        <v>30</v>
      </c>
    </row>
    <row r="24" spans="1:5" ht="15" customHeight="1" x14ac:dyDescent="0.3">
      <c r="A24" s="15" t="s">
        <v>533</v>
      </c>
      <c r="B24" s="16">
        <v>1</v>
      </c>
      <c r="C24" s="16">
        <v>0</v>
      </c>
      <c r="D24" s="16">
        <v>0</v>
      </c>
      <c r="E24" s="321">
        <f t="shared" si="0"/>
        <v>1</v>
      </c>
    </row>
    <row r="25" spans="1:5" ht="15" customHeight="1" x14ac:dyDescent="0.3">
      <c r="A25" s="15" t="s">
        <v>534</v>
      </c>
      <c r="B25" s="16">
        <v>8</v>
      </c>
      <c r="C25" s="16">
        <v>0</v>
      </c>
      <c r="D25" s="16">
        <v>0</v>
      </c>
      <c r="E25" s="321">
        <f t="shared" si="0"/>
        <v>8</v>
      </c>
    </row>
    <row r="26" spans="1:5" ht="15" customHeight="1" x14ac:dyDescent="0.3">
      <c r="A26" s="15" t="s">
        <v>535</v>
      </c>
      <c r="B26" s="16">
        <v>1</v>
      </c>
      <c r="C26" s="16">
        <v>0</v>
      </c>
      <c r="D26" s="16">
        <v>0</v>
      </c>
      <c r="E26" s="321">
        <f t="shared" si="0"/>
        <v>1</v>
      </c>
    </row>
    <row r="27" spans="1:5" ht="15" customHeight="1" x14ac:dyDescent="0.3">
      <c r="A27" s="14" t="s">
        <v>544</v>
      </c>
      <c r="B27" s="25">
        <f>SUM(B24:B26)</f>
        <v>10</v>
      </c>
      <c r="C27" s="25">
        <f>SUM(C24:C26)</f>
        <v>0</v>
      </c>
      <c r="D27" s="25">
        <f>SUM(D24:D26)</f>
        <v>0</v>
      </c>
      <c r="E27" s="330">
        <f t="shared" si="0"/>
        <v>10</v>
      </c>
    </row>
    <row r="28" spans="1:5" ht="37.5" customHeight="1" x14ac:dyDescent="0.3">
      <c r="A28" s="14" t="s">
        <v>545</v>
      </c>
      <c r="B28" s="331">
        <f>B11+B19+B23+B27</f>
        <v>42</v>
      </c>
      <c r="C28" s="21">
        <f>C11+C19+C23+C27</f>
        <v>14</v>
      </c>
      <c r="D28" s="331">
        <f>D11+D19+D23+D27</f>
        <v>7</v>
      </c>
      <c r="E28" s="332">
        <f t="shared" si="0"/>
        <v>63</v>
      </c>
    </row>
    <row r="29" spans="1:5" ht="15" customHeight="1" x14ac:dyDescent="0.3">
      <c r="A29" s="15" t="s">
        <v>536</v>
      </c>
      <c r="B29" s="16">
        <v>0</v>
      </c>
      <c r="C29" s="16">
        <v>0</v>
      </c>
      <c r="D29" s="16">
        <v>0</v>
      </c>
      <c r="E29" s="321">
        <f t="shared" si="0"/>
        <v>0</v>
      </c>
    </row>
    <row r="30" spans="1:5" ht="15" customHeight="1" x14ac:dyDescent="0.3">
      <c r="A30" s="15" t="s">
        <v>537</v>
      </c>
      <c r="B30" s="16">
        <v>0</v>
      </c>
      <c r="C30" s="16">
        <v>0</v>
      </c>
      <c r="D30" s="16">
        <v>0</v>
      </c>
      <c r="E30" s="321">
        <f t="shared" si="0"/>
        <v>0</v>
      </c>
    </row>
    <row r="31" spans="1:5" ht="15" customHeight="1" x14ac:dyDescent="0.3">
      <c r="A31" s="15" t="s">
        <v>538</v>
      </c>
      <c r="B31" s="16">
        <v>0</v>
      </c>
      <c r="C31" s="16">
        <v>0</v>
      </c>
      <c r="D31" s="16">
        <v>0</v>
      </c>
      <c r="E31" s="321">
        <f t="shared" si="0"/>
        <v>0</v>
      </c>
    </row>
    <row r="32" spans="1:5" ht="15" customHeight="1" x14ac:dyDescent="0.3">
      <c r="A32" s="15" t="s">
        <v>539</v>
      </c>
      <c r="B32" s="16">
        <v>0</v>
      </c>
      <c r="C32" s="16">
        <v>1</v>
      </c>
      <c r="D32" s="16">
        <v>0</v>
      </c>
      <c r="E32" s="321">
        <f t="shared" si="0"/>
        <v>1</v>
      </c>
    </row>
    <row r="33" spans="1:5" ht="25.5" customHeight="1" x14ac:dyDescent="0.3">
      <c r="A33" s="14" t="s">
        <v>540</v>
      </c>
      <c r="B33" s="25">
        <f>SUM(B29:B32)</f>
        <v>0</v>
      </c>
      <c r="C33" s="25">
        <f>SUM(C29:C32)</f>
        <v>1</v>
      </c>
      <c r="D33" s="25">
        <f>SUM(D29:D32)</f>
        <v>0</v>
      </c>
      <c r="E33" s="330">
        <f t="shared" si="0"/>
        <v>1</v>
      </c>
    </row>
    <row r="34" spans="1:5" ht="15" customHeight="1" x14ac:dyDescent="0.3">
      <c r="A34" s="614"/>
      <c r="B34" s="614"/>
    </row>
    <row r="35" spans="1:5" ht="15" customHeight="1" x14ac:dyDescent="0.3">
      <c r="A35" s="613"/>
      <c r="B35" s="613"/>
    </row>
  </sheetData>
  <mergeCells count="6">
    <mergeCell ref="A1:E1"/>
    <mergeCell ref="A35:B35"/>
    <mergeCell ref="A34:B34"/>
    <mergeCell ref="A2:E2"/>
    <mergeCell ref="A3:E3"/>
    <mergeCell ref="A4:E4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1"/>
  <sheetViews>
    <sheetView workbookViewId="0">
      <selection sqref="A1:E1"/>
    </sheetView>
  </sheetViews>
  <sheetFormatPr defaultColWidth="9.109375" defaultRowHeight="14.4" x14ac:dyDescent="0.3"/>
  <cols>
    <col min="1" max="1" width="100" style="47" customWidth="1"/>
    <col min="2" max="2" width="9.109375" style="47"/>
    <col min="3" max="5" width="17" style="133" customWidth="1"/>
    <col min="6" max="16384" width="9.109375" style="47"/>
  </cols>
  <sheetData>
    <row r="1" spans="1:8" ht="15" customHeight="1" x14ac:dyDescent="0.3">
      <c r="A1" s="598" t="s">
        <v>1321</v>
      </c>
      <c r="B1" s="599"/>
      <c r="C1" s="599"/>
      <c r="D1" s="599"/>
      <c r="E1" s="599"/>
    </row>
    <row r="2" spans="1:8" ht="18" customHeight="1" x14ac:dyDescent="0.35">
      <c r="A2" s="600" t="s">
        <v>957</v>
      </c>
      <c r="B2" s="600"/>
      <c r="C2" s="600"/>
      <c r="D2" s="600"/>
      <c r="E2" s="600"/>
      <c r="F2" s="312"/>
      <c r="G2" s="312"/>
      <c r="H2" s="312"/>
    </row>
    <row r="3" spans="1:8" ht="25.5" customHeight="1" x14ac:dyDescent="0.35">
      <c r="A3" s="601" t="str">
        <f>Mellékletek!A3</f>
        <v>2019. évi előirányzatai és teljesítése</v>
      </c>
      <c r="B3" s="601"/>
      <c r="C3" s="601"/>
      <c r="D3" s="601"/>
      <c r="E3" s="601"/>
      <c r="F3" s="313"/>
      <c r="G3" s="313"/>
      <c r="H3" s="313"/>
    </row>
    <row r="4" spans="1:8" ht="26.25" customHeight="1" x14ac:dyDescent="0.35">
      <c r="A4" s="602" t="s">
        <v>1001</v>
      </c>
      <c r="B4" s="616"/>
      <c r="C4" s="616"/>
      <c r="D4" s="616"/>
      <c r="E4" s="616"/>
    </row>
    <row r="5" spans="1:8" ht="18.75" customHeight="1" x14ac:dyDescent="0.35">
      <c r="A5" s="314"/>
      <c r="B5" s="315"/>
      <c r="C5" s="316"/>
      <c r="D5" s="316"/>
      <c r="E5" s="316"/>
    </row>
    <row r="6" spans="1:8" ht="23.25" customHeight="1" x14ac:dyDescent="0.4">
      <c r="A6" s="257"/>
      <c r="C6" s="617" t="s">
        <v>375</v>
      </c>
      <c r="D6" s="617"/>
      <c r="E6" s="617"/>
    </row>
    <row r="7" spans="1:8" ht="26.4" x14ac:dyDescent="0.3">
      <c r="A7" s="255" t="s">
        <v>600</v>
      </c>
      <c r="B7" s="197" t="s">
        <v>50</v>
      </c>
      <c r="C7" s="317" t="s">
        <v>24</v>
      </c>
      <c r="D7" s="317" t="s">
        <v>609</v>
      </c>
      <c r="E7" s="317" t="s">
        <v>610</v>
      </c>
    </row>
    <row r="8" spans="1:8" x14ac:dyDescent="0.3">
      <c r="A8" s="255" t="s">
        <v>429</v>
      </c>
      <c r="B8" s="61" t="s">
        <v>126</v>
      </c>
      <c r="C8" s="318">
        <v>1700000</v>
      </c>
      <c r="D8" s="318">
        <v>0</v>
      </c>
      <c r="E8" s="318">
        <v>0</v>
      </c>
    </row>
    <row r="9" spans="1:8" x14ac:dyDescent="0.3">
      <c r="A9" s="117" t="s">
        <v>329</v>
      </c>
      <c r="B9" s="49" t="s">
        <v>128</v>
      </c>
      <c r="C9" s="250"/>
      <c r="D9" s="250"/>
      <c r="E9" s="250"/>
    </row>
    <row r="10" spans="1:8" x14ac:dyDescent="0.3">
      <c r="A10" s="117" t="s">
        <v>330</v>
      </c>
      <c r="B10" s="49" t="s">
        <v>128</v>
      </c>
      <c r="C10" s="250"/>
      <c r="D10" s="250"/>
      <c r="E10" s="250"/>
    </row>
    <row r="11" spans="1:8" x14ac:dyDescent="0.3">
      <c r="A11" s="117" t="s">
        <v>331</v>
      </c>
      <c r="B11" s="49" t="s">
        <v>128</v>
      </c>
      <c r="C11" s="250"/>
      <c r="D11" s="250"/>
      <c r="E11" s="250"/>
    </row>
    <row r="12" spans="1:8" x14ac:dyDescent="0.3">
      <c r="A12" s="117" t="s">
        <v>332</v>
      </c>
      <c r="B12" s="49" t="s">
        <v>128</v>
      </c>
      <c r="C12" s="250"/>
      <c r="D12" s="250"/>
      <c r="E12" s="250"/>
    </row>
    <row r="13" spans="1:8" x14ac:dyDescent="0.3">
      <c r="A13" s="105" t="s">
        <v>333</v>
      </c>
      <c r="B13" s="49" t="s">
        <v>128</v>
      </c>
      <c r="C13" s="250"/>
      <c r="D13" s="250"/>
      <c r="E13" s="250"/>
    </row>
    <row r="14" spans="1:8" x14ac:dyDescent="0.3">
      <c r="A14" s="105" t="s">
        <v>334</v>
      </c>
      <c r="B14" s="49" t="s">
        <v>128</v>
      </c>
      <c r="C14" s="250"/>
      <c r="D14" s="250"/>
      <c r="E14" s="250"/>
    </row>
    <row r="15" spans="1:8" x14ac:dyDescent="0.3">
      <c r="A15" s="111" t="s">
        <v>28</v>
      </c>
      <c r="B15" s="112" t="s">
        <v>128</v>
      </c>
      <c r="C15" s="58">
        <f>SUM(C9:C14)</f>
        <v>0</v>
      </c>
      <c r="D15" s="58">
        <f>SUM(D9:D14)</f>
        <v>0</v>
      </c>
      <c r="E15" s="58">
        <v>0</v>
      </c>
    </row>
    <row r="16" spans="1:8" x14ac:dyDescent="0.3">
      <c r="A16" s="117" t="s">
        <v>335</v>
      </c>
      <c r="B16" s="49" t="s">
        <v>129</v>
      </c>
      <c r="C16" s="250"/>
      <c r="D16" s="250"/>
      <c r="E16" s="250"/>
    </row>
    <row r="17" spans="1:5" x14ac:dyDescent="0.3">
      <c r="A17" s="111" t="s">
        <v>27</v>
      </c>
      <c r="B17" s="112" t="s">
        <v>129</v>
      </c>
      <c r="C17" s="58"/>
      <c r="D17" s="58"/>
      <c r="E17" s="58"/>
    </row>
    <row r="18" spans="1:5" x14ac:dyDescent="0.3">
      <c r="A18" s="117" t="s">
        <v>336</v>
      </c>
      <c r="B18" s="49" t="s">
        <v>130</v>
      </c>
      <c r="C18" s="250"/>
      <c r="D18" s="250"/>
      <c r="E18" s="250"/>
    </row>
    <row r="19" spans="1:5" x14ac:dyDescent="0.3">
      <c r="A19" s="117" t="s">
        <v>337</v>
      </c>
      <c r="B19" s="49" t="s">
        <v>130</v>
      </c>
      <c r="C19" s="250"/>
      <c r="D19" s="250"/>
      <c r="E19" s="250"/>
    </row>
    <row r="20" spans="1:5" x14ac:dyDescent="0.3">
      <c r="A20" s="105" t="s">
        <v>338</v>
      </c>
      <c r="B20" s="49" t="s">
        <v>130</v>
      </c>
      <c r="C20" s="250"/>
      <c r="D20" s="250"/>
      <c r="E20" s="250"/>
    </row>
    <row r="21" spans="1:5" x14ac:dyDescent="0.3">
      <c r="A21" s="105" t="s">
        <v>339</v>
      </c>
      <c r="B21" s="49" t="s">
        <v>130</v>
      </c>
      <c r="C21" s="250"/>
      <c r="D21" s="250"/>
      <c r="E21" s="250"/>
    </row>
    <row r="22" spans="1:5" x14ac:dyDescent="0.3">
      <c r="A22" s="105" t="s">
        <v>340</v>
      </c>
      <c r="B22" s="49" t="s">
        <v>130</v>
      </c>
      <c r="C22" s="250">
        <v>0</v>
      </c>
      <c r="D22" s="250">
        <v>0</v>
      </c>
      <c r="E22" s="250">
        <v>0</v>
      </c>
    </row>
    <row r="23" spans="1:5" ht="26.4" x14ac:dyDescent="0.3">
      <c r="A23" s="105" t="s">
        <v>341</v>
      </c>
      <c r="B23" s="49" t="s">
        <v>130</v>
      </c>
      <c r="C23" s="250"/>
      <c r="D23" s="250"/>
      <c r="E23" s="250"/>
    </row>
    <row r="24" spans="1:5" x14ac:dyDescent="0.3">
      <c r="A24" s="319" t="s">
        <v>26</v>
      </c>
      <c r="B24" s="112" t="s">
        <v>130</v>
      </c>
      <c r="C24" s="58">
        <v>0</v>
      </c>
      <c r="D24" s="58">
        <v>0</v>
      </c>
      <c r="E24" s="58">
        <v>0</v>
      </c>
    </row>
    <row r="25" spans="1:5" x14ac:dyDescent="0.3">
      <c r="A25" s="117" t="s">
        <v>342</v>
      </c>
      <c r="B25" s="49" t="s">
        <v>131</v>
      </c>
      <c r="C25" s="250"/>
      <c r="D25" s="250"/>
      <c r="E25" s="250"/>
    </row>
    <row r="26" spans="1:5" x14ac:dyDescent="0.3">
      <c r="A26" s="117" t="s">
        <v>343</v>
      </c>
      <c r="B26" s="49" t="s">
        <v>131</v>
      </c>
      <c r="C26" s="250"/>
      <c r="D26" s="250"/>
      <c r="E26" s="250"/>
    </row>
    <row r="27" spans="1:5" x14ac:dyDescent="0.3">
      <c r="A27" s="319" t="s">
        <v>25</v>
      </c>
      <c r="B27" s="256" t="s">
        <v>131</v>
      </c>
      <c r="C27" s="58">
        <v>0</v>
      </c>
      <c r="D27" s="58">
        <v>0</v>
      </c>
      <c r="E27" s="58">
        <v>0</v>
      </c>
    </row>
    <row r="28" spans="1:5" x14ac:dyDescent="0.3">
      <c r="A28" s="117" t="s">
        <v>344</v>
      </c>
      <c r="B28" s="49" t="s">
        <v>132</v>
      </c>
      <c r="C28" s="250"/>
      <c r="D28" s="250"/>
      <c r="E28" s="250"/>
    </row>
    <row r="29" spans="1:5" x14ac:dyDescent="0.3">
      <c r="A29" s="117" t="s">
        <v>345</v>
      </c>
      <c r="B29" s="49" t="s">
        <v>132</v>
      </c>
      <c r="C29" s="250"/>
      <c r="D29" s="250"/>
      <c r="E29" s="250"/>
    </row>
    <row r="30" spans="1:5" x14ac:dyDescent="0.3">
      <c r="A30" s="105" t="s">
        <v>346</v>
      </c>
      <c r="B30" s="49" t="s">
        <v>132</v>
      </c>
      <c r="C30" s="250"/>
      <c r="D30" s="250"/>
      <c r="E30" s="250"/>
    </row>
    <row r="31" spans="1:5" x14ac:dyDescent="0.3">
      <c r="A31" s="105" t="s">
        <v>347</v>
      </c>
      <c r="B31" s="49" t="s">
        <v>132</v>
      </c>
      <c r="C31" s="250"/>
      <c r="D31" s="250"/>
      <c r="E31" s="250"/>
    </row>
    <row r="32" spans="1:5" x14ac:dyDescent="0.3">
      <c r="A32" s="105" t="s">
        <v>348</v>
      </c>
      <c r="B32" s="49" t="s">
        <v>132</v>
      </c>
      <c r="C32" s="55"/>
      <c r="D32" s="55"/>
      <c r="E32" s="55">
        <v>0</v>
      </c>
    </row>
    <row r="33" spans="1:5" x14ac:dyDescent="0.3">
      <c r="A33" s="105" t="s">
        <v>349</v>
      </c>
      <c r="B33" s="49" t="s">
        <v>132</v>
      </c>
      <c r="C33" s="250"/>
      <c r="D33" s="250"/>
      <c r="E33" s="250"/>
    </row>
    <row r="34" spans="1:5" x14ac:dyDescent="0.3">
      <c r="A34" s="105" t="s">
        <v>350</v>
      </c>
      <c r="B34" s="49" t="s">
        <v>132</v>
      </c>
      <c r="C34" s="250">
        <v>0</v>
      </c>
      <c r="D34" s="250">
        <v>0</v>
      </c>
      <c r="E34" s="250">
        <v>0</v>
      </c>
    </row>
    <row r="35" spans="1:5" x14ac:dyDescent="0.3">
      <c r="A35" s="105" t="s">
        <v>351</v>
      </c>
      <c r="B35" s="49" t="s">
        <v>132</v>
      </c>
      <c r="C35" s="250"/>
      <c r="D35" s="250"/>
      <c r="E35" s="250"/>
    </row>
    <row r="36" spans="1:5" x14ac:dyDescent="0.3">
      <c r="A36" s="105" t="s">
        <v>352</v>
      </c>
      <c r="B36" s="49" t="s">
        <v>132</v>
      </c>
      <c r="C36" s="250"/>
      <c r="D36" s="250"/>
      <c r="E36" s="250">
        <v>0</v>
      </c>
    </row>
    <row r="37" spans="1:5" x14ac:dyDescent="0.3">
      <c r="A37" s="105" t="s">
        <v>353</v>
      </c>
      <c r="B37" s="49" t="s">
        <v>132</v>
      </c>
      <c r="C37" s="250"/>
      <c r="D37" s="250"/>
      <c r="E37" s="250"/>
    </row>
    <row r="38" spans="1:5" ht="26.4" x14ac:dyDescent="0.3">
      <c r="A38" s="105" t="s">
        <v>354</v>
      </c>
      <c r="B38" s="49" t="s">
        <v>132</v>
      </c>
      <c r="C38" s="250"/>
      <c r="D38" s="250"/>
      <c r="E38" s="250"/>
    </row>
    <row r="39" spans="1:5" ht="26.4" x14ac:dyDescent="0.3">
      <c r="A39" s="105" t="s">
        <v>355</v>
      </c>
      <c r="B39" s="49" t="s">
        <v>132</v>
      </c>
      <c r="C39" s="250">
        <v>0</v>
      </c>
      <c r="D39" s="250">
        <v>0</v>
      </c>
      <c r="E39" s="250">
        <v>0</v>
      </c>
    </row>
    <row r="40" spans="1:5" x14ac:dyDescent="0.3">
      <c r="A40" s="117" t="s">
        <v>1002</v>
      </c>
      <c r="B40" s="110" t="s">
        <v>132</v>
      </c>
      <c r="C40" s="102">
        <v>19333553</v>
      </c>
      <c r="D40" s="102">
        <v>19333553</v>
      </c>
      <c r="E40" s="102">
        <v>18017300</v>
      </c>
    </row>
    <row r="41" spans="1:5" ht="15.6" x14ac:dyDescent="0.3">
      <c r="A41" s="320" t="s">
        <v>356</v>
      </c>
      <c r="B41" s="256" t="s">
        <v>133</v>
      </c>
      <c r="C41" s="58">
        <f>C8+C15+C17+C24+C40+C27</f>
        <v>21033553</v>
      </c>
      <c r="D41" s="58">
        <f>D8+D15+D17+D24+D40+D27</f>
        <v>19333553</v>
      </c>
      <c r="E41" s="58">
        <f>E8+E15+E17+E24+E40+E27+E32+E36+E39</f>
        <v>18017300</v>
      </c>
    </row>
  </sheetData>
  <mergeCells count="5">
    <mergeCell ref="A1:E1"/>
    <mergeCell ref="A2:E2"/>
    <mergeCell ref="A3:E3"/>
    <mergeCell ref="A4:E4"/>
    <mergeCell ref="C6:E6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19"/>
  <sheetViews>
    <sheetView workbookViewId="0">
      <selection sqref="A1:E1"/>
    </sheetView>
  </sheetViews>
  <sheetFormatPr defaultRowHeight="14.4" x14ac:dyDescent="0.3"/>
  <cols>
    <col min="1" max="1" width="91.33203125" customWidth="1"/>
    <col min="2" max="2" width="10.88671875" customWidth="1"/>
    <col min="3" max="5" width="16.109375" style="23" customWidth="1"/>
  </cols>
  <sheetData>
    <row r="1" spans="1:8" ht="15" customHeight="1" x14ac:dyDescent="0.3">
      <c r="A1" s="611" t="s">
        <v>1322</v>
      </c>
      <c r="B1" s="612"/>
      <c r="C1" s="612"/>
      <c r="D1" s="612"/>
      <c r="E1" s="612"/>
    </row>
    <row r="2" spans="1:8" ht="18" customHeight="1" x14ac:dyDescent="0.35">
      <c r="A2" s="585" t="s">
        <v>957</v>
      </c>
      <c r="B2" s="585"/>
      <c r="C2" s="585"/>
      <c r="D2" s="585"/>
      <c r="E2" s="585"/>
      <c r="F2" s="36"/>
      <c r="G2" s="36"/>
      <c r="H2" s="36"/>
    </row>
    <row r="3" spans="1:8" ht="25.5" customHeight="1" x14ac:dyDescent="0.35">
      <c r="A3" s="587" t="str">
        <f>Mellékletek!A3</f>
        <v>2019. évi előirányzatai és teljesítése</v>
      </c>
      <c r="B3" s="587"/>
      <c r="C3" s="587"/>
      <c r="D3" s="587"/>
      <c r="E3" s="587"/>
      <c r="F3" s="26"/>
      <c r="G3" s="26"/>
      <c r="H3" s="26"/>
    </row>
    <row r="4" spans="1:8" ht="27" customHeight="1" x14ac:dyDescent="0.35">
      <c r="A4" s="615" t="s">
        <v>1003</v>
      </c>
      <c r="B4" s="618"/>
      <c r="C4" s="618"/>
      <c r="D4" s="618"/>
      <c r="E4" s="618"/>
    </row>
    <row r="5" spans="1:8" ht="19.5" customHeight="1" x14ac:dyDescent="0.35">
      <c r="A5" s="19"/>
      <c r="B5" s="20"/>
      <c r="C5" s="38"/>
      <c r="D5" s="38"/>
      <c r="E5" s="38"/>
    </row>
    <row r="6" spans="1:8" ht="18" x14ac:dyDescent="0.35">
      <c r="A6" s="3"/>
      <c r="C6" s="619" t="s">
        <v>375</v>
      </c>
      <c r="D6" s="619"/>
      <c r="E6" s="619"/>
    </row>
    <row r="7" spans="1:8" ht="26.4" x14ac:dyDescent="0.3">
      <c r="A7" s="12" t="s">
        <v>600</v>
      </c>
      <c r="B7" s="2" t="s">
        <v>50</v>
      </c>
      <c r="C7" s="37" t="s">
        <v>24</v>
      </c>
      <c r="D7" s="37" t="s">
        <v>609</v>
      </c>
      <c r="E7" s="37" t="s">
        <v>610</v>
      </c>
    </row>
    <row r="8" spans="1:8" x14ac:dyDescent="0.3">
      <c r="A8" s="12" t="s">
        <v>135</v>
      </c>
      <c r="B8" s="4" t="s">
        <v>136</v>
      </c>
      <c r="C8" s="170">
        <v>0</v>
      </c>
      <c r="D8" s="381">
        <v>3886924</v>
      </c>
      <c r="E8" s="381">
        <v>3886924</v>
      </c>
    </row>
    <row r="9" spans="1:8" x14ac:dyDescent="0.3">
      <c r="A9" s="9" t="s">
        <v>550</v>
      </c>
      <c r="B9" s="5" t="s">
        <v>138</v>
      </c>
      <c r="C9" s="170">
        <v>0</v>
      </c>
      <c r="D9" s="170">
        <v>0</v>
      </c>
      <c r="E9" s="170">
        <v>0</v>
      </c>
    </row>
    <row r="10" spans="1:8" x14ac:dyDescent="0.3">
      <c r="A10" s="9" t="s">
        <v>551</v>
      </c>
      <c r="B10" s="5" t="s">
        <v>138</v>
      </c>
      <c r="C10" s="170">
        <v>0</v>
      </c>
      <c r="D10" s="170">
        <v>0</v>
      </c>
      <c r="E10" s="170">
        <v>0</v>
      </c>
    </row>
    <row r="11" spans="1:8" x14ac:dyDescent="0.3">
      <c r="A11" s="9" t="s">
        <v>552</v>
      </c>
      <c r="B11" s="5" t="s">
        <v>138</v>
      </c>
      <c r="C11" s="170">
        <v>0</v>
      </c>
      <c r="D11" s="170">
        <v>0</v>
      </c>
      <c r="E11" s="170">
        <v>0</v>
      </c>
    </row>
    <row r="12" spans="1:8" x14ac:dyDescent="0.3">
      <c r="A12" s="9" t="s">
        <v>553</v>
      </c>
      <c r="B12" s="5" t="s">
        <v>138</v>
      </c>
      <c r="C12" s="170">
        <v>0</v>
      </c>
      <c r="D12" s="170">
        <v>0</v>
      </c>
      <c r="E12" s="170">
        <v>0</v>
      </c>
    </row>
    <row r="13" spans="1:8" x14ac:dyDescent="0.3">
      <c r="A13" s="9" t="s">
        <v>554</v>
      </c>
      <c r="B13" s="5" t="s">
        <v>138</v>
      </c>
      <c r="C13" s="170">
        <v>0</v>
      </c>
      <c r="D13" s="170">
        <v>0</v>
      </c>
      <c r="E13" s="170">
        <v>0</v>
      </c>
    </row>
    <row r="14" spans="1:8" x14ac:dyDescent="0.3">
      <c r="A14" s="9" t="s">
        <v>555</v>
      </c>
      <c r="B14" s="5" t="s">
        <v>138</v>
      </c>
      <c r="C14" s="170">
        <v>0</v>
      </c>
      <c r="D14" s="170">
        <v>0</v>
      </c>
      <c r="E14" s="170">
        <v>0</v>
      </c>
    </row>
    <row r="15" spans="1:8" x14ac:dyDescent="0.3">
      <c r="A15" s="9" t="s">
        <v>556</v>
      </c>
      <c r="B15" s="5" t="s">
        <v>138</v>
      </c>
      <c r="C15" s="170">
        <v>0</v>
      </c>
      <c r="D15" s="170">
        <v>0</v>
      </c>
      <c r="E15" s="170">
        <v>0</v>
      </c>
    </row>
    <row r="16" spans="1:8" x14ac:dyDescent="0.3">
      <c r="A16" s="9" t="s">
        <v>557</v>
      </c>
      <c r="B16" s="5" t="s">
        <v>138</v>
      </c>
      <c r="C16" s="170">
        <v>0</v>
      </c>
      <c r="D16" s="170">
        <v>0</v>
      </c>
      <c r="E16" s="170">
        <v>0</v>
      </c>
    </row>
    <row r="17" spans="1:5" x14ac:dyDescent="0.3">
      <c r="A17" s="9" t="s">
        <v>558</v>
      </c>
      <c r="B17" s="5" t="s">
        <v>138</v>
      </c>
      <c r="C17" s="170">
        <v>0</v>
      </c>
      <c r="D17" s="170">
        <v>0</v>
      </c>
      <c r="E17" s="170">
        <v>0</v>
      </c>
    </row>
    <row r="18" spans="1:5" x14ac:dyDescent="0.3">
      <c r="A18" s="9" t="s">
        <v>559</v>
      </c>
      <c r="B18" s="5" t="s">
        <v>138</v>
      </c>
      <c r="C18" s="529">
        <f>SUM(C8:C17)</f>
        <v>0</v>
      </c>
      <c r="D18" s="170">
        <v>0</v>
      </c>
      <c r="E18" s="170">
        <v>0</v>
      </c>
    </row>
    <row r="19" spans="1:5" ht="26.4" x14ac:dyDescent="0.3">
      <c r="A19" s="8" t="s">
        <v>357</v>
      </c>
      <c r="B19" s="7" t="s">
        <v>138</v>
      </c>
      <c r="C19" s="172">
        <v>0</v>
      </c>
      <c r="D19" s="171">
        <f>SUM(D9:D18)</f>
        <v>0</v>
      </c>
      <c r="E19" s="171">
        <f>SUM(E9:E18)</f>
        <v>0</v>
      </c>
    </row>
    <row r="20" spans="1:5" x14ac:dyDescent="0.3">
      <c r="A20" s="9" t="s">
        <v>550</v>
      </c>
      <c r="B20" s="5" t="s">
        <v>139</v>
      </c>
      <c r="C20" s="170">
        <v>0</v>
      </c>
      <c r="D20" s="170">
        <v>0</v>
      </c>
      <c r="E20" s="170">
        <v>0</v>
      </c>
    </row>
    <row r="21" spans="1:5" x14ac:dyDescent="0.3">
      <c r="A21" s="9" t="s">
        <v>551</v>
      </c>
      <c r="B21" s="5" t="s">
        <v>139</v>
      </c>
      <c r="C21" s="170">
        <v>0</v>
      </c>
      <c r="D21" s="170">
        <v>0</v>
      </c>
      <c r="E21" s="170">
        <v>0</v>
      </c>
    </row>
    <row r="22" spans="1:5" x14ac:dyDescent="0.3">
      <c r="A22" s="9" t="s">
        <v>552</v>
      </c>
      <c r="B22" s="5" t="s">
        <v>139</v>
      </c>
      <c r="C22" s="170">
        <v>0</v>
      </c>
      <c r="D22" s="170">
        <v>0</v>
      </c>
      <c r="E22" s="170">
        <v>0</v>
      </c>
    </row>
    <row r="23" spans="1:5" x14ac:dyDescent="0.3">
      <c r="A23" s="9" t="s">
        <v>553</v>
      </c>
      <c r="B23" s="5" t="s">
        <v>139</v>
      </c>
      <c r="C23" s="170">
        <v>0</v>
      </c>
      <c r="D23" s="170">
        <v>0</v>
      </c>
      <c r="E23" s="170">
        <v>0</v>
      </c>
    </row>
    <row r="24" spans="1:5" x14ac:dyDescent="0.3">
      <c r="A24" s="9" t="s">
        <v>554</v>
      </c>
      <c r="B24" s="5" t="s">
        <v>139</v>
      </c>
      <c r="C24" s="170">
        <v>0</v>
      </c>
      <c r="D24" s="170">
        <v>0</v>
      </c>
      <c r="E24" s="170">
        <v>0</v>
      </c>
    </row>
    <row r="25" spans="1:5" x14ac:dyDescent="0.3">
      <c r="A25" s="9" t="s">
        <v>555</v>
      </c>
      <c r="B25" s="5" t="s">
        <v>139</v>
      </c>
      <c r="C25" s="170">
        <v>0</v>
      </c>
      <c r="D25" s="170">
        <v>0</v>
      </c>
      <c r="E25" s="170">
        <v>0</v>
      </c>
    </row>
    <row r="26" spans="1:5" x14ac:dyDescent="0.3">
      <c r="A26" s="9" t="s">
        <v>556</v>
      </c>
      <c r="B26" s="5" t="s">
        <v>139</v>
      </c>
      <c r="C26" s="170">
        <v>0</v>
      </c>
      <c r="D26" s="170">
        <v>0</v>
      </c>
      <c r="E26" s="170">
        <v>0</v>
      </c>
    </row>
    <row r="27" spans="1:5" x14ac:dyDescent="0.3">
      <c r="A27" s="9" t="s">
        <v>557</v>
      </c>
      <c r="B27" s="5" t="s">
        <v>139</v>
      </c>
      <c r="C27" s="170">
        <v>0</v>
      </c>
      <c r="D27" s="170">
        <v>0</v>
      </c>
      <c r="E27" s="170">
        <v>0</v>
      </c>
    </row>
    <row r="28" spans="1:5" x14ac:dyDescent="0.3">
      <c r="A28" s="9" t="s">
        <v>558</v>
      </c>
      <c r="B28" s="5" t="s">
        <v>139</v>
      </c>
      <c r="C28" s="170">
        <v>0</v>
      </c>
      <c r="D28" s="170">
        <v>0</v>
      </c>
      <c r="E28" s="170">
        <v>0</v>
      </c>
    </row>
    <row r="29" spans="1:5" x14ac:dyDescent="0.3">
      <c r="A29" s="9" t="s">
        <v>559</v>
      </c>
      <c r="B29" s="5" t="s">
        <v>139</v>
      </c>
      <c r="C29" s="529">
        <v>0</v>
      </c>
      <c r="D29" s="170">
        <v>0</v>
      </c>
      <c r="E29" s="170">
        <v>0</v>
      </c>
    </row>
    <row r="30" spans="1:5" ht="26.4" x14ac:dyDescent="0.3">
      <c r="A30" s="8" t="s">
        <v>358</v>
      </c>
      <c r="B30" s="7" t="s">
        <v>139</v>
      </c>
      <c r="C30" s="172">
        <v>0</v>
      </c>
      <c r="D30" s="171">
        <f>SUM(D20:D29)</f>
        <v>0</v>
      </c>
      <c r="E30" s="171">
        <f>SUM(E20:E29)</f>
        <v>0</v>
      </c>
    </row>
    <row r="31" spans="1:5" x14ac:dyDescent="0.3">
      <c r="A31" s="9" t="s">
        <v>550</v>
      </c>
      <c r="B31" s="5" t="s">
        <v>140</v>
      </c>
      <c r="C31" s="170">
        <v>0</v>
      </c>
      <c r="D31" s="170">
        <v>475000</v>
      </c>
      <c r="E31" s="170">
        <v>475000</v>
      </c>
    </row>
    <row r="32" spans="1:5" x14ac:dyDescent="0.3">
      <c r="A32" s="9" t="s">
        <v>551</v>
      </c>
      <c r="B32" s="5" t="s">
        <v>140</v>
      </c>
      <c r="C32" s="170">
        <v>0</v>
      </c>
      <c r="D32" s="170">
        <v>0</v>
      </c>
      <c r="E32" s="170">
        <v>0</v>
      </c>
    </row>
    <row r="33" spans="1:6" x14ac:dyDescent="0.3">
      <c r="A33" s="9" t="s">
        <v>552</v>
      </c>
      <c r="B33" s="5" t="s">
        <v>140</v>
      </c>
      <c r="C33" s="170">
        <v>0</v>
      </c>
      <c r="D33" s="170">
        <v>0</v>
      </c>
      <c r="E33" s="170">
        <v>0</v>
      </c>
    </row>
    <row r="34" spans="1:6" x14ac:dyDescent="0.3">
      <c r="A34" s="9" t="s">
        <v>553</v>
      </c>
      <c r="B34" s="5" t="s">
        <v>140</v>
      </c>
      <c r="C34" s="170">
        <v>0</v>
      </c>
      <c r="D34" s="170">
        <v>0</v>
      </c>
      <c r="E34" s="170">
        <v>0</v>
      </c>
    </row>
    <row r="35" spans="1:6" x14ac:dyDescent="0.3">
      <c r="A35" s="9" t="s">
        <v>554</v>
      </c>
      <c r="B35" s="5" t="s">
        <v>140</v>
      </c>
      <c r="C35" s="170">
        <v>0</v>
      </c>
      <c r="D35" s="170">
        <v>0</v>
      </c>
      <c r="E35" s="170">
        <v>0</v>
      </c>
    </row>
    <row r="36" spans="1:6" x14ac:dyDescent="0.3">
      <c r="A36" s="9" t="s">
        <v>555</v>
      </c>
      <c r="B36" s="5" t="s">
        <v>140</v>
      </c>
      <c r="C36" s="380">
        <v>0</v>
      </c>
      <c r="D36" s="170">
        <v>0</v>
      </c>
      <c r="E36" s="170">
        <v>0</v>
      </c>
    </row>
    <row r="37" spans="1:6" x14ac:dyDescent="0.3">
      <c r="A37" s="9" t="s">
        <v>556</v>
      </c>
      <c r="B37" s="5" t="s">
        <v>140</v>
      </c>
      <c r="C37" s="170">
        <v>0</v>
      </c>
      <c r="D37" s="170">
        <v>0</v>
      </c>
      <c r="E37" s="170">
        <v>0</v>
      </c>
    </row>
    <row r="38" spans="1:6" x14ac:dyDescent="0.3">
      <c r="A38" s="9" t="s">
        <v>557</v>
      </c>
      <c r="B38" s="5" t="s">
        <v>140</v>
      </c>
      <c r="C38" s="170">
        <v>3453876</v>
      </c>
      <c r="D38" s="170">
        <v>3453876</v>
      </c>
      <c r="E38" s="170">
        <v>3348676</v>
      </c>
      <c r="F38" s="23"/>
    </row>
    <row r="39" spans="1:6" x14ac:dyDescent="0.3">
      <c r="A39" s="9" t="s">
        <v>558</v>
      </c>
      <c r="B39" s="5" t="s">
        <v>140</v>
      </c>
      <c r="C39" s="170">
        <v>0</v>
      </c>
      <c r="D39" s="170">
        <v>0</v>
      </c>
      <c r="E39" s="170">
        <v>0</v>
      </c>
    </row>
    <row r="40" spans="1:6" x14ac:dyDescent="0.3">
      <c r="A40" s="9" t="s">
        <v>559</v>
      </c>
      <c r="B40" s="5" t="s">
        <v>140</v>
      </c>
      <c r="C40" s="529">
        <v>0</v>
      </c>
      <c r="D40" s="170">
        <v>0</v>
      </c>
      <c r="E40" s="170">
        <v>0</v>
      </c>
    </row>
    <row r="41" spans="1:6" x14ac:dyDescent="0.3">
      <c r="A41" s="8" t="s">
        <v>359</v>
      </c>
      <c r="B41" s="7" t="s">
        <v>140</v>
      </c>
      <c r="C41" s="172">
        <v>4797325</v>
      </c>
      <c r="D41" s="171">
        <f>SUM(D31:D40)</f>
        <v>3928876</v>
      </c>
      <c r="E41" s="171">
        <f>SUM(E31:E40)</f>
        <v>3823676</v>
      </c>
    </row>
    <row r="42" spans="1:6" x14ac:dyDescent="0.3">
      <c r="A42" s="9" t="s">
        <v>560</v>
      </c>
      <c r="B42" s="4" t="s">
        <v>142</v>
      </c>
      <c r="C42" s="170">
        <v>0</v>
      </c>
      <c r="D42" s="170">
        <v>0</v>
      </c>
      <c r="E42" s="170">
        <v>0</v>
      </c>
    </row>
    <row r="43" spans="1:6" x14ac:dyDescent="0.3">
      <c r="A43" s="9" t="s">
        <v>561</v>
      </c>
      <c r="B43" s="4" t="s">
        <v>142</v>
      </c>
      <c r="C43" s="170">
        <v>0</v>
      </c>
      <c r="D43" s="170">
        <v>0</v>
      </c>
      <c r="E43" s="170">
        <v>0</v>
      </c>
    </row>
    <row r="44" spans="1:6" x14ac:dyDescent="0.3">
      <c r="A44" s="9" t="s">
        <v>562</v>
      </c>
      <c r="B44" s="4" t="s">
        <v>142</v>
      </c>
      <c r="C44" s="170">
        <v>0</v>
      </c>
      <c r="D44" s="170">
        <v>570000</v>
      </c>
      <c r="E44" s="170">
        <v>569934</v>
      </c>
    </row>
    <row r="45" spans="1:6" x14ac:dyDescent="0.3">
      <c r="A45" s="4" t="s">
        <v>563</v>
      </c>
      <c r="B45" s="4" t="s">
        <v>142</v>
      </c>
      <c r="C45" s="170">
        <v>0</v>
      </c>
      <c r="D45" s="170">
        <v>0</v>
      </c>
      <c r="E45" s="170">
        <v>0</v>
      </c>
    </row>
    <row r="46" spans="1:6" x14ac:dyDescent="0.3">
      <c r="A46" s="4" t="s">
        <v>564</v>
      </c>
      <c r="B46" s="4" t="s">
        <v>142</v>
      </c>
      <c r="C46" s="170">
        <v>0</v>
      </c>
      <c r="D46" s="170">
        <v>0</v>
      </c>
      <c r="E46" s="170">
        <v>0</v>
      </c>
    </row>
    <row r="47" spans="1:6" x14ac:dyDescent="0.3">
      <c r="A47" s="4" t="s">
        <v>565</v>
      </c>
      <c r="B47" s="4" t="s">
        <v>142</v>
      </c>
      <c r="C47" s="170">
        <v>0</v>
      </c>
      <c r="D47" s="170">
        <v>0</v>
      </c>
      <c r="E47" s="170">
        <v>0</v>
      </c>
    </row>
    <row r="48" spans="1:6" x14ac:dyDescent="0.3">
      <c r="A48" s="9" t="s">
        <v>566</v>
      </c>
      <c r="B48" s="4" t="s">
        <v>142</v>
      </c>
      <c r="C48" s="170">
        <v>0</v>
      </c>
      <c r="D48" s="170">
        <v>0</v>
      </c>
      <c r="E48" s="170">
        <v>0</v>
      </c>
    </row>
    <row r="49" spans="1:5" x14ac:dyDescent="0.3">
      <c r="A49" s="9" t="s">
        <v>567</v>
      </c>
      <c r="B49" s="4" t="s">
        <v>142</v>
      </c>
      <c r="C49" s="170">
        <v>0</v>
      </c>
      <c r="D49" s="170">
        <v>0</v>
      </c>
      <c r="E49" s="170">
        <v>0</v>
      </c>
    </row>
    <row r="50" spans="1:5" x14ac:dyDescent="0.3">
      <c r="A50" s="9" t="s">
        <v>568</v>
      </c>
      <c r="B50" s="4" t="s">
        <v>142</v>
      </c>
      <c r="C50" s="170">
        <v>0</v>
      </c>
      <c r="D50" s="170">
        <v>0</v>
      </c>
      <c r="E50" s="170">
        <v>0</v>
      </c>
    </row>
    <row r="51" spans="1:5" x14ac:dyDescent="0.3">
      <c r="A51" s="9" t="s">
        <v>569</v>
      </c>
      <c r="B51" s="4" t="s">
        <v>142</v>
      </c>
      <c r="C51" s="529">
        <v>0</v>
      </c>
      <c r="D51" s="170">
        <v>0</v>
      </c>
      <c r="E51" s="170">
        <v>0</v>
      </c>
    </row>
    <row r="52" spans="1:5" ht="26.4" x14ac:dyDescent="0.3">
      <c r="A52" s="8" t="s">
        <v>360</v>
      </c>
      <c r="B52" s="7" t="s">
        <v>142</v>
      </c>
      <c r="C52" s="530">
        <v>0</v>
      </c>
      <c r="D52" s="171">
        <f>SUM(D42:D51)</f>
        <v>570000</v>
      </c>
      <c r="E52" s="171">
        <f>SUM(E42:E51)</f>
        <v>569934</v>
      </c>
    </row>
    <row r="53" spans="1:5" x14ac:dyDescent="0.3">
      <c r="A53" s="9" t="s">
        <v>560</v>
      </c>
      <c r="B53" s="4" t="s">
        <v>148</v>
      </c>
      <c r="C53" s="170">
        <v>0</v>
      </c>
      <c r="D53" s="170">
        <v>0</v>
      </c>
      <c r="E53" s="170">
        <v>0</v>
      </c>
    </row>
    <row r="54" spans="1:5" x14ac:dyDescent="0.3">
      <c r="A54" s="9" t="s">
        <v>430</v>
      </c>
      <c r="B54" s="4" t="s">
        <v>148</v>
      </c>
      <c r="C54" s="170">
        <v>4197538</v>
      </c>
      <c r="D54" s="170">
        <v>4197538</v>
      </c>
      <c r="E54" s="170">
        <v>3935332</v>
      </c>
    </row>
    <row r="55" spans="1:5" x14ac:dyDescent="0.3">
      <c r="A55" s="9" t="s">
        <v>561</v>
      </c>
      <c r="B55" s="4" t="s">
        <v>148</v>
      </c>
      <c r="C55" s="170">
        <v>0</v>
      </c>
      <c r="D55" s="170">
        <v>0</v>
      </c>
      <c r="E55" s="170">
        <v>0</v>
      </c>
    </row>
    <row r="56" spans="1:5" x14ac:dyDescent="0.3">
      <c r="A56" s="9" t="s">
        <v>562</v>
      </c>
      <c r="B56" s="4" t="s">
        <v>148</v>
      </c>
      <c r="C56" s="170">
        <v>0</v>
      </c>
      <c r="D56" s="170">
        <v>0</v>
      </c>
      <c r="E56" s="170">
        <v>0</v>
      </c>
    </row>
    <row r="57" spans="1:5" x14ac:dyDescent="0.3">
      <c r="A57" s="4" t="s">
        <v>563</v>
      </c>
      <c r="B57" s="4" t="s">
        <v>148</v>
      </c>
      <c r="C57" s="170">
        <v>0</v>
      </c>
      <c r="D57" s="170">
        <v>0</v>
      </c>
      <c r="E57" s="170">
        <v>0</v>
      </c>
    </row>
    <row r="58" spans="1:5" x14ac:dyDescent="0.3">
      <c r="A58" s="4" t="s">
        <v>564</v>
      </c>
      <c r="B58" s="4" t="s">
        <v>148</v>
      </c>
      <c r="C58" s="170">
        <v>0</v>
      </c>
      <c r="D58" s="170">
        <v>0</v>
      </c>
      <c r="E58" s="170">
        <v>0</v>
      </c>
    </row>
    <row r="59" spans="1:5" x14ac:dyDescent="0.3">
      <c r="A59" s="4" t="s">
        <v>565</v>
      </c>
      <c r="B59" s="4" t="s">
        <v>148</v>
      </c>
      <c r="C59" s="170">
        <v>0</v>
      </c>
      <c r="D59" s="170">
        <v>0</v>
      </c>
      <c r="E59" s="170">
        <v>0</v>
      </c>
    </row>
    <row r="60" spans="1:5" x14ac:dyDescent="0.3">
      <c r="A60" s="9" t="s">
        <v>566</v>
      </c>
      <c r="B60" s="4" t="s">
        <v>148</v>
      </c>
      <c r="C60" s="170">
        <v>0</v>
      </c>
      <c r="D60" s="170">
        <v>8316900</v>
      </c>
      <c r="E60" s="170">
        <v>8316900</v>
      </c>
    </row>
    <row r="61" spans="1:5" x14ac:dyDescent="0.3">
      <c r="A61" s="9" t="s">
        <v>570</v>
      </c>
      <c r="B61" s="4" t="s">
        <v>148</v>
      </c>
      <c r="C61" s="170">
        <v>0</v>
      </c>
      <c r="D61" s="170">
        <v>0</v>
      </c>
      <c r="E61" s="170">
        <v>0</v>
      </c>
    </row>
    <row r="62" spans="1:5" x14ac:dyDescent="0.3">
      <c r="A62" s="9" t="s">
        <v>568</v>
      </c>
      <c r="B62" s="4" t="s">
        <v>148</v>
      </c>
      <c r="C62" s="170">
        <v>0</v>
      </c>
      <c r="D62" s="170">
        <v>0</v>
      </c>
      <c r="E62" s="170">
        <v>0</v>
      </c>
    </row>
    <row r="63" spans="1:5" x14ac:dyDescent="0.3">
      <c r="A63" s="9" t="s">
        <v>569</v>
      </c>
      <c r="B63" s="4" t="s">
        <v>148</v>
      </c>
      <c r="C63" s="170">
        <v>0</v>
      </c>
      <c r="D63" s="170">
        <v>0</v>
      </c>
      <c r="E63" s="170">
        <v>0</v>
      </c>
    </row>
    <row r="64" spans="1:5" x14ac:dyDescent="0.3">
      <c r="A64" s="10" t="s">
        <v>361</v>
      </c>
      <c r="B64" s="7" t="s">
        <v>148</v>
      </c>
      <c r="C64" s="172">
        <v>4197538</v>
      </c>
      <c r="D64" s="171">
        <f>SUM(D53:D63)</f>
        <v>12514438</v>
      </c>
      <c r="E64" s="171">
        <f>SUM(E53:E63)</f>
        <v>12252232</v>
      </c>
    </row>
    <row r="65" spans="1:5" x14ac:dyDescent="0.3">
      <c r="A65" s="9" t="s">
        <v>550</v>
      </c>
      <c r="B65" s="5" t="s">
        <v>174</v>
      </c>
      <c r="C65" s="170">
        <v>0</v>
      </c>
      <c r="D65" s="170">
        <v>0</v>
      </c>
      <c r="E65" s="170">
        <v>0</v>
      </c>
    </row>
    <row r="66" spans="1:5" x14ac:dyDescent="0.3">
      <c r="A66" s="9" t="s">
        <v>551</v>
      </c>
      <c r="B66" s="5" t="s">
        <v>174</v>
      </c>
      <c r="C66" s="170">
        <v>0</v>
      </c>
      <c r="D66" s="170">
        <v>0</v>
      </c>
      <c r="E66" s="170">
        <v>0</v>
      </c>
    </row>
    <row r="67" spans="1:5" x14ac:dyDescent="0.3">
      <c r="A67" s="9" t="s">
        <v>552</v>
      </c>
      <c r="B67" s="5" t="s">
        <v>174</v>
      </c>
      <c r="C67" s="170">
        <v>0</v>
      </c>
      <c r="D67" s="170">
        <v>0</v>
      </c>
      <c r="E67" s="170">
        <v>0</v>
      </c>
    </row>
    <row r="68" spans="1:5" x14ac:dyDescent="0.3">
      <c r="A68" s="9" t="s">
        <v>553</v>
      </c>
      <c r="B68" s="5" t="s">
        <v>174</v>
      </c>
      <c r="C68" s="170">
        <v>0</v>
      </c>
      <c r="D68" s="170">
        <v>0</v>
      </c>
      <c r="E68" s="170">
        <v>0</v>
      </c>
    </row>
    <row r="69" spans="1:5" x14ac:dyDescent="0.3">
      <c r="A69" s="9" t="s">
        <v>554</v>
      </c>
      <c r="B69" s="5" t="s">
        <v>174</v>
      </c>
      <c r="C69" s="170">
        <v>0</v>
      </c>
      <c r="D69" s="170">
        <v>0</v>
      </c>
      <c r="E69" s="170">
        <v>0</v>
      </c>
    </row>
    <row r="70" spans="1:5" x14ac:dyDescent="0.3">
      <c r="A70" s="9" t="s">
        <v>555</v>
      </c>
      <c r="B70" s="5" t="s">
        <v>174</v>
      </c>
      <c r="C70" s="170">
        <v>0</v>
      </c>
      <c r="D70" s="170">
        <v>0</v>
      </c>
      <c r="E70" s="170">
        <v>0</v>
      </c>
    </row>
    <row r="71" spans="1:5" x14ac:dyDescent="0.3">
      <c r="A71" s="9" t="s">
        <v>556</v>
      </c>
      <c r="B71" s="5" t="s">
        <v>174</v>
      </c>
      <c r="C71" s="170">
        <v>0</v>
      </c>
      <c r="D71" s="170">
        <v>0</v>
      </c>
      <c r="E71" s="170">
        <v>0</v>
      </c>
    </row>
    <row r="72" spans="1:5" x14ac:dyDescent="0.3">
      <c r="A72" s="9" t="s">
        <v>557</v>
      </c>
      <c r="B72" s="5" t="s">
        <v>174</v>
      </c>
      <c r="C72" s="170">
        <v>0</v>
      </c>
      <c r="D72" s="170">
        <v>0</v>
      </c>
      <c r="E72" s="170">
        <v>0</v>
      </c>
    </row>
    <row r="73" spans="1:5" x14ac:dyDescent="0.3">
      <c r="A73" s="9" t="s">
        <v>558</v>
      </c>
      <c r="B73" s="5" t="s">
        <v>174</v>
      </c>
      <c r="C73" s="529">
        <v>0</v>
      </c>
      <c r="D73" s="170">
        <v>0</v>
      </c>
      <c r="E73" s="170">
        <v>0</v>
      </c>
    </row>
    <row r="74" spans="1:5" x14ac:dyDescent="0.3">
      <c r="A74" s="9" t="s">
        <v>559</v>
      </c>
      <c r="B74" s="5" t="s">
        <v>174</v>
      </c>
      <c r="C74" s="170">
        <v>0</v>
      </c>
      <c r="D74" s="170">
        <v>0</v>
      </c>
      <c r="E74" s="170">
        <v>0</v>
      </c>
    </row>
    <row r="75" spans="1:5" ht="26.4" x14ac:dyDescent="0.3">
      <c r="A75" s="8" t="s">
        <v>431</v>
      </c>
      <c r="B75" s="7" t="s">
        <v>174</v>
      </c>
      <c r="C75" s="172">
        <v>0</v>
      </c>
      <c r="D75" s="171">
        <f>SUM(D65:D74)</f>
        <v>0</v>
      </c>
      <c r="E75" s="171">
        <f>SUM(E65:E74)</f>
        <v>0</v>
      </c>
    </row>
    <row r="76" spans="1:5" x14ac:dyDescent="0.3">
      <c r="A76" s="9" t="s">
        <v>550</v>
      </c>
      <c r="B76" s="5" t="s">
        <v>175</v>
      </c>
      <c r="C76" s="170">
        <v>0</v>
      </c>
      <c r="D76" s="170">
        <v>0</v>
      </c>
      <c r="E76" s="170">
        <v>0</v>
      </c>
    </row>
    <row r="77" spans="1:5" x14ac:dyDescent="0.3">
      <c r="A77" s="9" t="s">
        <v>551</v>
      </c>
      <c r="B77" s="5" t="s">
        <v>175</v>
      </c>
      <c r="C77" s="170">
        <v>0</v>
      </c>
      <c r="D77" s="170">
        <v>0</v>
      </c>
      <c r="E77" s="170">
        <v>0</v>
      </c>
    </row>
    <row r="78" spans="1:5" x14ac:dyDescent="0.3">
      <c r="A78" s="9" t="s">
        <v>552</v>
      </c>
      <c r="B78" s="5" t="s">
        <v>175</v>
      </c>
      <c r="C78" s="170">
        <v>0</v>
      </c>
      <c r="D78" s="170">
        <v>0</v>
      </c>
      <c r="E78" s="170">
        <v>0</v>
      </c>
    </row>
    <row r="79" spans="1:5" x14ac:dyDescent="0.3">
      <c r="A79" s="9" t="s">
        <v>553</v>
      </c>
      <c r="B79" s="5" t="s">
        <v>175</v>
      </c>
      <c r="C79" s="170">
        <v>0</v>
      </c>
      <c r="D79" s="170">
        <v>0</v>
      </c>
      <c r="E79" s="170">
        <v>0</v>
      </c>
    </row>
    <row r="80" spans="1:5" x14ac:dyDescent="0.3">
      <c r="A80" s="9" t="s">
        <v>554</v>
      </c>
      <c r="B80" s="5" t="s">
        <v>175</v>
      </c>
      <c r="C80" s="170">
        <v>0</v>
      </c>
      <c r="D80" s="170">
        <v>0</v>
      </c>
      <c r="E80" s="170">
        <v>0</v>
      </c>
    </row>
    <row r="81" spans="1:5" x14ac:dyDescent="0.3">
      <c r="A81" s="9" t="s">
        <v>555</v>
      </c>
      <c r="B81" s="5" t="s">
        <v>175</v>
      </c>
      <c r="C81" s="170">
        <v>0</v>
      </c>
      <c r="D81" s="170">
        <v>0</v>
      </c>
      <c r="E81" s="170">
        <v>0</v>
      </c>
    </row>
    <row r="82" spans="1:5" x14ac:dyDescent="0.3">
      <c r="A82" s="9" t="s">
        <v>556</v>
      </c>
      <c r="B82" s="5" t="s">
        <v>175</v>
      </c>
      <c r="C82" s="170">
        <v>0</v>
      </c>
      <c r="D82" s="170">
        <v>0</v>
      </c>
      <c r="E82" s="170">
        <v>0</v>
      </c>
    </row>
    <row r="83" spans="1:5" x14ac:dyDescent="0.3">
      <c r="A83" s="9" t="s">
        <v>557</v>
      </c>
      <c r="B83" s="5" t="s">
        <v>175</v>
      </c>
      <c r="C83" s="170">
        <v>0</v>
      </c>
      <c r="D83" s="170">
        <v>0</v>
      </c>
      <c r="E83" s="170">
        <v>0</v>
      </c>
    </row>
    <row r="84" spans="1:5" x14ac:dyDescent="0.3">
      <c r="A84" s="9" t="s">
        <v>558</v>
      </c>
      <c r="B84" s="5" t="s">
        <v>175</v>
      </c>
      <c r="C84" s="529">
        <f>SUM(C74:C83)</f>
        <v>0</v>
      </c>
      <c r="D84" s="170">
        <v>0</v>
      </c>
      <c r="E84" s="170">
        <v>0</v>
      </c>
    </row>
    <row r="85" spans="1:5" x14ac:dyDescent="0.3">
      <c r="A85" s="9" t="s">
        <v>559</v>
      </c>
      <c r="B85" s="5" t="s">
        <v>175</v>
      </c>
      <c r="C85" s="170">
        <v>0</v>
      </c>
      <c r="D85" s="170"/>
      <c r="E85" s="170"/>
    </row>
    <row r="86" spans="1:5" ht="26.4" x14ac:dyDescent="0.3">
      <c r="A86" s="8" t="s">
        <v>369</v>
      </c>
      <c r="B86" s="7" t="s">
        <v>175</v>
      </c>
      <c r="C86" s="172">
        <v>0</v>
      </c>
      <c r="D86" s="171">
        <f>SUM(D76:D85)</f>
        <v>0</v>
      </c>
      <c r="E86" s="171">
        <f>SUM(E76:E85)</f>
        <v>0</v>
      </c>
    </row>
    <row r="87" spans="1:5" x14ac:dyDescent="0.3">
      <c r="A87" s="9" t="s">
        <v>550</v>
      </c>
      <c r="B87" s="5" t="s">
        <v>176</v>
      </c>
      <c r="C87" s="170">
        <v>0</v>
      </c>
      <c r="D87" s="170">
        <v>0</v>
      </c>
      <c r="E87" s="170">
        <v>0</v>
      </c>
    </row>
    <row r="88" spans="1:5" x14ac:dyDescent="0.3">
      <c r="A88" s="9" t="s">
        <v>551</v>
      </c>
      <c r="B88" s="5" t="s">
        <v>176</v>
      </c>
      <c r="C88" s="170">
        <v>0</v>
      </c>
      <c r="D88" s="170">
        <v>0</v>
      </c>
      <c r="E88" s="170">
        <v>0</v>
      </c>
    </row>
    <row r="89" spans="1:5" x14ac:dyDescent="0.3">
      <c r="A89" s="9" t="s">
        <v>552</v>
      </c>
      <c r="B89" s="5" t="s">
        <v>176</v>
      </c>
      <c r="C89" s="170">
        <v>0</v>
      </c>
      <c r="D89" s="170">
        <v>0</v>
      </c>
      <c r="E89" s="170">
        <v>0</v>
      </c>
    </row>
    <row r="90" spans="1:5" x14ac:dyDescent="0.3">
      <c r="A90" s="9" t="s">
        <v>553</v>
      </c>
      <c r="B90" s="5" t="s">
        <v>176</v>
      </c>
      <c r="C90" s="170">
        <v>0</v>
      </c>
      <c r="D90" s="170">
        <v>0</v>
      </c>
      <c r="E90" s="170">
        <v>0</v>
      </c>
    </row>
    <row r="91" spans="1:5" x14ac:dyDescent="0.3">
      <c r="A91" s="9" t="s">
        <v>554</v>
      </c>
      <c r="B91" s="5" t="s">
        <v>176</v>
      </c>
      <c r="C91" s="170">
        <v>0</v>
      </c>
      <c r="D91" s="170">
        <v>0</v>
      </c>
      <c r="E91" s="170">
        <v>0</v>
      </c>
    </row>
    <row r="92" spans="1:5" x14ac:dyDescent="0.3">
      <c r="A92" s="9" t="s">
        <v>555</v>
      </c>
      <c r="B92" s="5" t="s">
        <v>176</v>
      </c>
      <c r="C92" s="170">
        <v>0</v>
      </c>
      <c r="D92" s="170">
        <v>0</v>
      </c>
      <c r="E92" s="170">
        <v>0</v>
      </c>
    </row>
    <row r="93" spans="1:5" x14ac:dyDescent="0.3">
      <c r="A93" s="9" t="s">
        <v>556</v>
      </c>
      <c r="B93" s="5" t="s">
        <v>176</v>
      </c>
      <c r="C93" s="170">
        <v>0</v>
      </c>
      <c r="D93" s="170">
        <v>0</v>
      </c>
      <c r="E93" s="170">
        <v>0</v>
      </c>
    </row>
    <row r="94" spans="1:5" x14ac:dyDescent="0.3">
      <c r="A94" s="9" t="s">
        <v>557</v>
      </c>
      <c r="B94" s="5" t="s">
        <v>176</v>
      </c>
      <c r="C94" s="170">
        <v>0</v>
      </c>
      <c r="D94" s="170">
        <v>0</v>
      </c>
      <c r="E94" s="170">
        <v>0</v>
      </c>
    </row>
    <row r="95" spans="1:5" x14ac:dyDescent="0.3">
      <c r="A95" s="9" t="s">
        <v>558</v>
      </c>
      <c r="B95" s="5" t="s">
        <v>176</v>
      </c>
      <c r="C95" s="529">
        <f>SUM(C85:C94)</f>
        <v>0</v>
      </c>
      <c r="D95" s="170">
        <v>0</v>
      </c>
      <c r="E95" s="170">
        <v>0</v>
      </c>
    </row>
    <row r="96" spans="1:5" x14ac:dyDescent="0.3">
      <c r="A96" s="9" t="s">
        <v>559</v>
      </c>
      <c r="B96" s="5" t="s">
        <v>176</v>
      </c>
      <c r="C96" s="170">
        <v>0</v>
      </c>
      <c r="D96" s="170">
        <v>0</v>
      </c>
      <c r="E96" s="170">
        <v>0</v>
      </c>
    </row>
    <row r="97" spans="1:5" x14ac:dyDescent="0.3">
      <c r="A97" s="8" t="s">
        <v>368</v>
      </c>
      <c r="B97" s="7" t="s">
        <v>176</v>
      </c>
      <c r="C97" s="172">
        <v>0</v>
      </c>
      <c r="D97" s="171">
        <f>SUM(D87:D96)</f>
        <v>0</v>
      </c>
      <c r="E97" s="171">
        <f>SUM(E87:E96)</f>
        <v>0</v>
      </c>
    </row>
    <row r="98" spans="1:5" x14ac:dyDescent="0.3">
      <c r="A98" s="9" t="s">
        <v>560</v>
      </c>
      <c r="B98" s="4" t="s">
        <v>178</v>
      </c>
      <c r="C98" s="170">
        <v>0</v>
      </c>
      <c r="D98" s="170">
        <v>0</v>
      </c>
      <c r="E98" s="170">
        <v>0</v>
      </c>
    </row>
    <row r="99" spans="1:5" x14ac:dyDescent="0.3">
      <c r="A99" s="9" t="s">
        <v>561</v>
      </c>
      <c r="B99" s="5" t="s">
        <v>178</v>
      </c>
      <c r="C99" s="170">
        <v>0</v>
      </c>
      <c r="D99" s="170">
        <v>0</v>
      </c>
      <c r="E99" s="170">
        <v>0</v>
      </c>
    </row>
    <row r="100" spans="1:5" x14ac:dyDescent="0.3">
      <c r="A100" s="9" t="s">
        <v>562</v>
      </c>
      <c r="B100" s="4" t="s">
        <v>178</v>
      </c>
      <c r="C100" s="170">
        <v>0</v>
      </c>
      <c r="D100" s="170">
        <v>0</v>
      </c>
      <c r="E100" s="170">
        <v>0</v>
      </c>
    </row>
    <row r="101" spans="1:5" x14ac:dyDescent="0.3">
      <c r="A101" s="4" t="s">
        <v>563</v>
      </c>
      <c r="B101" s="5" t="s">
        <v>178</v>
      </c>
      <c r="C101" s="170">
        <v>0</v>
      </c>
      <c r="D101" s="170">
        <v>0</v>
      </c>
      <c r="E101" s="170">
        <v>0</v>
      </c>
    </row>
    <row r="102" spans="1:5" x14ac:dyDescent="0.3">
      <c r="A102" s="4" t="s">
        <v>564</v>
      </c>
      <c r="B102" s="4" t="s">
        <v>178</v>
      </c>
      <c r="C102" s="170">
        <v>0</v>
      </c>
      <c r="D102" s="170">
        <v>0</v>
      </c>
      <c r="E102" s="170">
        <v>0</v>
      </c>
    </row>
    <row r="103" spans="1:5" x14ac:dyDescent="0.3">
      <c r="A103" s="4" t="s">
        <v>565</v>
      </c>
      <c r="B103" s="5" t="s">
        <v>178</v>
      </c>
      <c r="C103" s="170">
        <v>0</v>
      </c>
      <c r="D103" s="170">
        <v>0</v>
      </c>
      <c r="E103" s="170">
        <v>0</v>
      </c>
    </row>
    <row r="104" spans="1:5" x14ac:dyDescent="0.3">
      <c r="A104" s="9" t="s">
        <v>566</v>
      </c>
      <c r="B104" s="4" t="s">
        <v>178</v>
      </c>
      <c r="C104" s="170">
        <v>0</v>
      </c>
      <c r="D104" s="170">
        <v>0</v>
      </c>
      <c r="E104" s="170">
        <v>0</v>
      </c>
    </row>
    <row r="105" spans="1:5" x14ac:dyDescent="0.3">
      <c r="A105" s="9" t="s">
        <v>570</v>
      </c>
      <c r="B105" s="5" t="s">
        <v>178</v>
      </c>
      <c r="C105" s="170">
        <v>0</v>
      </c>
      <c r="D105" s="170">
        <v>0</v>
      </c>
      <c r="E105" s="170">
        <v>0</v>
      </c>
    </row>
    <row r="106" spans="1:5" x14ac:dyDescent="0.3">
      <c r="A106" s="9" t="s">
        <v>568</v>
      </c>
      <c r="B106" s="4" t="s">
        <v>178</v>
      </c>
      <c r="C106" s="529">
        <f>SUM(C96:C105)</f>
        <v>0</v>
      </c>
      <c r="D106" s="170">
        <v>0</v>
      </c>
      <c r="E106" s="170">
        <v>0</v>
      </c>
    </row>
    <row r="107" spans="1:5" x14ac:dyDescent="0.3">
      <c r="A107" s="9" t="s">
        <v>569</v>
      </c>
      <c r="B107" s="5" t="s">
        <v>178</v>
      </c>
      <c r="C107" s="170">
        <v>0</v>
      </c>
      <c r="D107" s="170">
        <v>0</v>
      </c>
      <c r="E107" s="170">
        <v>0</v>
      </c>
    </row>
    <row r="108" spans="1:5" ht="26.4" x14ac:dyDescent="0.3">
      <c r="A108" s="8" t="s">
        <v>367</v>
      </c>
      <c r="B108" s="7" t="s">
        <v>178</v>
      </c>
      <c r="C108" s="172">
        <v>0</v>
      </c>
      <c r="D108" s="171">
        <f>SUM(D98:D107)</f>
        <v>0</v>
      </c>
      <c r="E108" s="171">
        <f>SUM(E98:E107)</f>
        <v>0</v>
      </c>
    </row>
    <row r="109" spans="1:5" x14ac:dyDescent="0.3">
      <c r="A109" s="9" t="s">
        <v>560</v>
      </c>
      <c r="B109" s="4" t="s">
        <v>181</v>
      </c>
      <c r="C109" s="170">
        <v>0</v>
      </c>
      <c r="D109" s="170">
        <v>0</v>
      </c>
      <c r="E109" s="170">
        <v>0</v>
      </c>
    </row>
    <row r="110" spans="1:5" x14ac:dyDescent="0.3">
      <c r="A110" s="9" t="s">
        <v>561</v>
      </c>
      <c r="B110" s="4" t="s">
        <v>181</v>
      </c>
      <c r="C110" s="170">
        <v>0</v>
      </c>
      <c r="D110" s="170">
        <v>0</v>
      </c>
      <c r="E110" s="170">
        <v>0</v>
      </c>
    </row>
    <row r="111" spans="1:5" x14ac:dyDescent="0.3">
      <c r="A111" s="9" t="s">
        <v>562</v>
      </c>
      <c r="B111" s="4" t="s">
        <v>181</v>
      </c>
      <c r="C111" s="170">
        <v>0</v>
      </c>
      <c r="D111" s="170">
        <v>0</v>
      </c>
      <c r="E111" s="170">
        <v>0</v>
      </c>
    </row>
    <row r="112" spans="1:5" x14ac:dyDescent="0.3">
      <c r="A112" s="4" t="s">
        <v>563</v>
      </c>
      <c r="B112" s="4" t="s">
        <v>181</v>
      </c>
      <c r="C112" s="170">
        <v>0</v>
      </c>
      <c r="D112" s="170">
        <v>0</v>
      </c>
      <c r="E112" s="170">
        <v>0</v>
      </c>
    </row>
    <row r="113" spans="1:5" x14ac:dyDescent="0.3">
      <c r="A113" s="4" t="s">
        <v>564</v>
      </c>
      <c r="B113" s="4" t="s">
        <v>181</v>
      </c>
      <c r="C113" s="170">
        <v>0</v>
      </c>
      <c r="D113" s="170">
        <v>0</v>
      </c>
      <c r="E113" s="170">
        <v>0</v>
      </c>
    </row>
    <row r="114" spans="1:5" x14ac:dyDescent="0.3">
      <c r="A114" s="4" t="s">
        <v>565</v>
      </c>
      <c r="B114" s="4" t="s">
        <v>181</v>
      </c>
      <c r="C114" s="170">
        <v>0</v>
      </c>
      <c r="D114" s="170">
        <v>0</v>
      </c>
      <c r="E114" s="170">
        <v>0</v>
      </c>
    </row>
    <row r="115" spans="1:5" x14ac:dyDescent="0.3">
      <c r="A115" s="9" t="s">
        <v>566</v>
      </c>
      <c r="B115" s="4" t="s">
        <v>181</v>
      </c>
      <c r="C115" s="170">
        <v>0</v>
      </c>
      <c r="D115" s="170">
        <v>0</v>
      </c>
      <c r="E115" s="170">
        <v>0</v>
      </c>
    </row>
    <row r="116" spans="1:5" x14ac:dyDescent="0.3">
      <c r="A116" s="9" t="s">
        <v>570</v>
      </c>
      <c r="B116" s="4" t="s">
        <v>181</v>
      </c>
      <c r="C116" s="170">
        <v>0</v>
      </c>
      <c r="D116" s="170">
        <v>0</v>
      </c>
      <c r="E116" s="170">
        <v>0</v>
      </c>
    </row>
    <row r="117" spans="1:5" x14ac:dyDescent="0.3">
      <c r="A117" s="9" t="s">
        <v>568</v>
      </c>
      <c r="B117" s="4" t="s">
        <v>181</v>
      </c>
      <c r="C117" s="529">
        <f>SUM(C107:C116)</f>
        <v>0</v>
      </c>
      <c r="D117" s="170">
        <v>0</v>
      </c>
      <c r="E117" s="170">
        <v>0</v>
      </c>
    </row>
    <row r="118" spans="1:5" x14ac:dyDescent="0.3">
      <c r="A118" s="9" t="s">
        <v>569</v>
      </c>
      <c r="B118" s="4" t="s">
        <v>181</v>
      </c>
      <c r="C118" s="170">
        <v>0</v>
      </c>
      <c r="D118" s="170">
        <v>0</v>
      </c>
      <c r="E118" s="170">
        <v>0</v>
      </c>
    </row>
    <row r="119" spans="1:5" x14ac:dyDescent="0.3">
      <c r="A119" s="10" t="s">
        <v>453</v>
      </c>
      <c r="B119" s="7" t="s">
        <v>181</v>
      </c>
      <c r="C119" s="171">
        <f>SUM(C109:C118)</f>
        <v>0</v>
      </c>
      <c r="D119" s="171">
        <f>SUM(D109:D118)</f>
        <v>0</v>
      </c>
      <c r="E119" s="171">
        <f>SUM(E109:E118)</f>
        <v>0</v>
      </c>
    </row>
  </sheetData>
  <mergeCells count="5">
    <mergeCell ref="A2:E2"/>
    <mergeCell ref="A3:E3"/>
    <mergeCell ref="A4:E4"/>
    <mergeCell ref="C6:E6"/>
    <mergeCell ref="A1:E1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18"/>
  <sheetViews>
    <sheetView workbookViewId="0">
      <selection sqref="A1:E1"/>
    </sheetView>
  </sheetViews>
  <sheetFormatPr defaultRowHeight="14.4" x14ac:dyDescent="0.3"/>
  <cols>
    <col min="1" max="1" width="82.5546875" customWidth="1"/>
    <col min="3" max="5" width="16.33203125" style="23" customWidth="1"/>
    <col min="6" max="6" width="9.88671875" bestFit="1" customWidth="1"/>
    <col min="7" max="7" width="9.6640625" bestFit="1" customWidth="1"/>
    <col min="8" max="8" width="9.88671875" bestFit="1" customWidth="1"/>
  </cols>
  <sheetData>
    <row r="1" spans="1:5" x14ac:dyDescent="0.3">
      <c r="A1" s="611" t="s">
        <v>1323</v>
      </c>
      <c r="B1" s="612"/>
      <c r="C1" s="612"/>
      <c r="D1" s="612"/>
      <c r="E1" s="612"/>
    </row>
    <row r="2" spans="1:5" ht="18" x14ac:dyDescent="0.35">
      <c r="A2" s="585" t="s">
        <v>957</v>
      </c>
      <c r="B2" s="585"/>
      <c r="C2" s="585"/>
      <c r="D2" s="585"/>
      <c r="E2" s="585"/>
    </row>
    <row r="3" spans="1:5" ht="27" customHeight="1" x14ac:dyDescent="0.35">
      <c r="A3" s="587" t="str">
        <f>Mellékletek!A3</f>
        <v>2019. évi előirányzatai és teljesítése</v>
      </c>
      <c r="B3" s="587"/>
      <c r="C3" s="587"/>
      <c r="D3" s="587"/>
      <c r="E3" s="587"/>
    </row>
    <row r="4" spans="1:5" ht="25.5" customHeight="1" x14ac:dyDescent="0.35">
      <c r="A4" s="615" t="s">
        <v>1004</v>
      </c>
      <c r="B4" s="618"/>
      <c r="C4" s="618"/>
      <c r="D4" s="618"/>
      <c r="E4" s="618"/>
    </row>
    <row r="5" spans="1:5" ht="15.75" customHeight="1" x14ac:dyDescent="0.35">
      <c r="A5" s="19"/>
      <c r="B5" s="20"/>
      <c r="C5" s="38"/>
      <c r="D5" s="38"/>
      <c r="E5" s="38"/>
    </row>
    <row r="6" spans="1:5" ht="21" customHeight="1" x14ac:dyDescent="0.3">
      <c r="A6" s="3"/>
      <c r="C6" s="620" t="s">
        <v>375</v>
      </c>
      <c r="D6" s="620"/>
      <c r="E6" s="620"/>
    </row>
    <row r="7" spans="1:5" ht="26.4" x14ac:dyDescent="0.3">
      <c r="A7" s="12" t="s">
        <v>600</v>
      </c>
      <c r="B7" s="2" t="s">
        <v>50</v>
      </c>
      <c r="C7" s="37" t="s">
        <v>24</v>
      </c>
      <c r="D7" s="37" t="s">
        <v>609</v>
      </c>
      <c r="E7" s="37" t="s">
        <v>610</v>
      </c>
    </row>
    <row r="8" spans="1:5" x14ac:dyDescent="0.3">
      <c r="A8" s="9" t="s">
        <v>571</v>
      </c>
      <c r="B8" s="5" t="s">
        <v>227</v>
      </c>
      <c r="C8" s="170">
        <v>0</v>
      </c>
      <c r="D8" s="170">
        <v>0</v>
      </c>
      <c r="E8" s="170">
        <v>0</v>
      </c>
    </row>
    <row r="9" spans="1:5" x14ac:dyDescent="0.3">
      <c r="A9" s="9" t="s">
        <v>580</v>
      </c>
      <c r="B9" s="5" t="s">
        <v>227</v>
      </c>
      <c r="C9" s="170">
        <v>0</v>
      </c>
      <c r="D9" s="170">
        <v>0</v>
      </c>
      <c r="E9" s="170">
        <v>0</v>
      </c>
    </row>
    <row r="10" spans="1:5" x14ac:dyDescent="0.3">
      <c r="A10" s="9" t="s">
        <v>581</v>
      </c>
      <c r="B10" s="5" t="s">
        <v>227</v>
      </c>
      <c r="C10" s="170">
        <v>0</v>
      </c>
      <c r="D10" s="170">
        <v>0</v>
      </c>
      <c r="E10" s="170">
        <v>0</v>
      </c>
    </row>
    <row r="11" spans="1:5" x14ac:dyDescent="0.3">
      <c r="A11" s="9" t="s">
        <v>579</v>
      </c>
      <c r="B11" s="5" t="s">
        <v>227</v>
      </c>
      <c r="C11" s="170">
        <v>0</v>
      </c>
      <c r="D11" s="170">
        <v>0</v>
      </c>
      <c r="E11" s="170">
        <v>0</v>
      </c>
    </row>
    <row r="12" spans="1:5" x14ac:dyDescent="0.3">
      <c r="A12" s="9" t="s">
        <v>578</v>
      </c>
      <c r="B12" s="5" t="s">
        <v>227</v>
      </c>
      <c r="C12" s="170">
        <v>0</v>
      </c>
      <c r="D12" s="170">
        <v>0</v>
      </c>
      <c r="E12" s="170">
        <v>0</v>
      </c>
    </row>
    <row r="13" spans="1:5" x14ac:dyDescent="0.3">
      <c r="A13" s="9" t="s">
        <v>577</v>
      </c>
      <c r="B13" s="5" t="s">
        <v>227</v>
      </c>
      <c r="C13" s="170">
        <v>0</v>
      </c>
      <c r="D13" s="170">
        <v>0</v>
      </c>
      <c r="E13" s="170">
        <v>0</v>
      </c>
    </row>
    <row r="14" spans="1:5" x14ac:dyDescent="0.3">
      <c r="A14" s="9" t="s">
        <v>572</v>
      </c>
      <c r="B14" s="5" t="s">
        <v>227</v>
      </c>
      <c r="C14" s="170">
        <v>0</v>
      </c>
      <c r="D14" s="170">
        <v>0</v>
      </c>
      <c r="E14" s="170">
        <v>0</v>
      </c>
    </row>
    <row r="15" spans="1:5" x14ac:dyDescent="0.3">
      <c r="A15" s="9" t="s">
        <v>573</v>
      </c>
      <c r="B15" s="5" t="s">
        <v>227</v>
      </c>
      <c r="C15" s="170">
        <v>0</v>
      </c>
      <c r="D15" s="170">
        <v>0</v>
      </c>
      <c r="E15" s="170">
        <v>0</v>
      </c>
    </row>
    <row r="16" spans="1:5" x14ac:dyDescent="0.3">
      <c r="A16" s="9" t="s">
        <v>574</v>
      </c>
      <c r="B16" s="5" t="s">
        <v>227</v>
      </c>
      <c r="C16" s="170">
        <v>0</v>
      </c>
      <c r="D16" s="170">
        <v>0</v>
      </c>
      <c r="E16" s="170">
        <v>0</v>
      </c>
    </row>
    <row r="17" spans="1:5" x14ac:dyDescent="0.3">
      <c r="A17" s="9" t="s">
        <v>575</v>
      </c>
      <c r="B17" s="5" t="s">
        <v>227</v>
      </c>
      <c r="C17" s="170">
        <v>0</v>
      </c>
      <c r="D17" s="170">
        <v>0</v>
      </c>
      <c r="E17" s="170">
        <v>0</v>
      </c>
    </row>
    <row r="18" spans="1:5" ht="26.4" x14ac:dyDescent="0.3">
      <c r="A18" s="6" t="s">
        <v>463</v>
      </c>
      <c r="B18" s="7" t="s">
        <v>227</v>
      </c>
      <c r="C18" s="171">
        <f>SUM(C8:C17)</f>
        <v>0</v>
      </c>
      <c r="D18" s="171">
        <f>SUM(D8:D17)</f>
        <v>0</v>
      </c>
      <c r="E18" s="171">
        <f>SUM(E8:E17)</f>
        <v>0</v>
      </c>
    </row>
    <row r="19" spans="1:5" x14ac:dyDescent="0.3">
      <c r="A19" s="9" t="s">
        <v>571</v>
      </c>
      <c r="B19" s="5" t="s">
        <v>228</v>
      </c>
      <c r="C19" s="170">
        <v>0</v>
      </c>
      <c r="D19" s="170">
        <v>0</v>
      </c>
      <c r="E19" s="170">
        <v>0</v>
      </c>
    </row>
    <row r="20" spans="1:5" x14ac:dyDescent="0.3">
      <c r="A20" s="9" t="s">
        <v>580</v>
      </c>
      <c r="B20" s="5" t="s">
        <v>228</v>
      </c>
      <c r="C20" s="170">
        <v>0</v>
      </c>
      <c r="D20" s="170">
        <v>0</v>
      </c>
      <c r="E20" s="170">
        <v>0</v>
      </c>
    </row>
    <row r="21" spans="1:5" x14ac:dyDescent="0.3">
      <c r="A21" s="9" t="s">
        <v>581</v>
      </c>
      <c r="B21" s="5" t="s">
        <v>228</v>
      </c>
      <c r="C21" s="170">
        <v>0</v>
      </c>
      <c r="D21" s="170">
        <v>0</v>
      </c>
      <c r="E21" s="170">
        <v>0</v>
      </c>
    </row>
    <row r="22" spans="1:5" x14ac:dyDescent="0.3">
      <c r="A22" s="9" t="s">
        <v>579</v>
      </c>
      <c r="B22" s="5" t="s">
        <v>228</v>
      </c>
      <c r="C22" s="170">
        <v>0</v>
      </c>
      <c r="D22" s="170">
        <v>0</v>
      </c>
      <c r="E22" s="170">
        <v>0</v>
      </c>
    </row>
    <row r="23" spans="1:5" x14ac:dyDescent="0.3">
      <c r="A23" s="9" t="s">
        <v>578</v>
      </c>
      <c r="B23" s="5" t="s">
        <v>228</v>
      </c>
      <c r="C23" s="170">
        <v>0</v>
      </c>
      <c r="D23" s="170">
        <v>0</v>
      </c>
      <c r="E23" s="170">
        <v>0</v>
      </c>
    </row>
    <row r="24" spans="1:5" x14ac:dyDescent="0.3">
      <c r="A24" s="9" t="s">
        <v>577</v>
      </c>
      <c r="B24" s="5" t="s">
        <v>228</v>
      </c>
      <c r="C24" s="170">
        <v>0</v>
      </c>
      <c r="D24" s="170">
        <v>0</v>
      </c>
      <c r="E24" s="170">
        <v>0</v>
      </c>
    </row>
    <row r="25" spans="1:5" x14ac:dyDescent="0.3">
      <c r="A25" s="9" t="s">
        <v>572</v>
      </c>
      <c r="B25" s="5" t="s">
        <v>228</v>
      </c>
      <c r="C25" s="170">
        <v>0</v>
      </c>
      <c r="D25" s="170">
        <v>0</v>
      </c>
      <c r="E25" s="170">
        <v>0</v>
      </c>
    </row>
    <row r="26" spans="1:5" x14ac:dyDescent="0.3">
      <c r="A26" s="9" t="s">
        <v>573</v>
      </c>
      <c r="B26" s="5" t="s">
        <v>228</v>
      </c>
      <c r="C26" s="170">
        <v>0</v>
      </c>
      <c r="D26" s="170">
        <v>0</v>
      </c>
      <c r="E26" s="170">
        <v>0</v>
      </c>
    </row>
    <row r="27" spans="1:5" x14ac:dyDescent="0.3">
      <c r="A27" s="9" t="s">
        <v>574</v>
      </c>
      <c r="B27" s="5" t="s">
        <v>228</v>
      </c>
      <c r="C27" s="170">
        <v>0</v>
      </c>
      <c r="D27" s="170">
        <v>0</v>
      </c>
      <c r="E27" s="170">
        <v>0</v>
      </c>
    </row>
    <row r="28" spans="1:5" x14ac:dyDescent="0.3">
      <c r="A28" s="9" t="s">
        <v>575</v>
      </c>
      <c r="B28" s="5" t="s">
        <v>228</v>
      </c>
      <c r="C28" s="170">
        <v>0</v>
      </c>
      <c r="D28" s="170">
        <v>0</v>
      </c>
      <c r="E28" s="170">
        <v>0</v>
      </c>
    </row>
    <row r="29" spans="1:5" ht="26.4" x14ac:dyDescent="0.3">
      <c r="A29" s="6" t="s">
        <v>502</v>
      </c>
      <c r="B29" s="7" t="s">
        <v>228</v>
      </c>
      <c r="C29" s="171">
        <f>SUM(C19:C28)</f>
        <v>0</v>
      </c>
      <c r="D29" s="171">
        <f>SUM(D19:D28)</f>
        <v>0</v>
      </c>
      <c r="E29" s="171">
        <f>SUM(E19:E28)</f>
        <v>0</v>
      </c>
    </row>
    <row r="30" spans="1:5" x14ac:dyDescent="0.3">
      <c r="A30" s="9" t="s">
        <v>571</v>
      </c>
      <c r="B30" s="5" t="s">
        <v>229</v>
      </c>
      <c r="C30" s="170">
        <v>0</v>
      </c>
      <c r="D30" s="170">
        <v>0</v>
      </c>
      <c r="E30" s="170">
        <v>0</v>
      </c>
    </row>
    <row r="31" spans="1:5" x14ac:dyDescent="0.3">
      <c r="A31" s="9" t="s">
        <v>580</v>
      </c>
      <c r="B31" s="5" t="s">
        <v>229</v>
      </c>
      <c r="C31" s="170">
        <v>1700000</v>
      </c>
      <c r="D31" s="170">
        <v>2000000</v>
      </c>
      <c r="E31" s="170">
        <v>0</v>
      </c>
    </row>
    <row r="32" spans="1:5" x14ac:dyDescent="0.3">
      <c r="A32" s="9" t="s">
        <v>581</v>
      </c>
      <c r="B32" s="5" t="s">
        <v>229</v>
      </c>
      <c r="C32" s="170">
        <v>0</v>
      </c>
      <c r="D32" s="170">
        <v>3362395</v>
      </c>
      <c r="E32" s="170">
        <v>3362395</v>
      </c>
    </row>
    <row r="33" spans="1:7" x14ac:dyDescent="0.3">
      <c r="A33" s="9" t="s">
        <v>579</v>
      </c>
      <c r="B33" s="5" t="s">
        <v>229</v>
      </c>
      <c r="C33" s="380">
        <v>3974976</v>
      </c>
      <c r="D33" s="170">
        <v>2359709</v>
      </c>
      <c r="E33" s="170">
        <v>0</v>
      </c>
    </row>
    <row r="34" spans="1:7" x14ac:dyDescent="0.3">
      <c r="A34" s="9" t="s">
        <v>578</v>
      </c>
      <c r="B34" s="5" t="s">
        <v>229</v>
      </c>
      <c r="C34" s="380">
        <v>8427443</v>
      </c>
      <c r="D34" s="170">
        <v>11157300</v>
      </c>
      <c r="E34" s="170">
        <v>11157300</v>
      </c>
      <c r="G34" s="23"/>
    </row>
    <row r="35" spans="1:7" x14ac:dyDescent="0.3">
      <c r="A35" s="9" t="s">
        <v>577</v>
      </c>
      <c r="B35" s="5" t="s">
        <v>229</v>
      </c>
      <c r="C35" s="380">
        <v>0</v>
      </c>
      <c r="D35" s="170">
        <v>47477409</v>
      </c>
      <c r="E35" s="170">
        <v>47477409</v>
      </c>
    </row>
    <row r="36" spans="1:7" x14ac:dyDescent="0.3">
      <c r="A36" s="9" t="s">
        <v>572</v>
      </c>
      <c r="B36" s="5" t="s">
        <v>229</v>
      </c>
      <c r="C36" s="380">
        <v>3167652</v>
      </c>
      <c r="D36" s="170">
        <v>3714271</v>
      </c>
      <c r="E36" s="170">
        <v>3714271</v>
      </c>
    </row>
    <row r="37" spans="1:7" x14ac:dyDescent="0.3">
      <c r="A37" s="9" t="s">
        <v>573</v>
      </c>
      <c r="B37" s="5" t="s">
        <v>229</v>
      </c>
      <c r="C37" s="170">
        <v>0</v>
      </c>
      <c r="D37" s="170">
        <v>181626</v>
      </c>
      <c r="E37" s="170">
        <v>181626</v>
      </c>
    </row>
    <row r="38" spans="1:7" x14ac:dyDescent="0.3">
      <c r="A38" s="9" t="s">
        <v>574</v>
      </c>
      <c r="B38" s="5" t="s">
        <v>229</v>
      </c>
      <c r="C38" s="170">
        <v>0</v>
      </c>
      <c r="D38" s="170">
        <v>0</v>
      </c>
      <c r="E38" s="170">
        <v>0</v>
      </c>
    </row>
    <row r="39" spans="1:7" x14ac:dyDescent="0.3">
      <c r="A39" s="9" t="s">
        <v>575</v>
      </c>
      <c r="B39" s="5" t="s">
        <v>229</v>
      </c>
      <c r="C39" s="170">
        <v>0</v>
      </c>
      <c r="D39" s="170">
        <v>0</v>
      </c>
      <c r="E39" s="170">
        <v>0</v>
      </c>
    </row>
    <row r="40" spans="1:7" x14ac:dyDescent="0.3">
      <c r="A40" s="6" t="s">
        <v>501</v>
      </c>
      <c r="B40" s="7" t="s">
        <v>229</v>
      </c>
      <c r="C40" s="171">
        <f>SUM(C30:C39)</f>
        <v>17270071</v>
      </c>
      <c r="D40" s="171">
        <f>SUM(D30:D39)</f>
        <v>70252710</v>
      </c>
      <c r="E40" s="171">
        <f>SUM(E30:E39)</f>
        <v>65893001</v>
      </c>
    </row>
    <row r="41" spans="1:7" x14ac:dyDescent="0.3">
      <c r="A41" s="6" t="s">
        <v>428</v>
      </c>
      <c r="B41" s="7" t="s">
        <v>231</v>
      </c>
      <c r="C41" s="172">
        <v>0</v>
      </c>
      <c r="D41" s="171">
        <v>0</v>
      </c>
      <c r="E41" s="171">
        <f>SUM(E42:E51)</f>
        <v>0</v>
      </c>
    </row>
    <row r="42" spans="1:7" x14ac:dyDescent="0.3">
      <c r="A42" s="9" t="s">
        <v>571</v>
      </c>
      <c r="B42" s="5" t="s">
        <v>233</v>
      </c>
      <c r="C42" s="170">
        <v>0</v>
      </c>
      <c r="D42" s="170">
        <v>0</v>
      </c>
      <c r="E42" s="170">
        <v>0</v>
      </c>
    </row>
    <row r="43" spans="1:7" x14ac:dyDescent="0.3">
      <c r="A43" s="9" t="s">
        <v>580</v>
      </c>
      <c r="B43" s="5" t="s">
        <v>233</v>
      </c>
      <c r="C43" s="170">
        <v>0</v>
      </c>
      <c r="D43" s="170">
        <v>0</v>
      </c>
      <c r="E43" s="170">
        <v>0</v>
      </c>
    </row>
    <row r="44" spans="1:7" x14ac:dyDescent="0.3">
      <c r="A44" s="9" t="s">
        <v>581</v>
      </c>
      <c r="B44" s="5" t="s">
        <v>233</v>
      </c>
      <c r="C44" s="170">
        <v>0</v>
      </c>
      <c r="D44" s="170">
        <v>0</v>
      </c>
      <c r="E44" s="170">
        <v>0</v>
      </c>
    </row>
    <row r="45" spans="1:7" x14ac:dyDescent="0.3">
      <c r="A45" s="9" t="s">
        <v>579</v>
      </c>
      <c r="B45" s="5" t="s">
        <v>233</v>
      </c>
      <c r="C45" s="170">
        <v>0</v>
      </c>
      <c r="D45" s="170">
        <v>0</v>
      </c>
      <c r="E45" s="170">
        <v>0</v>
      </c>
    </row>
    <row r="46" spans="1:7" x14ac:dyDescent="0.3">
      <c r="A46" s="9" t="s">
        <v>578</v>
      </c>
      <c r="B46" s="5" t="s">
        <v>233</v>
      </c>
      <c r="C46" s="170">
        <v>0</v>
      </c>
      <c r="D46" s="170">
        <v>0</v>
      </c>
      <c r="E46" s="170">
        <v>0</v>
      </c>
    </row>
    <row r="47" spans="1:7" x14ac:dyDescent="0.3">
      <c r="A47" s="9" t="s">
        <v>577</v>
      </c>
      <c r="B47" s="5" t="s">
        <v>233</v>
      </c>
      <c r="C47" s="170">
        <v>0</v>
      </c>
      <c r="D47" s="170">
        <v>0</v>
      </c>
      <c r="E47" s="170">
        <v>0</v>
      </c>
    </row>
    <row r="48" spans="1:7" x14ac:dyDescent="0.3">
      <c r="A48" s="9" t="s">
        <v>572</v>
      </c>
      <c r="B48" s="5" t="s">
        <v>233</v>
      </c>
      <c r="C48" s="170">
        <v>0</v>
      </c>
      <c r="D48" s="170">
        <v>0</v>
      </c>
      <c r="E48" s="170">
        <v>0</v>
      </c>
      <c r="F48" s="23"/>
    </row>
    <row r="49" spans="1:5" x14ac:dyDescent="0.3">
      <c r="A49" s="9" t="s">
        <v>573</v>
      </c>
      <c r="B49" s="5" t="s">
        <v>233</v>
      </c>
      <c r="C49" s="170">
        <v>0</v>
      </c>
      <c r="D49" s="170">
        <v>0</v>
      </c>
      <c r="E49" s="170">
        <v>0</v>
      </c>
    </row>
    <row r="50" spans="1:5" x14ac:dyDescent="0.3">
      <c r="A50" s="9" t="s">
        <v>574</v>
      </c>
      <c r="B50" s="5" t="s">
        <v>233</v>
      </c>
      <c r="C50" s="170">
        <v>0</v>
      </c>
      <c r="D50" s="170">
        <v>0</v>
      </c>
      <c r="E50" s="170">
        <v>0</v>
      </c>
    </row>
    <row r="51" spans="1:5" x14ac:dyDescent="0.3">
      <c r="A51" s="9" t="s">
        <v>575</v>
      </c>
      <c r="B51" s="5" t="s">
        <v>233</v>
      </c>
      <c r="C51" s="171">
        <f>SUM(C41:C50)</f>
        <v>0</v>
      </c>
      <c r="D51" s="170">
        <v>0</v>
      </c>
      <c r="E51" s="170">
        <v>0</v>
      </c>
    </row>
    <row r="52" spans="1:5" ht="26.4" x14ac:dyDescent="0.3">
      <c r="A52" s="6" t="s">
        <v>500</v>
      </c>
      <c r="B52" s="7" t="s">
        <v>233</v>
      </c>
      <c r="C52" s="170">
        <v>0</v>
      </c>
      <c r="D52" s="171">
        <f>SUM(D42:D51)</f>
        <v>0</v>
      </c>
      <c r="E52" s="171">
        <f>SUM(E42:E51)</f>
        <v>0</v>
      </c>
    </row>
    <row r="53" spans="1:5" x14ac:dyDescent="0.3">
      <c r="A53" s="9" t="s">
        <v>576</v>
      </c>
      <c r="B53" s="5" t="s">
        <v>234</v>
      </c>
      <c r="C53" s="170">
        <v>0</v>
      </c>
      <c r="D53" s="170">
        <v>0</v>
      </c>
      <c r="E53" s="170">
        <v>0</v>
      </c>
    </row>
    <row r="54" spans="1:5" x14ac:dyDescent="0.3">
      <c r="A54" s="9" t="s">
        <v>580</v>
      </c>
      <c r="B54" s="5" t="s">
        <v>234</v>
      </c>
      <c r="C54" s="170">
        <v>0</v>
      </c>
      <c r="D54" s="170">
        <v>0</v>
      </c>
      <c r="E54" s="170">
        <v>0</v>
      </c>
    </row>
    <row r="55" spans="1:5" x14ac:dyDescent="0.3">
      <c r="A55" s="9" t="s">
        <v>581</v>
      </c>
      <c r="B55" s="5" t="s">
        <v>234</v>
      </c>
      <c r="C55" s="170">
        <v>0</v>
      </c>
      <c r="D55" s="170">
        <v>0</v>
      </c>
      <c r="E55" s="170">
        <v>0</v>
      </c>
    </row>
    <row r="56" spans="1:5" x14ac:dyDescent="0.3">
      <c r="A56" s="9" t="s">
        <v>579</v>
      </c>
      <c r="B56" s="5" t="s">
        <v>234</v>
      </c>
      <c r="C56" s="170">
        <v>0</v>
      </c>
      <c r="D56" s="170">
        <v>0</v>
      </c>
      <c r="E56" s="170">
        <v>0</v>
      </c>
    </row>
    <row r="57" spans="1:5" x14ac:dyDescent="0.3">
      <c r="A57" s="9" t="s">
        <v>578</v>
      </c>
      <c r="B57" s="5" t="s">
        <v>234</v>
      </c>
      <c r="C57" s="170">
        <v>0</v>
      </c>
      <c r="D57" s="170">
        <v>0</v>
      </c>
      <c r="E57" s="170">
        <v>0</v>
      </c>
    </row>
    <row r="58" spans="1:5" x14ac:dyDescent="0.3">
      <c r="A58" s="9" t="s">
        <v>577</v>
      </c>
      <c r="B58" s="5" t="s">
        <v>234</v>
      </c>
      <c r="C58" s="170">
        <v>0</v>
      </c>
      <c r="D58" s="170">
        <v>0</v>
      </c>
      <c r="E58" s="170">
        <v>0</v>
      </c>
    </row>
    <row r="59" spans="1:5" x14ac:dyDescent="0.3">
      <c r="A59" s="9" t="s">
        <v>572</v>
      </c>
      <c r="B59" s="5" t="s">
        <v>234</v>
      </c>
      <c r="C59" s="170">
        <v>0</v>
      </c>
      <c r="D59" s="170">
        <v>0</v>
      </c>
      <c r="E59" s="170">
        <v>0</v>
      </c>
    </row>
    <row r="60" spans="1:5" x14ac:dyDescent="0.3">
      <c r="A60" s="9" t="s">
        <v>573</v>
      </c>
      <c r="B60" s="5" t="s">
        <v>234</v>
      </c>
      <c r="C60" s="170">
        <v>0</v>
      </c>
      <c r="D60" s="170">
        <v>0</v>
      </c>
      <c r="E60" s="170">
        <v>0</v>
      </c>
    </row>
    <row r="61" spans="1:5" x14ac:dyDescent="0.3">
      <c r="A61" s="9" t="s">
        <v>574</v>
      </c>
      <c r="B61" s="5" t="s">
        <v>234</v>
      </c>
      <c r="C61" s="170">
        <v>0</v>
      </c>
      <c r="D61" s="170">
        <v>0</v>
      </c>
      <c r="E61" s="170">
        <v>0</v>
      </c>
    </row>
    <row r="62" spans="1:5" x14ac:dyDescent="0.3">
      <c r="A62" s="9" t="s">
        <v>575</v>
      </c>
      <c r="B62" s="5" t="s">
        <v>234</v>
      </c>
      <c r="C62" s="171">
        <f>SUM(C52:C61)</f>
        <v>0</v>
      </c>
      <c r="D62" s="170">
        <v>0</v>
      </c>
      <c r="E62" s="170">
        <v>0</v>
      </c>
    </row>
    <row r="63" spans="1:5" ht="26.4" x14ac:dyDescent="0.3">
      <c r="A63" s="6" t="s">
        <v>503</v>
      </c>
      <c r="B63" s="7" t="s">
        <v>234</v>
      </c>
      <c r="C63" s="170">
        <v>0</v>
      </c>
      <c r="D63" s="171">
        <f>SUM(D53:D62)</f>
        <v>0</v>
      </c>
      <c r="E63" s="171">
        <f>SUM(E53:E62)</f>
        <v>0</v>
      </c>
    </row>
    <row r="64" spans="1:5" x14ac:dyDescent="0.3">
      <c r="A64" s="9" t="s">
        <v>571</v>
      </c>
      <c r="B64" s="5" t="s">
        <v>235</v>
      </c>
      <c r="C64" s="170">
        <v>0</v>
      </c>
      <c r="D64" s="170">
        <v>0</v>
      </c>
      <c r="E64" s="170">
        <v>0</v>
      </c>
    </row>
    <row r="65" spans="1:8" x14ac:dyDescent="0.3">
      <c r="A65" s="9" t="s">
        <v>580</v>
      </c>
      <c r="B65" s="5" t="s">
        <v>235</v>
      </c>
      <c r="C65" s="170">
        <v>0</v>
      </c>
      <c r="D65" s="170">
        <v>0</v>
      </c>
      <c r="E65" s="170">
        <v>0</v>
      </c>
    </row>
    <row r="66" spans="1:8" x14ac:dyDescent="0.3">
      <c r="A66" s="9" t="s">
        <v>581</v>
      </c>
      <c r="B66" s="5" t="s">
        <v>235</v>
      </c>
      <c r="C66" s="170">
        <v>0</v>
      </c>
      <c r="D66" s="170">
        <v>19484993</v>
      </c>
      <c r="E66" s="170">
        <v>15181178</v>
      </c>
    </row>
    <row r="67" spans="1:8" x14ac:dyDescent="0.3">
      <c r="A67" s="9" t="s">
        <v>579</v>
      </c>
      <c r="B67" s="5" t="s">
        <v>235</v>
      </c>
      <c r="C67" s="170">
        <v>0</v>
      </c>
      <c r="D67" s="170">
        <v>1972336</v>
      </c>
      <c r="E67" s="170">
        <v>1972336</v>
      </c>
      <c r="H67" s="23"/>
    </row>
    <row r="68" spans="1:8" x14ac:dyDescent="0.3">
      <c r="A68" s="9" t="s">
        <v>578</v>
      </c>
      <c r="B68" s="5" t="s">
        <v>235</v>
      </c>
      <c r="C68" s="170">
        <v>0</v>
      </c>
      <c r="D68" s="170">
        <v>0</v>
      </c>
      <c r="E68" s="170">
        <v>0</v>
      </c>
    </row>
    <row r="69" spans="1:8" x14ac:dyDescent="0.3">
      <c r="A69" s="9" t="s">
        <v>577</v>
      </c>
      <c r="B69" s="5" t="s">
        <v>235</v>
      </c>
      <c r="C69" s="170">
        <v>0</v>
      </c>
      <c r="D69" s="170">
        <v>0</v>
      </c>
      <c r="E69" s="170">
        <v>0</v>
      </c>
    </row>
    <row r="70" spans="1:8" x14ac:dyDescent="0.3">
      <c r="A70" s="9" t="s">
        <v>572</v>
      </c>
      <c r="B70" s="5" t="s">
        <v>235</v>
      </c>
      <c r="C70" s="170">
        <v>0</v>
      </c>
      <c r="D70" s="170">
        <v>0</v>
      </c>
      <c r="E70" s="170">
        <v>0</v>
      </c>
    </row>
    <row r="71" spans="1:8" x14ac:dyDescent="0.3">
      <c r="A71" s="9" t="s">
        <v>573</v>
      </c>
      <c r="B71" s="5" t="s">
        <v>235</v>
      </c>
      <c r="C71" s="170">
        <v>0</v>
      </c>
      <c r="D71" s="170">
        <v>0</v>
      </c>
      <c r="E71" s="170">
        <v>0</v>
      </c>
    </row>
    <row r="72" spans="1:8" x14ac:dyDescent="0.3">
      <c r="A72" s="9" t="s">
        <v>574</v>
      </c>
      <c r="B72" s="5" t="s">
        <v>235</v>
      </c>
      <c r="C72" s="170">
        <v>0</v>
      </c>
      <c r="D72" s="170">
        <v>0</v>
      </c>
      <c r="E72" s="170">
        <v>0</v>
      </c>
    </row>
    <row r="73" spans="1:8" x14ac:dyDescent="0.3">
      <c r="A73" s="9" t="s">
        <v>575</v>
      </c>
      <c r="B73" s="5" t="s">
        <v>235</v>
      </c>
      <c r="C73" s="529">
        <v>0</v>
      </c>
      <c r="D73" s="170">
        <v>0</v>
      </c>
      <c r="E73" s="170">
        <v>0</v>
      </c>
    </row>
    <row r="74" spans="1:8" x14ac:dyDescent="0.3">
      <c r="A74" s="6" t="s">
        <v>464</v>
      </c>
      <c r="B74" s="7" t="s">
        <v>235</v>
      </c>
      <c r="C74" s="172">
        <v>30497554</v>
      </c>
      <c r="D74" s="171">
        <f>SUM(D64:D73)</f>
        <v>21457329</v>
      </c>
      <c r="E74" s="171">
        <f>SUM(E64:E73)</f>
        <v>17153514</v>
      </c>
    </row>
    <row r="75" spans="1:8" x14ac:dyDescent="0.3">
      <c r="A75" s="9" t="s">
        <v>582</v>
      </c>
      <c r="B75" s="4" t="s">
        <v>971</v>
      </c>
      <c r="C75" s="170">
        <v>0</v>
      </c>
      <c r="D75" s="170">
        <v>0</v>
      </c>
      <c r="E75" s="170">
        <v>0</v>
      </c>
    </row>
    <row r="76" spans="1:8" x14ac:dyDescent="0.3">
      <c r="A76" s="9" t="s">
        <v>583</v>
      </c>
      <c r="B76" s="4" t="s">
        <v>971</v>
      </c>
      <c r="C76" s="170">
        <v>0</v>
      </c>
      <c r="D76" s="170">
        <v>0</v>
      </c>
      <c r="E76" s="170">
        <v>0</v>
      </c>
    </row>
    <row r="77" spans="1:8" x14ac:dyDescent="0.3">
      <c r="A77" s="9" t="s">
        <v>591</v>
      </c>
      <c r="B77" s="4" t="s">
        <v>971</v>
      </c>
      <c r="C77" s="170">
        <v>0</v>
      </c>
      <c r="D77" s="170">
        <v>661200</v>
      </c>
      <c r="E77" s="170">
        <v>283400</v>
      </c>
    </row>
    <row r="78" spans="1:8" x14ac:dyDescent="0.3">
      <c r="A78" s="4" t="s">
        <v>590</v>
      </c>
      <c r="B78" s="4" t="s">
        <v>971</v>
      </c>
      <c r="C78" s="170">
        <v>0</v>
      </c>
      <c r="D78" s="170">
        <v>0</v>
      </c>
      <c r="E78" s="170">
        <v>164755</v>
      </c>
    </row>
    <row r="79" spans="1:8" x14ac:dyDescent="0.3">
      <c r="A79" s="4" t="s">
        <v>589</v>
      </c>
      <c r="B79" s="4" t="s">
        <v>971</v>
      </c>
      <c r="C79" s="170">
        <v>0</v>
      </c>
      <c r="D79" s="170">
        <v>0</v>
      </c>
      <c r="E79" s="170">
        <v>0</v>
      </c>
    </row>
    <row r="80" spans="1:8" x14ac:dyDescent="0.3">
      <c r="A80" s="4" t="s">
        <v>588</v>
      </c>
      <c r="B80" s="4" t="s">
        <v>971</v>
      </c>
      <c r="C80" s="170">
        <v>0</v>
      </c>
      <c r="D80" s="170">
        <v>0</v>
      </c>
      <c r="E80" s="170">
        <v>0</v>
      </c>
    </row>
    <row r="81" spans="1:5" x14ac:dyDescent="0.3">
      <c r="A81" s="9" t="s">
        <v>587</v>
      </c>
      <c r="B81" s="4" t="s">
        <v>971</v>
      </c>
      <c r="C81" s="170">
        <v>0</v>
      </c>
      <c r="D81" s="170">
        <v>0</v>
      </c>
      <c r="E81" s="170">
        <v>0</v>
      </c>
    </row>
    <row r="82" spans="1:5" x14ac:dyDescent="0.3">
      <c r="A82" s="9" t="s">
        <v>592</v>
      </c>
      <c r="B82" s="4" t="s">
        <v>971</v>
      </c>
      <c r="C82" s="170">
        <v>0</v>
      </c>
      <c r="D82" s="170">
        <v>0</v>
      </c>
      <c r="E82" s="170">
        <v>0</v>
      </c>
    </row>
    <row r="83" spans="1:5" x14ac:dyDescent="0.3">
      <c r="A83" s="9" t="s">
        <v>584</v>
      </c>
      <c r="B83" s="4" t="s">
        <v>971</v>
      </c>
      <c r="C83" s="170">
        <v>0</v>
      </c>
      <c r="D83" s="170">
        <v>0</v>
      </c>
      <c r="E83" s="170">
        <v>0</v>
      </c>
    </row>
    <row r="84" spans="1:5" x14ac:dyDescent="0.3">
      <c r="A84" s="9" t="s">
        <v>585</v>
      </c>
      <c r="B84" s="4" t="s">
        <v>971</v>
      </c>
      <c r="C84" s="529">
        <v>0</v>
      </c>
      <c r="D84" s="170">
        <v>0</v>
      </c>
      <c r="E84" s="170">
        <v>0</v>
      </c>
    </row>
    <row r="85" spans="1:5" ht="26.4" x14ac:dyDescent="0.3">
      <c r="A85" s="6" t="s">
        <v>516</v>
      </c>
      <c r="B85" s="7" t="s">
        <v>971</v>
      </c>
      <c r="C85" s="172">
        <v>0</v>
      </c>
      <c r="D85" s="171">
        <f>SUM(D75:D84)</f>
        <v>661200</v>
      </c>
      <c r="E85" s="171">
        <f>SUM(E75:E84)</f>
        <v>448155</v>
      </c>
    </row>
    <row r="86" spans="1:5" x14ac:dyDescent="0.3">
      <c r="A86" s="9" t="s">
        <v>582</v>
      </c>
      <c r="B86" s="4" t="s">
        <v>972</v>
      </c>
      <c r="C86" s="170">
        <v>0</v>
      </c>
      <c r="D86" s="170">
        <v>0</v>
      </c>
      <c r="E86" s="170">
        <v>0</v>
      </c>
    </row>
    <row r="87" spans="1:5" x14ac:dyDescent="0.3">
      <c r="A87" s="9" t="s">
        <v>583</v>
      </c>
      <c r="B87" s="4" t="s">
        <v>972</v>
      </c>
      <c r="C87" s="170">
        <v>0</v>
      </c>
      <c r="D87" s="170">
        <v>0</v>
      </c>
      <c r="E87" s="170">
        <v>0</v>
      </c>
    </row>
    <row r="88" spans="1:5" x14ac:dyDescent="0.3">
      <c r="A88" s="9" t="s">
        <v>591</v>
      </c>
      <c r="B88" s="4" t="s">
        <v>972</v>
      </c>
      <c r="C88" s="170">
        <v>0</v>
      </c>
      <c r="D88" s="170">
        <v>0</v>
      </c>
      <c r="E88" s="170">
        <v>0</v>
      </c>
    </row>
    <row r="89" spans="1:5" x14ac:dyDescent="0.3">
      <c r="A89" s="4" t="s">
        <v>590</v>
      </c>
      <c r="B89" s="4" t="s">
        <v>972</v>
      </c>
      <c r="C89" s="170">
        <v>0</v>
      </c>
      <c r="D89" s="170">
        <v>0</v>
      </c>
      <c r="E89" s="170">
        <v>0</v>
      </c>
    </row>
    <row r="90" spans="1:5" x14ac:dyDescent="0.3">
      <c r="A90" s="4" t="s">
        <v>589</v>
      </c>
      <c r="B90" s="4" t="s">
        <v>972</v>
      </c>
      <c r="C90" s="170">
        <v>0</v>
      </c>
      <c r="D90" s="170">
        <v>0</v>
      </c>
      <c r="E90" s="170">
        <v>0</v>
      </c>
    </row>
    <row r="91" spans="1:5" x14ac:dyDescent="0.3">
      <c r="A91" s="4" t="s">
        <v>588</v>
      </c>
      <c r="B91" s="4" t="s">
        <v>972</v>
      </c>
      <c r="C91" s="170">
        <v>0</v>
      </c>
      <c r="D91" s="170">
        <v>0</v>
      </c>
      <c r="E91" s="170">
        <v>0</v>
      </c>
    </row>
    <row r="92" spans="1:5" x14ac:dyDescent="0.3">
      <c r="A92" s="9" t="s">
        <v>587</v>
      </c>
      <c r="B92" s="4" t="s">
        <v>972</v>
      </c>
      <c r="C92" s="170">
        <v>0</v>
      </c>
      <c r="D92" s="170">
        <v>0</v>
      </c>
      <c r="E92" s="170">
        <v>0</v>
      </c>
    </row>
    <row r="93" spans="1:5" x14ac:dyDescent="0.3">
      <c r="A93" s="9" t="s">
        <v>586</v>
      </c>
      <c r="B93" s="4" t="s">
        <v>972</v>
      </c>
      <c r="C93" s="170">
        <v>0</v>
      </c>
      <c r="D93" s="170">
        <v>0</v>
      </c>
      <c r="E93" s="170">
        <v>0</v>
      </c>
    </row>
    <row r="94" spans="1:5" x14ac:dyDescent="0.3">
      <c r="A94" s="9" t="s">
        <v>584</v>
      </c>
      <c r="B94" s="4" t="s">
        <v>972</v>
      </c>
      <c r="C94" s="170">
        <v>0</v>
      </c>
      <c r="D94" s="170">
        <v>0</v>
      </c>
      <c r="E94" s="170">
        <v>0</v>
      </c>
    </row>
    <row r="95" spans="1:5" x14ac:dyDescent="0.3">
      <c r="A95" s="9" t="s">
        <v>585</v>
      </c>
      <c r="B95" s="4" t="s">
        <v>972</v>
      </c>
      <c r="C95" s="171">
        <f>SUM(C85:C94)</f>
        <v>0</v>
      </c>
      <c r="D95" s="170">
        <v>0</v>
      </c>
      <c r="E95" s="170">
        <v>0</v>
      </c>
    </row>
    <row r="96" spans="1:5" x14ac:dyDescent="0.3">
      <c r="A96" s="10" t="s">
        <v>517</v>
      </c>
      <c r="B96" s="7" t="s">
        <v>972</v>
      </c>
      <c r="C96" s="170">
        <v>0</v>
      </c>
      <c r="D96" s="171">
        <f>SUM(D86:D95)</f>
        <v>0</v>
      </c>
      <c r="E96" s="171">
        <f>SUM(E86:E95)</f>
        <v>0</v>
      </c>
    </row>
    <row r="97" spans="1:5" x14ac:dyDescent="0.3">
      <c r="A97" s="9" t="s">
        <v>582</v>
      </c>
      <c r="B97" s="4" t="s">
        <v>285</v>
      </c>
      <c r="C97" s="170">
        <v>0</v>
      </c>
      <c r="D97" s="170">
        <v>0</v>
      </c>
      <c r="E97" s="170">
        <v>0</v>
      </c>
    </row>
    <row r="98" spans="1:5" x14ac:dyDescent="0.3">
      <c r="A98" s="9" t="s">
        <v>583</v>
      </c>
      <c r="B98" s="4" t="s">
        <v>285</v>
      </c>
      <c r="C98" s="170">
        <v>0</v>
      </c>
      <c r="D98" s="170">
        <v>0</v>
      </c>
      <c r="E98" s="170">
        <v>0</v>
      </c>
    </row>
    <row r="99" spans="1:5" x14ac:dyDescent="0.3">
      <c r="A99" s="9" t="s">
        <v>591</v>
      </c>
      <c r="B99" s="4" t="s">
        <v>285</v>
      </c>
      <c r="C99" s="170">
        <v>0</v>
      </c>
      <c r="D99" s="170">
        <v>0</v>
      </c>
      <c r="E99" s="170">
        <v>0</v>
      </c>
    </row>
    <row r="100" spans="1:5" x14ac:dyDescent="0.3">
      <c r="A100" s="4" t="s">
        <v>590</v>
      </c>
      <c r="B100" s="4" t="s">
        <v>285</v>
      </c>
      <c r="C100" s="170">
        <v>0</v>
      </c>
      <c r="D100" s="170">
        <v>0</v>
      </c>
      <c r="E100" s="170">
        <v>0</v>
      </c>
    </row>
    <row r="101" spans="1:5" x14ac:dyDescent="0.3">
      <c r="A101" s="4" t="s">
        <v>589</v>
      </c>
      <c r="B101" s="4" t="s">
        <v>285</v>
      </c>
      <c r="C101" s="170">
        <v>0</v>
      </c>
      <c r="D101" s="170">
        <v>0</v>
      </c>
      <c r="E101" s="170">
        <v>0</v>
      </c>
    </row>
    <row r="102" spans="1:5" x14ac:dyDescent="0.3">
      <c r="A102" s="4" t="s">
        <v>588</v>
      </c>
      <c r="B102" s="4" t="s">
        <v>285</v>
      </c>
      <c r="C102" s="170">
        <v>0</v>
      </c>
      <c r="D102" s="170">
        <v>0</v>
      </c>
      <c r="E102" s="170">
        <v>0</v>
      </c>
    </row>
    <row r="103" spans="1:5" x14ac:dyDescent="0.3">
      <c r="A103" s="9" t="s">
        <v>587</v>
      </c>
      <c r="B103" s="4" t="s">
        <v>285</v>
      </c>
      <c r="C103" s="170">
        <v>0</v>
      </c>
      <c r="D103" s="170">
        <v>0</v>
      </c>
      <c r="E103" s="170">
        <v>0</v>
      </c>
    </row>
    <row r="104" spans="1:5" x14ac:dyDescent="0.3">
      <c r="A104" s="9" t="s">
        <v>592</v>
      </c>
      <c r="B104" s="4" t="s">
        <v>285</v>
      </c>
      <c r="C104" s="170">
        <v>0</v>
      </c>
      <c r="D104" s="170">
        <v>0</v>
      </c>
      <c r="E104" s="170">
        <v>0</v>
      </c>
    </row>
    <row r="105" spans="1:5" x14ac:dyDescent="0.3">
      <c r="A105" s="9" t="s">
        <v>584</v>
      </c>
      <c r="B105" s="4" t="s">
        <v>285</v>
      </c>
      <c r="C105" s="170">
        <v>0</v>
      </c>
      <c r="D105" s="170">
        <v>0</v>
      </c>
      <c r="E105" s="170">
        <v>0</v>
      </c>
    </row>
    <row r="106" spans="1:5" x14ac:dyDescent="0.3">
      <c r="A106" s="9" t="s">
        <v>585</v>
      </c>
      <c r="B106" s="4" t="s">
        <v>285</v>
      </c>
      <c r="C106" s="171">
        <f>SUM(C96:C105)</f>
        <v>0</v>
      </c>
      <c r="D106" s="170">
        <v>0</v>
      </c>
      <c r="E106" s="170">
        <v>0</v>
      </c>
    </row>
    <row r="107" spans="1:5" ht="26.4" x14ac:dyDescent="0.3">
      <c r="A107" s="6" t="s">
        <v>518</v>
      </c>
      <c r="B107" s="7" t="s">
        <v>285</v>
      </c>
      <c r="C107" s="170">
        <v>0</v>
      </c>
      <c r="D107" s="171">
        <f>SUM(D97:D106)</f>
        <v>0</v>
      </c>
      <c r="E107" s="171">
        <f>SUM(E97:E106)</f>
        <v>0</v>
      </c>
    </row>
    <row r="108" spans="1:5" x14ac:dyDescent="0.3">
      <c r="A108" s="9" t="s">
        <v>582</v>
      </c>
      <c r="B108" s="4" t="s">
        <v>973</v>
      </c>
      <c r="C108" s="170">
        <v>0</v>
      </c>
      <c r="D108" s="170">
        <v>0</v>
      </c>
      <c r="E108" s="170">
        <v>0</v>
      </c>
    </row>
    <row r="109" spans="1:5" x14ac:dyDescent="0.3">
      <c r="A109" s="9" t="s">
        <v>583</v>
      </c>
      <c r="B109" s="4" t="s">
        <v>973</v>
      </c>
      <c r="C109" s="170">
        <v>0</v>
      </c>
      <c r="D109" s="170">
        <v>0</v>
      </c>
      <c r="E109" s="170">
        <v>0</v>
      </c>
    </row>
    <row r="110" spans="1:5" x14ac:dyDescent="0.3">
      <c r="A110" s="9" t="s">
        <v>591</v>
      </c>
      <c r="B110" s="4" t="s">
        <v>973</v>
      </c>
      <c r="C110" s="170">
        <v>0</v>
      </c>
      <c r="D110" s="170">
        <v>0</v>
      </c>
      <c r="E110" s="170">
        <v>167555</v>
      </c>
    </row>
    <row r="111" spans="1:5" x14ac:dyDescent="0.3">
      <c r="A111" s="4" t="s">
        <v>590</v>
      </c>
      <c r="B111" s="4" t="s">
        <v>973</v>
      </c>
      <c r="C111" s="170">
        <v>0</v>
      </c>
      <c r="D111" s="170">
        <v>0</v>
      </c>
      <c r="E111" s="170">
        <v>0</v>
      </c>
    </row>
    <row r="112" spans="1:5" x14ac:dyDescent="0.3">
      <c r="A112" s="4" t="s">
        <v>589</v>
      </c>
      <c r="B112" s="4" t="s">
        <v>973</v>
      </c>
      <c r="C112" s="170">
        <v>0</v>
      </c>
      <c r="D112" s="170">
        <v>0</v>
      </c>
      <c r="E112" s="170">
        <v>0</v>
      </c>
    </row>
    <row r="113" spans="1:5" x14ac:dyDescent="0.3">
      <c r="A113" s="4" t="s">
        <v>588</v>
      </c>
      <c r="B113" s="4" t="s">
        <v>973</v>
      </c>
      <c r="C113" s="170">
        <v>0</v>
      </c>
      <c r="D113" s="170">
        <v>0</v>
      </c>
      <c r="E113" s="170">
        <v>0</v>
      </c>
    </row>
    <row r="114" spans="1:5" x14ac:dyDescent="0.3">
      <c r="A114" s="9" t="s">
        <v>587</v>
      </c>
      <c r="B114" s="4" t="s">
        <v>973</v>
      </c>
      <c r="C114" s="170">
        <v>0</v>
      </c>
      <c r="D114" s="170">
        <v>0</v>
      </c>
      <c r="E114" s="170">
        <v>0</v>
      </c>
    </row>
    <row r="115" spans="1:5" x14ac:dyDescent="0.3">
      <c r="A115" s="9" t="s">
        <v>586</v>
      </c>
      <c r="B115" s="4" t="s">
        <v>973</v>
      </c>
      <c r="C115" s="170">
        <v>0</v>
      </c>
      <c r="D115" s="170">
        <v>0</v>
      </c>
      <c r="E115" s="170">
        <v>0</v>
      </c>
    </row>
    <row r="116" spans="1:5" x14ac:dyDescent="0.3">
      <c r="A116" s="9" t="s">
        <v>584</v>
      </c>
      <c r="B116" s="4" t="s">
        <v>973</v>
      </c>
      <c r="C116" s="170">
        <v>0</v>
      </c>
      <c r="D116" s="170">
        <v>0</v>
      </c>
      <c r="E116" s="170">
        <v>0</v>
      </c>
    </row>
    <row r="117" spans="1:5" x14ac:dyDescent="0.3">
      <c r="A117" s="9" t="s">
        <v>585</v>
      </c>
      <c r="B117" s="4" t="s">
        <v>973</v>
      </c>
      <c r="C117" s="171">
        <f>SUM(C107:C116)</f>
        <v>0</v>
      </c>
      <c r="D117" s="170">
        <v>0</v>
      </c>
      <c r="E117" s="170">
        <v>0</v>
      </c>
    </row>
    <row r="118" spans="1:5" x14ac:dyDescent="0.3">
      <c r="A118" s="10" t="s">
        <v>519</v>
      </c>
      <c r="B118" s="7" t="s">
        <v>973</v>
      </c>
      <c r="C118" s="171">
        <f>SUM(C108:C117)</f>
        <v>0</v>
      </c>
      <c r="D118" s="171">
        <f>SUM(D108:D117)</f>
        <v>0</v>
      </c>
      <c r="E118" s="171">
        <f>SUM(E108:E117)</f>
        <v>167555</v>
      </c>
    </row>
  </sheetData>
  <mergeCells count="5">
    <mergeCell ref="A2:E2"/>
    <mergeCell ref="A3:E3"/>
    <mergeCell ref="A4:E4"/>
    <mergeCell ref="C6:E6"/>
    <mergeCell ref="A1:E1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workbookViewId="0">
      <selection sqref="A1:E1"/>
    </sheetView>
  </sheetViews>
  <sheetFormatPr defaultColWidth="9.109375" defaultRowHeight="14.4" x14ac:dyDescent="0.3"/>
  <cols>
    <col min="1" max="1" width="65" style="152" customWidth="1"/>
    <col min="2" max="2" width="9.109375" style="152"/>
    <col min="3" max="5" width="16.88671875" style="161" customWidth="1"/>
    <col min="6" max="16384" width="9.109375" style="152"/>
  </cols>
  <sheetData>
    <row r="1" spans="1:5" x14ac:dyDescent="0.3">
      <c r="A1" s="624" t="s">
        <v>1324</v>
      </c>
      <c r="B1" s="624"/>
      <c r="C1" s="624"/>
      <c r="D1" s="624"/>
      <c r="E1" s="624"/>
    </row>
    <row r="2" spans="1:5" ht="18" x14ac:dyDescent="0.35">
      <c r="A2" s="622" t="s">
        <v>957</v>
      </c>
      <c r="B2" s="622"/>
      <c r="C2" s="622"/>
      <c r="D2" s="622"/>
      <c r="E2" s="622"/>
    </row>
    <row r="3" spans="1:5" ht="27" customHeight="1" x14ac:dyDescent="0.35">
      <c r="A3" s="622" t="str">
        <f>Mellékletek!A3</f>
        <v>2019. évi előirányzatai és teljesítése</v>
      </c>
      <c r="B3" s="622"/>
      <c r="C3" s="622"/>
      <c r="D3" s="622"/>
      <c r="E3" s="622"/>
    </row>
    <row r="4" spans="1:5" ht="26.25" customHeight="1" x14ac:dyDescent="0.35">
      <c r="A4" s="621" t="s">
        <v>1007</v>
      </c>
      <c r="B4" s="621"/>
      <c r="C4" s="621"/>
      <c r="D4" s="621"/>
      <c r="E4" s="621"/>
    </row>
    <row r="5" spans="1:5" x14ac:dyDescent="0.3">
      <c r="C5" s="623" t="s">
        <v>375</v>
      </c>
      <c r="D5" s="623"/>
      <c r="E5" s="623"/>
    </row>
    <row r="6" spans="1:5" ht="26.4" x14ac:dyDescent="0.3">
      <c r="A6" s="153" t="s">
        <v>600</v>
      </c>
      <c r="B6" s="154" t="s">
        <v>50</v>
      </c>
      <c r="C6" s="155" t="s">
        <v>24</v>
      </c>
      <c r="D6" s="155" t="s">
        <v>611</v>
      </c>
      <c r="E6" s="155" t="s">
        <v>610</v>
      </c>
    </row>
    <row r="7" spans="1:5" x14ac:dyDescent="0.3">
      <c r="A7" s="156" t="s">
        <v>504</v>
      </c>
      <c r="B7" s="156" t="s">
        <v>242</v>
      </c>
      <c r="C7" s="170">
        <v>3500000</v>
      </c>
      <c r="D7" s="170">
        <v>3500000</v>
      </c>
      <c r="E7" s="170">
        <v>2851808</v>
      </c>
    </row>
    <row r="8" spans="1:5" x14ac:dyDescent="0.3">
      <c r="A8" s="156" t="s">
        <v>505</v>
      </c>
      <c r="B8" s="156" t="s">
        <v>242</v>
      </c>
      <c r="C8" s="170">
        <v>0</v>
      </c>
      <c r="D8" s="170">
        <v>0</v>
      </c>
      <c r="E8" s="170">
        <v>0</v>
      </c>
    </row>
    <row r="9" spans="1:5" x14ac:dyDescent="0.3">
      <c r="A9" s="156" t="s">
        <v>506</v>
      </c>
      <c r="B9" s="156" t="s">
        <v>242</v>
      </c>
      <c r="C9" s="170">
        <v>4400000</v>
      </c>
      <c r="D9" s="170">
        <v>4400000</v>
      </c>
      <c r="E9" s="170">
        <v>4756028</v>
      </c>
    </row>
    <row r="10" spans="1:5" x14ac:dyDescent="0.3">
      <c r="A10" s="156" t="s">
        <v>507</v>
      </c>
      <c r="B10" s="156" t="s">
        <v>242</v>
      </c>
      <c r="C10" s="170"/>
      <c r="D10" s="170"/>
      <c r="E10" s="170">
        <v>0</v>
      </c>
    </row>
    <row r="11" spans="1:5" x14ac:dyDescent="0.3">
      <c r="A11" s="157" t="s">
        <v>469</v>
      </c>
      <c r="B11" s="158" t="s">
        <v>242</v>
      </c>
      <c r="C11" s="24">
        <f>SUM(C7:C10)</f>
        <v>7900000</v>
      </c>
      <c r="D11" s="24">
        <f>SUM(D7:D10)</f>
        <v>7900000</v>
      </c>
      <c r="E11" s="172">
        <f>SUM(E7:E10)</f>
        <v>7607836</v>
      </c>
    </row>
    <row r="12" spans="1:5" x14ac:dyDescent="0.3">
      <c r="A12" s="156" t="s">
        <v>470</v>
      </c>
      <c r="B12" s="159" t="s">
        <v>243</v>
      </c>
      <c r="C12" s="172">
        <f>C13+C14</f>
        <v>33700000</v>
      </c>
      <c r="D12" s="172">
        <f>D13+D14</f>
        <v>33700000</v>
      </c>
      <c r="E12" s="172">
        <f>E13+E14</f>
        <v>47909953</v>
      </c>
    </row>
    <row r="13" spans="1:5" ht="27.6" x14ac:dyDescent="0.3">
      <c r="A13" s="160" t="s">
        <v>244</v>
      </c>
      <c r="B13" s="160" t="s">
        <v>243</v>
      </c>
      <c r="C13" s="380">
        <v>33700000</v>
      </c>
      <c r="D13" s="380">
        <v>33700000</v>
      </c>
      <c r="E13" s="170">
        <v>47909953</v>
      </c>
    </row>
    <row r="14" spans="1:5" ht="27.6" x14ac:dyDescent="0.3">
      <c r="A14" s="160" t="s">
        <v>245</v>
      </c>
      <c r="B14" s="160" t="s">
        <v>243</v>
      </c>
      <c r="C14" s="380"/>
      <c r="D14" s="380"/>
      <c r="E14" s="170"/>
    </row>
    <row r="15" spans="1:5" x14ac:dyDescent="0.3">
      <c r="A15" s="156" t="s">
        <v>472</v>
      </c>
      <c r="B15" s="159" t="s">
        <v>249</v>
      </c>
      <c r="C15" s="521">
        <f>C16+C17+C18+C19</f>
        <v>4675000</v>
      </c>
      <c r="D15" s="521">
        <f>D16+D17+D18+D19</f>
        <v>4675000</v>
      </c>
      <c r="E15" s="172">
        <v>2496215</v>
      </c>
    </row>
    <row r="16" spans="1:5" ht="27.6" x14ac:dyDescent="0.3">
      <c r="A16" s="160" t="s">
        <v>250</v>
      </c>
      <c r="B16" s="160" t="s">
        <v>249</v>
      </c>
      <c r="C16" s="380"/>
      <c r="D16" s="380"/>
      <c r="E16" s="170"/>
    </row>
    <row r="17" spans="1:5" ht="27.6" x14ac:dyDescent="0.3">
      <c r="A17" s="160" t="s">
        <v>251</v>
      </c>
      <c r="B17" s="160" t="s">
        <v>249</v>
      </c>
      <c r="C17" s="380">
        <v>4675000</v>
      </c>
      <c r="D17" s="380">
        <v>4675000</v>
      </c>
      <c r="E17" s="170">
        <v>2496215</v>
      </c>
    </row>
    <row r="18" spans="1:5" x14ac:dyDescent="0.3">
      <c r="A18" s="160" t="s">
        <v>252</v>
      </c>
      <c r="B18" s="160" t="s">
        <v>249</v>
      </c>
      <c r="C18" s="380"/>
      <c r="D18" s="380"/>
      <c r="E18" s="170">
        <v>0</v>
      </c>
    </row>
    <row r="19" spans="1:5" x14ac:dyDescent="0.3">
      <c r="A19" s="160" t="s">
        <v>253</v>
      </c>
      <c r="B19" s="160" t="s">
        <v>249</v>
      </c>
      <c r="C19" s="380"/>
      <c r="D19" s="380"/>
      <c r="E19" s="170">
        <v>0</v>
      </c>
    </row>
    <row r="20" spans="1:5" x14ac:dyDescent="0.3">
      <c r="A20" s="156" t="s">
        <v>508</v>
      </c>
      <c r="B20" s="159" t="s">
        <v>254</v>
      </c>
      <c r="C20" s="170"/>
      <c r="D20" s="170"/>
      <c r="E20" s="170">
        <v>0</v>
      </c>
    </row>
    <row r="21" spans="1:5" x14ac:dyDescent="0.3">
      <c r="A21" s="160" t="s">
        <v>255</v>
      </c>
      <c r="B21" s="160" t="s">
        <v>254</v>
      </c>
      <c r="C21" s="380"/>
      <c r="D21" s="380"/>
      <c r="E21" s="170">
        <v>0</v>
      </c>
    </row>
    <row r="22" spans="1:5" x14ac:dyDescent="0.3">
      <c r="A22" s="160" t="s">
        <v>256</v>
      </c>
      <c r="B22" s="160" t="s">
        <v>254</v>
      </c>
      <c r="C22" s="380">
        <v>0</v>
      </c>
      <c r="D22" s="380">
        <v>0</v>
      </c>
      <c r="E22" s="170"/>
    </row>
    <row r="23" spans="1:5" x14ac:dyDescent="0.3">
      <c r="A23" s="157" t="s">
        <v>492</v>
      </c>
      <c r="B23" s="158" t="s">
        <v>257</v>
      </c>
      <c r="C23" s="24">
        <f>C12+C15+C20+C22</f>
        <v>38375000</v>
      </c>
      <c r="D23" s="24">
        <f>D12+D15+D20+D22</f>
        <v>38375000</v>
      </c>
      <c r="E23" s="24">
        <f>E12+E15+E20+E22</f>
        <v>50406168</v>
      </c>
    </row>
    <row r="24" spans="1:5" x14ac:dyDescent="0.3">
      <c r="A24" s="156" t="s">
        <v>509</v>
      </c>
      <c r="B24" s="156" t="s">
        <v>258</v>
      </c>
      <c r="C24" s="170"/>
      <c r="D24" s="170"/>
      <c r="E24" s="170">
        <v>0</v>
      </c>
    </row>
    <row r="25" spans="1:5" x14ac:dyDescent="0.3">
      <c r="A25" s="156" t="s">
        <v>510</v>
      </c>
      <c r="B25" s="156" t="s">
        <v>258</v>
      </c>
      <c r="C25" s="170"/>
      <c r="D25" s="170"/>
      <c r="E25" s="170">
        <v>0</v>
      </c>
    </row>
    <row r="26" spans="1:5" x14ac:dyDescent="0.3">
      <c r="A26" s="156" t="s">
        <v>511</v>
      </c>
      <c r="B26" s="156" t="s">
        <v>258</v>
      </c>
      <c r="C26" s="170"/>
      <c r="D26" s="170"/>
      <c r="E26" s="170">
        <v>0</v>
      </c>
    </row>
    <row r="27" spans="1:5" x14ac:dyDescent="0.3">
      <c r="A27" s="156" t="s">
        <v>512</v>
      </c>
      <c r="B27" s="156" t="s">
        <v>258</v>
      </c>
      <c r="C27" s="170"/>
      <c r="D27" s="170"/>
      <c r="E27" s="170">
        <v>0</v>
      </c>
    </row>
    <row r="28" spans="1:5" x14ac:dyDescent="0.3">
      <c r="A28" s="156" t="s">
        <v>513</v>
      </c>
      <c r="B28" s="156" t="s">
        <v>258</v>
      </c>
      <c r="C28" s="170"/>
      <c r="D28" s="170"/>
      <c r="E28" s="170">
        <v>0</v>
      </c>
    </row>
    <row r="29" spans="1:5" x14ac:dyDescent="0.3">
      <c r="A29" s="156" t="s">
        <v>514</v>
      </c>
      <c r="B29" s="156" t="s">
        <v>258</v>
      </c>
      <c r="C29" s="170"/>
      <c r="D29" s="170"/>
      <c r="E29" s="170">
        <v>0</v>
      </c>
    </row>
    <row r="30" spans="1:5" x14ac:dyDescent="0.3">
      <c r="A30" s="156" t="s">
        <v>1006</v>
      </c>
      <c r="B30" s="156" t="s">
        <v>258</v>
      </c>
      <c r="C30" s="170"/>
      <c r="D30" s="170"/>
      <c r="E30" s="170">
        <v>0</v>
      </c>
    </row>
    <row r="31" spans="1:5" x14ac:dyDescent="0.3">
      <c r="A31" s="157" t="s">
        <v>1005</v>
      </c>
      <c r="B31" s="156" t="s">
        <v>258</v>
      </c>
      <c r="C31" s="170">
        <v>500000</v>
      </c>
      <c r="D31" s="170">
        <v>500000</v>
      </c>
      <c r="E31" s="170">
        <v>332400</v>
      </c>
    </row>
    <row r="32" spans="1:5" ht="39.6" x14ac:dyDescent="0.3">
      <c r="A32" s="156" t="s">
        <v>515</v>
      </c>
      <c r="B32" s="156" t="s">
        <v>258</v>
      </c>
      <c r="C32" s="170">
        <v>0</v>
      </c>
      <c r="D32" s="170">
        <v>0</v>
      </c>
      <c r="E32" s="170">
        <v>167948</v>
      </c>
    </row>
    <row r="33" spans="1:7" x14ac:dyDescent="0.3">
      <c r="A33" s="156" t="s">
        <v>1020</v>
      </c>
      <c r="B33" s="156" t="s">
        <v>258</v>
      </c>
      <c r="C33" s="170">
        <v>170000</v>
      </c>
      <c r="D33" s="170">
        <v>170000</v>
      </c>
      <c r="E33" s="170">
        <v>0</v>
      </c>
      <c r="G33"/>
    </row>
    <row r="34" spans="1:7" ht="15" thickBot="1" x14ac:dyDescent="0.35">
      <c r="A34" s="523" t="s">
        <v>474</v>
      </c>
      <c r="B34" s="524" t="s">
        <v>258</v>
      </c>
      <c r="C34" s="522">
        <f>SUM(C24:C33)</f>
        <v>670000</v>
      </c>
      <c r="D34" s="522">
        <f>SUM(D24:D33)</f>
        <v>670000</v>
      </c>
      <c r="E34" s="525">
        <f>SUM(E24:E33)</f>
        <v>500348</v>
      </c>
    </row>
    <row r="35" spans="1:7" ht="28.5" customHeight="1" thickBot="1" x14ac:dyDescent="0.4">
      <c r="A35" s="526" t="s">
        <v>1021</v>
      </c>
      <c r="B35" s="527"/>
      <c r="C35" s="583">
        <f>C11+C23+C34</f>
        <v>46945000</v>
      </c>
      <c r="D35" s="583">
        <f>D11+D23+D34</f>
        <v>46945000</v>
      </c>
      <c r="E35" s="528">
        <f t="shared" ref="E35" si="0">E11+E23+E34</f>
        <v>58514352</v>
      </c>
    </row>
  </sheetData>
  <mergeCells count="5">
    <mergeCell ref="A4:E4"/>
    <mergeCell ref="A3:E3"/>
    <mergeCell ref="A2:E2"/>
    <mergeCell ref="C5:E5"/>
    <mergeCell ref="A1:E1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36</vt:i4>
      </vt:variant>
    </vt:vector>
  </HeadingPairs>
  <TitlesOfParts>
    <vt:vector size="56" baseType="lpstr">
      <vt:lpstr>Mellékletek</vt:lpstr>
      <vt:lpstr>1.sz. .m.kiemelt ei</vt:lpstr>
      <vt:lpstr>2.kiadások működés felhalmozás</vt:lpstr>
      <vt:lpstr>3.bevételek működés felhalmozás</vt:lpstr>
      <vt:lpstr>4.sz.m.létszám</vt:lpstr>
      <vt:lpstr>5.sz.m.szociális kiadások</vt:lpstr>
      <vt:lpstr>6.sz.m.átadott</vt:lpstr>
      <vt:lpstr>7.sz.m.átvett</vt:lpstr>
      <vt:lpstr>8.sz.m.helyi adók</vt:lpstr>
      <vt:lpstr>9.sz.m.beruházások felújítások</vt:lpstr>
      <vt:lpstr>10.s.z.m.Maradvány</vt:lpstr>
      <vt:lpstr>11.sz.m. vagyonkimutatás</vt:lpstr>
      <vt:lpstr>12.sz.m.Mérleg</vt:lpstr>
      <vt:lpstr>13.sz.m.Eredménykimutatás</vt:lpstr>
      <vt:lpstr>14.sz.m.Tárgyi eszk állomány </vt:lpstr>
      <vt:lpstr>15.sz.m.Többéves kihatás</vt:lpstr>
      <vt:lpstr>16.sz.m.közvetett támogatások</vt:lpstr>
      <vt:lpstr>17.m. ktgvet.mérleg</vt:lpstr>
      <vt:lpstr>18.m. pénzeszköz változás</vt:lpstr>
      <vt:lpstr>19.sz.m. EU projektek </vt:lpstr>
      <vt:lpstr>'15.sz.m.Többéves kihatás'!_pr232</vt:lpstr>
      <vt:lpstr>'16.sz.m.közvetett támogatások'!_pr232</vt:lpstr>
      <vt:lpstr>'15.sz.m.Többéves kihatás'!_pr233</vt:lpstr>
      <vt:lpstr>'16.sz.m.közvetett támogatások'!_pr233</vt:lpstr>
      <vt:lpstr>'15.sz.m.Többéves kihatás'!_pr234</vt:lpstr>
      <vt:lpstr>'16.sz.m.közvetett támogatások'!_pr234</vt:lpstr>
      <vt:lpstr>'15.sz.m.Többéves kihatás'!_pr235</vt:lpstr>
      <vt:lpstr>'16.sz.m.közvetett támogatások'!_pr235</vt:lpstr>
      <vt:lpstr>'15.sz.m.Többéves kihatás'!_pr236</vt:lpstr>
      <vt:lpstr>'16.sz.m.közvetett támogatások'!_pr236</vt:lpstr>
      <vt:lpstr>'15.sz.m.Többéves kihatás'!_pr312</vt:lpstr>
      <vt:lpstr>'15.sz.m.Többéves kihatás'!_pr313</vt:lpstr>
      <vt:lpstr>'15.sz.m.Többéves kihatás'!_pr314</vt:lpstr>
      <vt:lpstr>'16.sz.m.közvetett támogatások'!_pr314</vt:lpstr>
      <vt:lpstr>'15.sz.m.Többéves kihatás'!_pr315</vt:lpstr>
      <vt:lpstr>'13.sz.m.Eredménykimutatás'!foot_4_place</vt:lpstr>
      <vt:lpstr>'11.sz.m. vagyonkimutatás'!Nyomtatási_cím</vt:lpstr>
      <vt:lpstr>'17.m. ktgvet.mérleg'!Nyomtatási_cím</vt:lpstr>
      <vt:lpstr>'1.sz. .m.kiemelt ei'!Nyomtatási_terület</vt:lpstr>
      <vt:lpstr>'10.s.z.m.Maradvány'!Nyomtatási_terület</vt:lpstr>
      <vt:lpstr>'11.sz.m. vagyonkimutatás'!Nyomtatási_terület</vt:lpstr>
      <vt:lpstr>'12.sz.m.Mérleg'!Nyomtatási_terület</vt:lpstr>
      <vt:lpstr>'13.sz.m.Eredménykimutatás'!Nyomtatási_terület</vt:lpstr>
      <vt:lpstr>'14.sz.m.Tárgyi eszk állomány '!Nyomtatási_terület</vt:lpstr>
      <vt:lpstr>'15.sz.m.Többéves kihatás'!Nyomtatási_terület</vt:lpstr>
      <vt:lpstr>'16.sz.m.közvetett támogatások'!Nyomtatási_terület</vt:lpstr>
      <vt:lpstr>'18.m. pénzeszköz változás'!Nyomtatási_terület</vt:lpstr>
      <vt:lpstr>'19.sz.m. EU projektek '!Nyomtatási_terület</vt:lpstr>
      <vt:lpstr>'2.kiadások működés felhalmozás'!Nyomtatási_terület</vt:lpstr>
      <vt:lpstr>'3.bevételek működés felhalmozás'!Nyomtatási_terület</vt:lpstr>
      <vt:lpstr>'4.sz.m.létszám'!Nyomtatási_terület</vt:lpstr>
      <vt:lpstr>'5.sz.m.szociális kiadások'!Nyomtatási_terület</vt:lpstr>
      <vt:lpstr>'6.sz.m.átadott'!Nyomtatási_terület</vt:lpstr>
      <vt:lpstr>'7.sz.m.átvett'!Nyomtatási_terület</vt:lpstr>
      <vt:lpstr>'9.sz.m.beruházások felújítások'!Nyomtatási_terület</vt:lpstr>
      <vt:lpstr>Mellékletek!Nyomtatási_terület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bencsik.andrasne</cp:lastModifiedBy>
  <cp:lastPrinted>2020-06-29T07:09:55Z</cp:lastPrinted>
  <dcterms:created xsi:type="dcterms:W3CDTF">2014-01-03T21:48:14Z</dcterms:created>
  <dcterms:modified xsi:type="dcterms:W3CDTF">2020-07-10T07:10:02Z</dcterms:modified>
</cp:coreProperties>
</file>