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" activeTab="5"/>
  </bookViews>
  <sheets>
    <sheet name="ÖSSZEFÜGGÉSEK" sheetId="1" state="hidden" r:id="rId1"/>
    <sheet name="1.1.sz.mell." sheetId="2" r:id="rId2"/>
    <sheet name="1.2.sz.mell. " sheetId="3" r:id="rId3"/>
    <sheet name="1.3.sz.mell. " sheetId="4" r:id="rId4"/>
    <sheet name="1.4.sz.mell. " sheetId="5" r:id="rId5"/>
    <sheet name="2.1.sz.mell  " sheetId="6" r:id="rId6"/>
    <sheet name="2.2.sz.mell  " sheetId="7" r:id="rId7"/>
    <sheet name="ELLENŐRZÉS-1.sz.2.a.sz.2.b.sz." sheetId="8" state="hidden" r:id="rId8"/>
    <sheet name="3.mell" sheetId="9" state="hidden" r:id="rId9"/>
    <sheet name="4.mell" sheetId="10" state="hidden" r:id="rId10"/>
    <sheet name="5.mell" sheetId="11" state="hidden" r:id="rId11"/>
    <sheet name="6.sz.mell." sheetId="12" r:id="rId12"/>
    <sheet name="7.sz.mell. " sheetId="13" r:id="rId13"/>
    <sheet name="8.mell" sheetId="14" state="hidden" r:id="rId14"/>
    <sheet name="9.1. sz. mell" sheetId="15" r:id="rId15"/>
    <sheet name="9.1.1. sz. mell " sheetId="16" r:id="rId16"/>
    <sheet name="9.1.2. sz. mell " sheetId="17" r:id="rId17"/>
    <sheet name="9.1.3. sz. mell " sheetId="18" r:id="rId18"/>
    <sheet name="9.2. sz. mell " sheetId="19" r:id="rId19"/>
    <sheet name="9.2.1. sz. mell  " sheetId="20" r:id="rId20"/>
    <sheet name="9.2.2. sz. mell  " sheetId="21" r:id="rId21"/>
    <sheet name="9.2.3. sz. mell  " sheetId="22" r:id="rId22"/>
    <sheet name="10.mell" sheetId="23" state="hidden" r:id="rId23"/>
    <sheet name="11.mell" sheetId="24" state="hidden" r:id="rId24"/>
    <sheet name="12.mell" sheetId="25" state="hidden" r:id="rId25"/>
    <sheet name="13.mell" sheetId="26" state="hidden" r:id="rId26"/>
    <sheet name="14.mell" sheetId="27" state="hidden" r:id="rId27"/>
    <sheet name="15.mell" sheetId="28" state="hidden" r:id="rId28"/>
    <sheet name="16.mell" sheetId="29" state="hidden" r:id="rId29"/>
    <sheet name="17.mell" sheetId="30" state="hidden" r:id="rId30"/>
  </sheets>
  <externalReferences>
    <externalReference r:id="rId33"/>
    <externalReference r:id="rId34"/>
  </externalReferences>
  <definedNames>
    <definedName name="_xlfn.IFERROR" hidden="1">#NAME?</definedName>
    <definedName name="_xlnm.Print_Titles" localSheetId="14">'9.1. sz. mell'!$2:$7</definedName>
    <definedName name="_xlnm.Print_Titles" localSheetId="15">'9.1.1. sz. mell '!$2:$7</definedName>
    <definedName name="_xlnm.Print_Titles" localSheetId="16">'9.1.2. sz. mell '!$2:$7</definedName>
    <definedName name="_xlnm.Print_Titles" localSheetId="17">'9.1.3. sz. mell '!$2:$7</definedName>
    <definedName name="_xlnm.Print_Titles" localSheetId="18">'9.2. sz. mell '!$2:$7</definedName>
    <definedName name="_xlnm.Print_Titles" localSheetId="19">'9.2.1. sz. mell  '!$2:$7</definedName>
    <definedName name="_xlnm.Print_Titles" localSheetId="20">'9.2.2. sz. mell  '!$2:$7</definedName>
    <definedName name="_xlnm.Print_Titles" localSheetId="21">'9.2.3. sz. mell  '!$2:$7</definedName>
    <definedName name="_xlnm.Print_Area" localSheetId="1">'1.1.sz.mell.'!$A$1:$G$162</definedName>
    <definedName name="_xlnm.Print_Area" localSheetId="2">'1.2.sz.mell. '!$A$1:$G$163</definedName>
    <definedName name="_xlnm.Print_Area" localSheetId="3">'1.3.sz.mell. '!$A$1:$G$163</definedName>
    <definedName name="_xlnm.Print_Area" localSheetId="4">'1.4.sz.mell. '!$A$1:$G$163</definedName>
    <definedName name="_xlnm.Print_Area" localSheetId="18">'9.2. sz. mell '!$A$1:$G$160</definedName>
  </definedNames>
  <calcPr fullCalcOnLoad="1"/>
</workbook>
</file>

<file path=xl/sharedStrings.xml><?xml version="1.0" encoding="utf-8"?>
<sst xmlns="http://schemas.openxmlformats.org/spreadsheetml/2006/main" count="5031" uniqueCount="688">
  <si>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</si>
  <si>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</si>
  <si>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</si>
  <si>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</si>
  <si>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</si>
  <si>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</si>
  <si>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</si>
  <si>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</si>
  <si>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</si>
  <si>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</si>
  <si>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</si>
  <si>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</si>
  <si>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</si>
  <si>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</si>
  <si>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</si>
  <si>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</si>
  <si>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</si>
  <si>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</si>
  <si>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</si>
  <si>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</si>
  <si>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</si>
  <si>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</si>
  <si>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</si>
  <si>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</si>
  <si>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</si>
  <si>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</si>
  <si>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</si>
  <si>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</si>
  <si>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</si>
  <si>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</si>
  <si>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</si>
  <si>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</si>
  <si>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</si>
  <si>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</si>
  <si>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</si>
  <si>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</si>
  <si>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</si>
  <si>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</si>
  <si>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</si>
  <si>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</si>
  <si>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</si>
  <si>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</si>
  <si>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</si>
  <si>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</si>
  <si>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</si>
  <si>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</si>
  <si>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</si>
  <si>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</si>
  <si>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</si>
  <si>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</si>
  <si>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</si>
  <si>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</si>
  <si>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</si>
  <si>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</si>
  <si>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</si>
  <si>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</si>
  <si>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</si>
  <si>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</si>
  <si>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</si>
  <si>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</si>
  <si>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</si>
  <si>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</si>
  <si>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</si>
  <si>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</si>
  <si>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</si>
  <si>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</si>
  <si>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</si>
  <si>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</si>
  <si>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</si>
  <si>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</si>
  <si>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</si>
  <si>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</si>
  <si>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</si>
  <si>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</si>
  <si>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</si>
  <si>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</si>
  <si>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</si>
  <si>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</si>
  <si>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</si>
  <si>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</si>
  <si>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</si>
  <si>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</si>
  <si>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</si>
  <si>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</si>
  <si>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</si>
  <si>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</si>
  <si>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</si>
  <si>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</si>
  <si>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</si>
  <si>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</si>
  <si>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</si>
  <si>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</si>
  <si>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</si>
  <si>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</si>
  <si>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</si>
  <si>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</si>
  <si>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</si>
  <si>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</si>
  <si>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</si>
  <si>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</si>
  <si>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</si>
  <si>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</si>
  <si>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</si>
  <si>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</si>
  <si>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</si>
  <si>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</si>
  <si>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</si>
  <si>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</si>
  <si>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</si>
  <si>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</si>
  <si>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</si>
  <si>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</si>
  <si>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</si>
  <si>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</si>
  <si>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</si>
  <si>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</si>
  <si>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</si>
  <si>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</si>
  <si>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</si>
  <si>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</si>
  <si>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</si>
  <si>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</si>
  <si>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</si>
  <si>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</si>
  <si>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</si>
  <si>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</si>
  <si>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</si>
  <si>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</si>
  <si>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</si>
  <si>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</si>
  <si>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</si>
  <si>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</si>
  <si>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</si>
  <si>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</si>
  <si>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</si>
  <si>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</si>
  <si>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</si>
  <si>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</si>
  <si>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</si>
  <si>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</si>
  <si>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</si>
  <si>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</si>
  <si>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</si>
  <si>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</si>
  <si>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</si>
  <si>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</si>
  <si>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</si>
  <si>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</si>
  <si>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</si>
  <si>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</si>
  <si>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</si>
  <si>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</si>
  <si>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</si>
  <si>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</si>
  <si>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</si>
  <si>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</si>
  <si>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</si>
  <si>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</si>
  <si>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</si>
  <si>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</si>
  <si>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</si>
  <si>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</si>
  <si>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</si>
  <si>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</si>
  <si>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</si>
  <si>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</si>
  <si>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</si>
  <si>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</si>
  <si>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</si>
  <si>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</si>
  <si>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</si>
  <si>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</si>
  <si>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</si>
  <si>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</si>
  <si>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</si>
  <si>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</si>
  <si>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</si>
  <si>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</si>
  <si>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</si>
  <si>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</si>
  <si>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</si>
  <si>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</si>
  <si>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</si>
  <si>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</si>
  <si>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</si>
  <si>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</si>
  <si>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</si>
  <si>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</si>
  <si>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</si>
  <si>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</si>
  <si>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</si>
  <si>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</si>
  <si>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</si>
  <si>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</si>
  <si>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</si>
  <si>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</si>
  <si>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</si>
  <si>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</si>
  <si>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</si>
  <si>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</si>
  <si>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</si>
  <si>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</si>
  <si>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</si>
  <si>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</si>
  <si>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</si>
  <si>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</si>
  <si>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</si>
  <si>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</si>
  <si>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</si>
  <si>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</si>
  <si>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</si>
  <si>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</si>
  <si>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</si>
  <si>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</si>
  <si>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</si>
  <si>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</si>
  <si>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</si>
  <si>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</si>
  <si>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</si>
  <si>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</si>
  <si>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</si>
  <si>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</si>
  <si>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</si>
  <si>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</si>
  <si>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</si>
  <si>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</si>
  <si>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</si>
  <si>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</si>
  <si>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</si>
  <si>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</si>
  <si>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</si>
  <si>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</si>
  <si>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</si>
  <si>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</si>
  <si>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</si>
  <si>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</si>
  <si>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</si>
  <si>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</si>
  <si>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</si>
  <si>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</si>
  <si>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</si>
  <si>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</si>
  <si>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</si>
  <si>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</si>
  <si>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</si>
  <si>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</si>
  <si>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</si>
  <si>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</si>
  <si>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</si>
  <si>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</si>
  <si>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</si>
  <si>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</si>
  <si>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</si>
  <si>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</si>
  <si>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</si>
  <si>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</si>
  <si>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</si>
  <si>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</si>
  <si>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</si>
  <si>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</si>
  <si>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</si>
  <si>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</si>
  <si>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</si>
  <si>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</si>
  <si>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</si>
  <si>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</si>
  <si>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</si>
  <si>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</si>
  <si>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</si>
  <si>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</si>
  <si>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</si>
  <si>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</si>
  <si>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</si>
  <si>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</si>
  <si>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</si>
  <si>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</si>
  <si>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</si>
  <si>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</si>
  <si>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</si>
  <si>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</si>
  <si>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</si>
  <si>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</si>
  <si>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</si>
  <si>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</si>
  <si>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</si>
  <si>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</si>
  <si>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</si>
  <si>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</si>
  <si>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</si>
  <si>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</si>
  <si>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</si>
  <si>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</si>
  <si>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</si>
  <si>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</si>
  <si>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</si>
  <si>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</si>
  <si>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</si>
  <si>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</si>
  <si>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</si>
  <si>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</si>
  <si>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</si>
  <si>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</si>
  <si>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</si>
  <si>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</si>
  <si>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</si>
  <si>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</si>
  <si>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</si>
  <si>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</si>
  <si>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</si>
  <si>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</si>
  <si>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</si>
  <si>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</si>
  <si>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</si>
  <si>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</si>
  <si>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</si>
  <si>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</si>
  <si>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</si>
  <si>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</si>
  <si>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</si>
  <si>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</si>
  <si>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</si>
  <si>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</si>
  <si>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</si>
  <si>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</si>
  <si>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</si>
  <si>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</si>
  <si>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</si>
  <si>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</si>
  <si>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</si>
  <si>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</si>
  <si>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</si>
  <si>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</si>
  <si>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</si>
  <si>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</si>
  <si>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</si>
  <si>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</si>
  <si>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</si>
  <si>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</si>
  <si>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</si>
  <si>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</si>
  <si>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</si>
  <si>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</si>
  <si>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</si>
  <si>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</si>
  <si>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</si>
  <si>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</si>
  <si>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</si>
  <si>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</si>
  <si>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</si>
  <si>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</si>
  <si>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</si>
  <si>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</si>
  <si>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</si>
  <si>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</si>
  <si>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</si>
  <si>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</si>
  <si>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</si>
  <si>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</si>
  <si>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</si>
  <si>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</si>
  <si>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</si>
  <si>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</si>
  <si>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</si>
  <si>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</si>
  <si>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</si>
  <si>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</si>
  <si>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</si>
  <si>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</si>
  <si>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</si>
  <si>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</si>
  <si>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</si>
  <si>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</si>
  <si>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</si>
  <si>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</si>
  <si>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</si>
  <si>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</si>
  <si>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</si>
  <si>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</si>
  <si>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</si>
  <si>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</si>
  <si>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</si>
  <si>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</si>
  <si>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</si>
  <si>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</si>
  <si>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</si>
  <si>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</si>
  <si>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</si>
  <si>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</si>
  <si>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</si>
  <si>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</si>
  <si>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</si>
  <si>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</si>
  <si>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</si>
  <si>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</si>
  <si>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</si>
  <si>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</si>
  <si>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</si>
  <si>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</si>
  <si>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</si>
  <si>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</si>
  <si>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</si>
  <si>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</si>
  <si>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</si>
  <si>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</si>
  <si>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</si>
  <si>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</si>
  <si>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</si>
  <si>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</si>
  <si>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</si>
  <si>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</si>
  <si>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</si>
  <si>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</si>
  <si>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</si>
  <si>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</si>
  <si>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</si>
  <si>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</si>
  <si>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</si>
  <si>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</si>
  <si>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</si>
  <si>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</si>
  <si>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</si>
  <si>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</si>
  <si>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</si>
  <si>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</si>
  <si>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</si>
  <si>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</si>
  <si>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</si>
  <si>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</si>
  <si>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</si>
  <si>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</si>
  <si>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</si>
  <si>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>Költségvetés módosítás űrlapjainak összefüggései:</t>
  </si>
  <si>
    <t>E=C±D</t>
  </si>
  <si>
    <t>I=G±H</t>
  </si>
  <si>
    <t>Kiemelt előirányzat, előirányzat megnevezése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</si>
  <si>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</si>
  <si>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</si>
  <si>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</si>
  <si>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</si>
  <si>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</si>
  <si>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</si>
  <si>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</si>
  <si>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</si>
  <si>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</si>
  <si>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</si>
  <si>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</si>
  <si>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SÁGVÁR KÖZSÉG ÖNKORMÁNYZAT</t>
  </si>
  <si>
    <t>SÁGVÁRI KÖZÖS ÖNKORMÁNYZATI HIVATAL</t>
  </si>
  <si>
    <t>Forintban</t>
  </si>
  <si>
    <t>Telekadó</t>
  </si>
  <si>
    <t>Magánszemélyek kommunális adója</t>
  </si>
  <si>
    <t>4.8.</t>
  </si>
  <si>
    <t>Irányító szervi (önkormányzati) támogatás (intézményfinanszírozás)</t>
  </si>
  <si>
    <t>12.3.</t>
  </si>
  <si>
    <t>SÁGVÁR KÖZSÉG ÖNKORMÁNYZATA</t>
  </si>
  <si>
    <t>2017-2018</t>
  </si>
  <si>
    <t>Ságvári Bóbita Óvoda és Bölcsőde fejlesztése TOP-1.4.1-15-SO1-2016-00010</t>
  </si>
  <si>
    <t>Vásártér fejlesztése TOP-1.1.3-15-SO1-2016-00006</t>
  </si>
  <si>
    <t>Komplex energiahatékonyság fejlesztése TOP-3.2.1-15-SO1-2016-00007</t>
  </si>
  <si>
    <t>Ságvár és Som község fenntartható települési közlekedésfejlesztése TOP-3.1.1-15-SO1-2016-00003</t>
  </si>
  <si>
    <t>Szociális alapszolgáltatás fejlesztése TOP-4.2.1-16-SO1-2017-00001</t>
  </si>
  <si>
    <t>Kisértékű tárgyi eszköz beszerzés</t>
  </si>
  <si>
    <t>Járda /Fő u./</t>
  </si>
  <si>
    <t>Egyéb tárgyi eszköz beszerzés</t>
  </si>
  <si>
    <t>Székelykapu készítés</t>
  </si>
  <si>
    <t>Lekötött betétek megszüntetése</t>
  </si>
  <si>
    <t>2019. évi eredeti előirányzat BEVÉTELEK</t>
  </si>
  <si>
    <t>Ingatlan vásárlás /Kis u./</t>
  </si>
  <si>
    <t>Ingatlan vásárlás /Petőfi Sándor u./</t>
  </si>
  <si>
    <t>Ságvári Bóbita Óvoda és Bölcsőde tetőcserép</t>
  </si>
  <si>
    <t>Védőnő szolgálat eszközbeszerzés</t>
  </si>
  <si>
    <t>Térfigyelő kamerarendszer</t>
  </si>
  <si>
    <t>Közpark</t>
  </si>
  <si>
    <t>Kapubejárók készítése /Sport u./</t>
  </si>
  <si>
    <t>2019</t>
  </si>
  <si>
    <t>2018-2019</t>
  </si>
  <si>
    <t>Eddigi módosítások összege 2019-ben</t>
  </si>
  <si>
    <t>Módosítások összesen 2019. 05.30.-ig</t>
  </si>
  <si>
    <t>Kerítés építés /Vásártér/</t>
  </si>
  <si>
    <t>Út /Petőfi Sánor u./</t>
  </si>
  <si>
    <t>Kisértékű tárgyi eszköz beszerzés /közfoglalkoztatás/</t>
  </si>
  <si>
    <t xml:space="preserve">   Elszámolásból származó bevételek</t>
  </si>
  <si>
    <t>SÁGVÁR KÖZSÉG ÖNKORMÁNYZAT a saját bevételek és az adósságot keletkeztető ügyletekből és kezességvállalásokból fennálló kötelezettségek aránya                                                                                                             (az adósságot keletkeztető ügylet futamidejének végéig)</t>
  </si>
  <si>
    <t xml:space="preserve"> Saját bevételek</t>
  </si>
  <si>
    <t>a helyi adóból származó bevétel</t>
  </si>
  <si>
    <t>az önkormányzati vagyon és az önkormányzatot megillető vagyoni értékű jog értékesítéséből és hasznosításából származó bevétel</t>
  </si>
  <si>
    <t>az 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</si>
  <si>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</si>
  <si>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</si>
  <si>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a kezességvállalással kapcsolatos megtérülés.</t>
  </si>
  <si>
    <t>Összesen:</t>
  </si>
  <si>
    <t>Adósságot keletkeztető ügyletek</t>
  </si>
  <si>
    <t xml:space="preserve">hitelből, kölcsönből eredő fizetés kötelezettség </t>
  </si>
  <si>
    <t xml:space="preserve">hitelviszonyt megtestesítő értékpapírból eredő fizetési kötelezettség </t>
  </si>
  <si>
    <t xml:space="preserve">adott váltóból eredő fizetési  kötelezettség </t>
  </si>
  <si>
    <t xml:space="preserve">pénzügyi lízingből eredő fizetési kötelezettség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</si>
  <si>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</si>
  <si>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</si>
  <si>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összege.</t>
  </si>
  <si>
    <t>SÁGVÁR KÖZSÉG ÖNKORMÁNYZAT saját bevételeinek részletezése az adósságot keletkeztető ügyletből származó tárgyévi fizetési kötelezettség megállapításához</t>
  </si>
  <si>
    <t>Sor-szám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</si>
  <si>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</si>
  <si>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</si>
  <si>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</si>
  <si>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</si>
  <si>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</si>
  <si>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</si>
  <si>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</si>
  <si>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</si>
  <si>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</si>
  <si>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megnevezése</t>
  </si>
  <si>
    <t>Adósságot keletkeztető ügylet összege</t>
  </si>
  <si>
    <t>Vásártér fejlesztése /110 db árusító hely/</t>
  </si>
  <si>
    <t>Ságvári Bóbita Óvoda és Bölcsőde fejlesztése /12 fő bölcsődei férőhely/</t>
  </si>
  <si>
    <t>ADÓSSÁGOT KELETKEZTETŐ ÜGYLETEK VÁRHATÓ EGYÜTTES ÖSSZEGE</t>
  </si>
  <si>
    <t>EU-s projekt neve, azonosítója:</t>
  </si>
  <si>
    <t>Források</t>
  </si>
  <si>
    <t>Összesen</t>
  </si>
  <si>
    <t>Saját erő</t>
  </si>
  <si>
    <t>- saját erőből központi támogatás</t>
  </si>
  <si>
    <t>EU-s forrás, pénzmaradvány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</si>
  <si>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</si>
  <si>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</si>
  <si>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</si>
  <si>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</si>
  <si>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</si>
  <si>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</si>
  <si>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</si>
  <si>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</si>
  <si>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</si>
  <si>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Közösen a jövőnkért komplex program humán közszolgáltatások fejlesztésére EFOP-1.5.2-16-2017-00006</t>
  </si>
  <si>
    <t>Támogatott neve</t>
  </si>
  <si>
    <t>Hozzájárulás  (Ft)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</si>
  <si>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</si>
  <si>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</si>
  <si>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</si>
  <si>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</si>
  <si>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</si>
  <si>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</si>
  <si>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</si>
  <si>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</si>
  <si>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</si>
  <si>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</si>
  <si>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</si>
  <si>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</si>
  <si>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</si>
  <si>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</si>
  <si>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</si>
  <si>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</si>
  <si>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</si>
  <si>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</si>
  <si>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Közhatalmi bevételek (4.1.+4.2.+4.3.+4.4.)</t>
  </si>
  <si>
    <t>Hitel-, kölcsönfelvétel államháztartáson kívülről  (10.1.+…+10.3.)</t>
  </si>
  <si>
    <t>Kiadási jogcímek</t>
  </si>
  <si>
    <t>Kötelezettség jogcíme</t>
  </si>
  <si>
    <t>Köt. váll.
 éve</t>
  </si>
  <si>
    <t>Kiadás vonzata évenként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</si>
  <si>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</si>
  <si>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</si>
  <si>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</si>
  <si>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</si>
  <si>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</si>
  <si>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</si>
  <si>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</si>
  <si>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</si>
  <si>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</si>
  <si>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</si>
  <si>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</si>
  <si>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</si>
  <si>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</si>
  <si>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</si>
  <si>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</si>
  <si>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</si>
  <si>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</si>
  <si>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</si>
  <si>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</si>
  <si>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</si>
  <si>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</si>
  <si>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</si>
  <si>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</si>
  <si>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</si>
  <si>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</si>
  <si>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</si>
  <si>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</si>
  <si>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</si>
  <si>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</si>
  <si>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</si>
  <si>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</si>
  <si>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</si>
  <si>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</si>
  <si>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</si>
  <si>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</si>
  <si>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</si>
  <si>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</si>
  <si>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</si>
  <si>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</si>
  <si>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</si>
  <si>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Felhalmozási célú átvett pénzeszközök</t>
  </si>
  <si>
    <t>Finanszírozási bevételek</t>
  </si>
  <si>
    <t>Bevételek összesen:</t>
  </si>
  <si>
    <t>Tartalék</t>
  </si>
  <si>
    <t>Finanszírozási kiadások</t>
  </si>
  <si>
    <t>Kiadások összesen:</t>
  </si>
  <si>
    <t>Jogcím</t>
  </si>
  <si>
    <t>Települési önkormányzatok működési támogatása</t>
  </si>
  <si>
    <t>Polgármesteri illetmény támogatása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</si>
  <si>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</si>
  <si>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</si>
  <si>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</si>
  <si>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Kiegészítő támogatás</t>
  </si>
  <si>
    <t>Települési önkormányzatok szociális feladatainak egyéb támogatása</t>
  </si>
  <si>
    <t>Egyes szociális és gyermekjóléti feladatok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</si>
  <si>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</si>
  <si>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</si>
  <si>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</si>
  <si>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</si>
  <si>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Támogatott szervezet neve</t>
  </si>
  <si>
    <t>Támogatás célja</t>
  </si>
  <si>
    <t>Támogatás összge</t>
  </si>
  <si>
    <t>29.</t>
  </si>
  <si>
    <t>30.</t>
  </si>
  <si>
    <t>31.</t>
  </si>
  <si>
    <t>32.</t>
  </si>
  <si>
    <t>33.</t>
  </si>
  <si>
    <t>Önkormányzat működési támogatásai</t>
  </si>
  <si>
    <t>Magánszermélyek kommunális adója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</si>
  <si>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</si>
  <si>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</si>
  <si>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</si>
  <si>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</si>
  <si>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</si>
  <si>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</si>
  <si>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</si>
  <si>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</si>
  <si>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</si>
  <si>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SÁGVÁR KÖZSÉG ÖNKORMÁNYZAT                                                                                                                                                                                       Többéves kihatással járó döntések számszerűsítése évenkénti bontásban és összesítve célok szerint</t>
  </si>
  <si>
    <t>SÁGVÁR KÖZSÉG ÖNKORMÁNYZATA                                                                                      Az önkormányzat által adott közvetett támogatások
(kedvezmények)</t>
  </si>
  <si>
    <t>SÁGVÁR KÖZSÉG ÖNKORMÁNYZATA                                                                                                                                                                                         Előirányzat-felhasználási terv                                                                                                                                                                                                                            2019</t>
  </si>
  <si>
    <t>SÁGVÁR KÖZSÉG ÖNKORMÁNYZATA                                                                                                                                                                                                    2019. évi általános működés és ágazati feladatok támogatásának alakulása jogcímenként</t>
  </si>
  <si>
    <t>SÁGVÁR KÖZSÉG ÖNKORMÁNYZATA                                                                                KIMUTATÁS                                                                                                                                          a 2019. évben céljelleggel juttatott támogatásokról</t>
  </si>
  <si>
    <t xml:space="preserve">2. sz. módosítás </t>
  </si>
  <si>
    <t>2.számú módosítás utáni előirányzat</t>
  </si>
  <si>
    <t>2.sz. módosítás</t>
  </si>
  <si>
    <t>2. számú módosítás utáni előirányzat</t>
  </si>
  <si>
    <t>2. sz. módosítás</t>
  </si>
  <si>
    <t xml:space="preserve">1.-2. sz. módosítás </t>
  </si>
  <si>
    <t>b) óvodáztatási támogatás</t>
  </si>
  <si>
    <t>a) születési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</si>
  <si>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</si>
  <si>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</si>
  <si>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</si>
  <si>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</si>
  <si>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</si>
  <si>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</si>
  <si>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i) szociális célú tüzifa /önerő/</t>
  </si>
  <si>
    <t>j) életkezdési támogatás</t>
  </si>
  <si>
    <t>1.1 melléklet a 16/2019. (VII. 12.) önkormányzati rendelethez</t>
  </si>
  <si>
    <t>1.2. melléklet a 16/2019. (VII. 12.) önkormányzati rendelethez</t>
  </si>
  <si>
    <t>1.3. melléklet a16/2019. (VII. 12.) önkormányzati rendelethez</t>
  </si>
  <si>
    <t>1.4. melléklet a 16/2019. (VII. 12.) önkormányzati rendelethez</t>
  </si>
  <si>
    <t>2.1. melléklet a 16/2019. (VII. 12.) önkormányzati rendelethez</t>
  </si>
  <si>
    <t>2.2. melléklet a 16/2019. (VII. 12.) önkormányzati rendelethez</t>
  </si>
  <si>
    <t>3.melléklet a 16/2019. (VII. 12.) önkormányzati rendelethez</t>
  </si>
  <si>
    <t>4. melléklet a 16/2019. (VII. 12.) önkormányzati rendelethez</t>
  </si>
  <si>
    <t>5.1. melléklet a 16/2019. (VII. 12.) önkormányzati rendelethez</t>
  </si>
  <si>
    <t>5.1.1.melléklet a 16/2019. (VII. 12.) önkormányzati rendelethez</t>
  </si>
  <si>
    <t>5.1.2. melléklet a 16/2019. (VII. 12.) önkormányzati rendelethez</t>
  </si>
  <si>
    <t>5.1.3. melléklet a 16/2019. (VII. 12.) önkormányzati rendelethez</t>
  </si>
  <si>
    <t>5.2.melléklet a 16/2019. (VII. 12.) önkormányzati rendelethez</t>
  </si>
  <si>
    <t>5.2.1.melléklet a 16/2019. (VII. 12.) önkormányzati rendelethez</t>
  </si>
  <si>
    <t>5.2.2.melléklet a 16/2019. (VII. 12.) önkormányzati rendelethez</t>
  </si>
  <si>
    <t>5.2.3.melléklet a 16/2019. (VII. 12.) önkormányzati rendelethez</t>
  </si>
  <si>
    <t>9.2.3. melléklet a 4/2019. (II. 27.) önkormányzati rendelethez</t>
  </si>
  <si>
    <t>9.2.2. melléklet a 4/2019. (II. 27.) önkormányzati rendelethez</t>
  </si>
  <si>
    <t>9.2.1. melléklet a 4/2019. (II. 27.) önkormányzati rendelethez</t>
  </si>
  <si>
    <t>9.2. melléklet a 4/2019. (II. 27.) önkormányzati rendelethez</t>
  </si>
  <si>
    <t>9.1.3. melléklet a 4/2019. (II. 27.) önkormányzati rendelethez</t>
  </si>
  <si>
    <t>9.1.2. melléklet a 4/2019. (II. 27.) önkormányzati rendelethez</t>
  </si>
  <si>
    <t>9.1.1. melléklet a 4/2019. (II. 27.) önkormányzati rendelethez</t>
  </si>
  <si>
    <t>9.1. melléklet a 4/2019. (II. 27.) önkormányzati rendelethez</t>
  </si>
  <si>
    <t>7. melléklet a 4/2019. (II. 27.) önkormányzati rendelethez</t>
  </si>
  <si>
    <t>6. melléklet a 4/2019. (II. 27.) önkormányzati rendelethez</t>
  </si>
  <si>
    <t>2.2. melléklet a 4/2019. (II. 27.) önkormányzati rendelethez</t>
  </si>
  <si>
    <t>2.1. melléklet a 4/2019. (II. 27.) önkormányzati rendelethez</t>
  </si>
  <si>
    <t>1.4. melléklet a 4/2019. (II. 27.) önkormányzati rendelethez</t>
  </si>
  <si>
    <t>1.3. melléklet a 4/2019. (II. 27.) önkormányzati rendelethez</t>
  </si>
  <si>
    <t>1.2. melléklet a 4/2019. (II. 27.) önkormányzati rendelethez</t>
  </si>
  <si>
    <t>1.1. melléklet a 4/2019. (II. 27.)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</si>
</sst>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9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2"/>
      <name val="Times New Roman CE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7"/>
      <name val="Times New Roman CE"/>
      <family val="1"/>
    </font>
    <font>
      <b/>
      <sz val="12"/>
      <name val="Times New Roman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b/>
      <i/>
      <sz val="10"/>
      <name val="Times New Roman"/>
      <family val="1"/>
    </font>
    <font>
      <b/>
      <sz val="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8"/>
      <color rgb="FF000000"/>
      <name val="Times New Roman CE"/>
      <family val="1"/>
    </font>
    <font>
      <b/>
      <sz val="9"/>
      <color rgb="FF000000"/>
      <name val="Times New Roman CE"/>
      <family val="1"/>
    </font>
    <font>
      <b/>
      <sz val="10"/>
      <color theme="1"/>
      <name val="Times New Roman CE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78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0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vertical="center" wrapText="1" indent="1"/>
      <protection/>
    </xf>
    <xf numFmtId="0" fontId="13" fillId="0" borderId="12" xfId="62" applyFont="1" applyFill="1" applyBorder="1" applyAlignment="1" applyProtection="1">
      <alignment horizontal="left" vertical="center" wrapText="1" indent="1"/>
      <protection/>
    </xf>
    <xf numFmtId="0" fontId="13" fillId="0" borderId="13" xfId="62" applyFont="1" applyFill="1" applyBorder="1" applyAlignment="1" applyProtection="1">
      <alignment horizontal="left" vertical="center" wrapText="1" indent="1"/>
      <protection/>
    </xf>
    <xf numFmtId="0" fontId="13" fillId="0" borderId="14" xfId="62" applyFont="1" applyFill="1" applyBorder="1" applyAlignment="1" applyProtection="1">
      <alignment horizontal="left" vertical="center" wrapText="1" indent="1"/>
      <protection/>
    </xf>
    <xf numFmtId="0" fontId="13" fillId="0" borderId="15" xfId="62" applyFont="1" applyFill="1" applyBorder="1" applyAlignment="1" applyProtection="1">
      <alignment horizontal="left" vertical="center" wrapText="1" indent="1"/>
      <protection/>
    </xf>
    <xf numFmtId="49" fontId="13" fillId="0" borderId="16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2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2" applyFont="1" applyFill="1" applyBorder="1" applyAlignment="1" applyProtection="1">
      <alignment horizontal="left" vertical="center" wrapText="1" indent="1"/>
      <protection/>
    </xf>
    <xf numFmtId="0" fontId="12" fillId="0" borderId="22" xfId="62" applyFont="1" applyFill="1" applyBorder="1" applyAlignment="1" applyProtection="1">
      <alignment horizontal="left" vertical="center" wrapText="1" indent="1"/>
      <protection/>
    </xf>
    <xf numFmtId="0" fontId="12" fillId="0" borderId="23" xfId="62" applyFont="1" applyFill="1" applyBorder="1" applyAlignment="1" applyProtection="1">
      <alignment horizontal="left" vertical="center" wrapText="1" indent="1"/>
      <protection/>
    </xf>
    <xf numFmtId="0" fontId="12" fillId="0" borderId="24" xfId="62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2" applyFont="1" applyFill="1" applyBorder="1" applyAlignment="1" applyProtection="1">
      <alignment vertical="center" wrapText="1"/>
      <protection/>
    </xf>
    <xf numFmtId="0" fontId="12" fillId="0" borderId="25" xfId="62" applyFont="1" applyFill="1" applyBorder="1" applyAlignment="1" applyProtection="1">
      <alignment vertical="center" wrapText="1"/>
      <protection/>
    </xf>
    <xf numFmtId="0" fontId="12" fillId="0" borderId="22" xfId="62" applyFont="1" applyFill="1" applyBorder="1" applyAlignment="1" applyProtection="1">
      <alignment horizontal="center" vertical="center" wrapText="1"/>
      <protection/>
    </xf>
    <xf numFmtId="0" fontId="12" fillId="0" borderId="23" xfId="62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2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2" applyFont="1" applyFill="1" applyBorder="1" applyAlignment="1" applyProtection="1">
      <alignment horizontal="left" indent="6"/>
      <protection/>
    </xf>
    <xf numFmtId="0" fontId="13" fillId="0" borderId="11" xfId="62" applyFont="1" applyFill="1" applyBorder="1" applyAlignment="1" applyProtection="1">
      <alignment horizontal="left" vertical="center" wrapText="1" indent="6"/>
      <protection/>
    </xf>
    <xf numFmtId="0" fontId="13" fillId="0" borderId="15" xfId="62" applyFont="1" applyFill="1" applyBorder="1" applyAlignment="1" applyProtection="1">
      <alignment horizontal="left" vertical="center" wrapText="1" indent="6"/>
      <protection/>
    </xf>
    <xf numFmtId="0" fontId="13" fillId="0" borderId="32" xfId="62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2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/>
    </xf>
    <xf numFmtId="0" fontId="2" fillId="0" borderId="0" xfId="62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2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62" applyFont="1" applyFill="1" applyBorder="1" applyAlignment="1" applyProtection="1">
      <alignment horizontal="center" vertical="center" wrapText="1"/>
      <protection/>
    </xf>
    <xf numFmtId="0" fontId="12" fillId="0" borderId="25" xfId="62" applyFont="1" applyFill="1" applyBorder="1" applyAlignment="1" applyProtection="1">
      <alignment horizontal="center" vertical="center" wrapText="1"/>
      <protection/>
    </xf>
    <xf numFmtId="0" fontId="13" fillId="0" borderId="12" xfId="62" applyFont="1" applyFill="1" applyBorder="1" applyAlignment="1" applyProtection="1">
      <alignment horizontal="left" vertical="center" wrapText="1" indent="6"/>
      <protection/>
    </xf>
    <xf numFmtId="0" fontId="2" fillId="0" borderId="0" xfId="62" applyFill="1" applyProtection="1">
      <alignment/>
      <protection/>
    </xf>
    <xf numFmtId="0" fontId="13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2" applyFill="1" applyAlignment="1" applyProtection="1">
      <alignment/>
      <protection/>
    </xf>
    <xf numFmtId="0" fontId="14" fillId="0" borderId="0" xfId="62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2" applyNumberFormat="1" applyFont="1" applyFill="1" applyBorder="1" applyAlignment="1" applyProtection="1">
      <alignment horizontal="center" vertical="center" wrapText="1"/>
      <protection/>
    </xf>
    <xf numFmtId="49" fontId="13" fillId="0" borderId="17" xfId="62" applyNumberFormat="1" applyFont="1" applyFill="1" applyBorder="1" applyAlignment="1" applyProtection="1">
      <alignment horizontal="center" vertical="center" wrapText="1"/>
      <protection/>
    </xf>
    <xf numFmtId="49" fontId="13" fillId="0" borderId="19" xfId="62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2" applyNumberFormat="1" applyFont="1" applyFill="1" applyBorder="1" applyAlignment="1" applyProtection="1">
      <alignment horizontal="center" vertical="center" wrapText="1"/>
      <protection/>
    </xf>
    <xf numFmtId="49" fontId="13" fillId="0" borderId="16" xfId="62" applyNumberFormat="1" applyFont="1" applyFill="1" applyBorder="1" applyAlignment="1" applyProtection="1">
      <alignment horizontal="center" vertical="center" wrapText="1"/>
      <protection/>
    </xf>
    <xf numFmtId="49" fontId="13" fillId="0" borderId="21" xfId="62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4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2" applyFont="1" applyFill="1" applyBorder="1" applyAlignment="1" applyProtection="1">
      <alignment horizontal="left" vertical="center" wrapText="1" indent="1"/>
      <protection/>
    </xf>
    <xf numFmtId="0" fontId="12" fillId="0" borderId="27" xfId="62" applyFont="1" applyFill="1" applyBorder="1" applyAlignment="1" applyProtection="1">
      <alignment vertical="center" wrapText="1"/>
      <protection/>
    </xf>
    <xf numFmtId="0" fontId="13" fillId="0" borderId="32" xfId="62" applyFont="1" applyFill="1" applyBorder="1" applyAlignment="1" applyProtection="1">
      <alignment horizontal="left" vertical="center" wrapText="1" indent="7"/>
      <protection/>
    </xf>
    <xf numFmtId="0" fontId="12" fillId="0" borderId="22" xfId="62" applyFont="1" applyFill="1" applyBorder="1" applyAlignment="1" applyProtection="1">
      <alignment horizontal="left" vertical="center" wrapText="1"/>
      <protection/>
    </xf>
    <xf numFmtId="49" fontId="12" fillId="0" borderId="22" xfId="62" applyNumberFormat="1" applyFont="1" applyFill="1" applyBorder="1" applyAlignment="1" applyProtection="1">
      <alignment horizontal="center" vertical="center" wrapText="1"/>
      <protection/>
    </xf>
    <xf numFmtId="164" fontId="12" fillId="0" borderId="44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46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64" fontId="13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4" xfId="0" applyFont="1" applyFill="1" applyBorder="1" applyAlignment="1" applyProtection="1">
      <alignment horizontal="right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2" fillId="0" borderId="57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Border="1" applyAlignment="1" applyProtection="1">
      <alignment horizontal="right" vertical="center" wrapText="1" indent="1"/>
      <protection/>
    </xf>
    <xf numFmtId="164" fontId="17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63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64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5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66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55" xfId="0" applyFont="1" applyFill="1" applyBorder="1" applyAlignment="1" applyProtection="1">
      <alignment horizontal="right" vertical="center" wrapText="1" indent="1"/>
      <protection/>
    </xf>
    <xf numFmtId="0" fontId="0" fillId="0" borderId="57" xfId="0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4" fontId="13" fillId="0" borderId="66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86" fillId="0" borderId="50" xfId="62" applyFont="1" applyFill="1" applyBorder="1" applyAlignment="1" applyProtection="1">
      <alignment horizontal="center" vertical="center" wrapText="1"/>
      <protection locked="0"/>
    </xf>
    <xf numFmtId="0" fontId="86" fillId="0" borderId="32" xfId="62" applyFont="1" applyFill="1" applyBorder="1" applyAlignment="1" applyProtection="1">
      <alignment horizontal="center" vertical="center" wrapText="1"/>
      <protection locked="0"/>
    </xf>
    <xf numFmtId="0" fontId="86" fillId="0" borderId="32" xfId="0" applyFont="1" applyBorder="1" applyAlignment="1" applyProtection="1">
      <alignment horizontal="center" vertical="center" wrapText="1"/>
      <protection locked="0"/>
    </xf>
    <xf numFmtId="0" fontId="86" fillId="0" borderId="66" xfId="62" applyFont="1" applyFill="1" applyBorder="1" applyAlignment="1" applyProtection="1">
      <alignment horizontal="center" vertical="center" wrapText="1"/>
      <protection locked="0"/>
    </xf>
    <xf numFmtId="0" fontId="87" fillId="0" borderId="25" xfId="62" applyFont="1" applyFill="1" applyBorder="1" applyAlignment="1" applyProtection="1">
      <alignment horizontal="center" vertical="center" wrapText="1"/>
      <protection/>
    </xf>
    <xf numFmtId="0" fontId="87" fillId="0" borderId="67" xfId="62" applyFont="1" applyFill="1" applyBorder="1" applyAlignment="1" applyProtection="1">
      <alignment horizontal="center" vertical="center" wrapText="1"/>
      <protection/>
    </xf>
    <xf numFmtId="164" fontId="87" fillId="0" borderId="33" xfId="0" applyNumberFormat="1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4" fontId="13" fillId="0" borderId="54" xfId="62" applyNumberFormat="1" applyFont="1" applyFill="1" applyBorder="1" applyAlignment="1" applyProtection="1">
      <alignment horizontal="right" vertical="center" wrapText="1" indent="1"/>
      <protection/>
    </xf>
    <xf numFmtId="0" fontId="88" fillId="0" borderId="10" xfId="0" applyFont="1" applyBorder="1" applyAlignment="1">
      <alignment horizontal="center" vertical="center" wrapText="1"/>
    </xf>
    <xf numFmtId="0" fontId="88" fillId="0" borderId="68" xfId="0" applyFont="1" applyBorder="1" applyAlignment="1">
      <alignment horizontal="center" vertical="center" wrapText="1"/>
    </xf>
    <xf numFmtId="164" fontId="88" fillId="0" borderId="69" xfId="0" applyNumberFormat="1" applyFont="1" applyBorder="1" applyAlignment="1">
      <alignment horizontal="center" vertical="center" wrapText="1"/>
    </xf>
    <xf numFmtId="0" fontId="89" fillId="0" borderId="23" xfId="0" applyFont="1" applyBorder="1" applyAlignment="1" applyProtection="1">
      <alignment horizontal="center" vertical="center" wrapText="1"/>
      <protection locked="0"/>
    </xf>
    <xf numFmtId="0" fontId="89" fillId="0" borderId="33" xfId="0" applyFont="1" applyBorder="1" applyAlignment="1" applyProtection="1">
      <alignment horizontal="center" vertical="center" wrapText="1"/>
      <protection locked="0"/>
    </xf>
    <xf numFmtId="0" fontId="89" fillId="0" borderId="34" xfId="0" applyFont="1" applyBorder="1" applyAlignment="1" applyProtection="1">
      <alignment horizontal="center" vertical="center" wrapText="1"/>
      <protection locked="0"/>
    </xf>
    <xf numFmtId="3" fontId="90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90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86" fillId="0" borderId="23" xfId="0" applyNumberFormat="1" applyFont="1" applyFill="1" applyBorder="1" applyAlignment="1" applyProtection="1">
      <alignment horizontal="center" vertical="center" wrapText="1"/>
      <protection/>
    </xf>
    <xf numFmtId="164" fontId="86" fillId="0" borderId="22" xfId="0" applyNumberFormat="1" applyFont="1" applyFill="1" applyBorder="1" applyAlignment="1" applyProtection="1">
      <alignment horizontal="center" vertical="center" wrapText="1"/>
      <protection/>
    </xf>
    <xf numFmtId="164" fontId="8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86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27" xfId="0" applyNumberFormat="1" applyFont="1" applyFill="1" applyBorder="1" applyAlignment="1" applyProtection="1">
      <alignment horizontal="center" vertical="center" wrapText="1"/>
      <protection/>
    </xf>
    <xf numFmtId="164" fontId="87" fillId="0" borderId="70" xfId="0" applyNumberFormat="1" applyFont="1" applyFill="1" applyBorder="1" applyAlignment="1" applyProtection="1">
      <alignment horizontal="center" vertical="center" wrapText="1"/>
      <protection/>
    </xf>
    <xf numFmtId="164" fontId="86" fillId="0" borderId="23" xfId="0" applyNumberFormat="1" applyFont="1" applyBorder="1" applyAlignment="1" applyProtection="1">
      <alignment horizontal="center" vertical="center" wrapText="1"/>
      <protection locked="0"/>
    </xf>
    <xf numFmtId="164" fontId="86" fillId="0" borderId="33" xfId="0" applyNumberFormat="1" applyFont="1" applyBorder="1" applyAlignment="1" applyProtection="1">
      <alignment horizontal="center" vertical="center" wrapText="1"/>
      <protection locked="0"/>
    </xf>
    <xf numFmtId="164" fontId="86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 quotePrefix="1">
      <alignment horizontal="right" vertical="center" indent="1"/>
      <protection locked="0"/>
    </xf>
    <xf numFmtId="49" fontId="6" fillId="0" borderId="36" xfId="0" applyNumberFormat="1" applyFont="1" applyFill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top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64" fontId="13" fillId="0" borderId="71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25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4" xfId="0" applyFont="1" applyFill="1" applyBorder="1" applyAlignment="1" applyProtection="1">
      <alignment horizontal="right" vertical="center" wrapText="1" inden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164" fontId="12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70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72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Border="1" applyAlignment="1" applyProtection="1">
      <alignment horizontal="right" vertical="center" wrapText="1" indent="1"/>
      <protection locked="0"/>
    </xf>
    <xf numFmtId="0" fontId="12" fillId="0" borderId="63" xfId="62" applyFont="1" applyFill="1" applyBorder="1" applyAlignment="1" applyProtection="1">
      <alignment vertical="center" wrapText="1"/>
      <protection/>
    </xf>
    <xf numFmtId="164" fontId="12" fillId="0" borderId="67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2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Border="1" applyAlignment="1" applyProtection="1">
      <alignment horizontal="right" vertical="center" wrapText="1" indent="1"/>
      <protection locked="0"/>
    </xf>
    <xf numFmtId="0" fontId="13" fillId="0" borderId="64" xfId="62" applyFont="1" applyFill="1" applyBorder="1" applyAlignment="1" applyProtection="1">
      <alignment horizontal="left" vertical="center" wrapText="1" indent="1"/>
      <protection/>
    </xf>
    <xf numFmtId="0" fontId="13" fillId="0" borderId="35" xfId="62" applyFont="1" applyFill="1" applyBorder="1" applyAlignment="1" applyProtection="1">
      <alignment horizontal="left" vertical="center" wrapText="1" indent="1"/>
      <protection/>
    </xf>
    <xf numFmtId="0" fontId="13" fillId="0" borderId="59" xfId="62" applyFont="1" applyFill="1" applyBorder="1" applyAlignment="1" applyProtection="1">
      <alignment horizontal="left" vertical="center" wrapText="1" indent="1"/>
      <protection/>
    </xf>
    <xf numFmtId="0" fontId="13" fillId="0" borderId="73" xfId="62" applyFont="1" applyFill="1" applyBorder="1" applyAlignment="1" applyProtection="1">
      <alignment horizontal="left" vertical="center" wrapText="1" indent="6"/>
      <protection/>
    </xf>
    <xf numFmtId="0" fontId="13" fillId="0" borderId="35" xfId="62" applyFont="1" applyFill="1" applyBorder="1" applyAlignment="1" applyProtection="1">
      <alignment horizontal="left" indent="6"/>
      <protection/>
    </xf>
    <xf numFmtId="0" fontId="13" fillId="0" borderId="35" xfId="62" applyFont="1" applyFill="1" applyBorder="1" applyAlignment="1" applyProtection="1">
      <alignment horizontal="left" vertical="center" wrapText="1" indent="6"/>
      <protection/>
    </xf>
    <xf numFmtId="0" fontId="13" fillId="0" borderId="74" xfId="62" applyFont="1" applyFill="1" applyBorder="1" applyAlignment="1" applyProtection="1">
      <alignment horizontal="left" vertical="center" wrapText="1" indent="7"/>
      <protection/>
    </xf>
    <xf numFmtId="164" fontId="13" fillId="0" borderId="72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2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2" applyNumberFormat="1" applyFont="1" applyFill="1" applyBorder="1" applyAlignment="1" applyProtection="1">
      <alignment horizontal="right" vertical="center" wrapText="1" indent="1"/>
      <protection/>
    </xf>
    <xf numFmtId="0" fontId="16" fillId="0" borderId="17" xfId="0" applyFont="1" applyFill="1" applyBorder="1" applyAlignment="1">
      <alignment horizontal="left" wrapText="1"/>
    </xf>
    <xf numFmtId="0" fontId="16" fillId="0" borderId="39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Border="1" applyAlignment="1">
      <alignment wrapText="1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wrapText="1"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17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66" xfId="6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1" xfId="62" applyNumberFormat="1" applyFont="1" applyFill="1" applyBorder="1" applyAlignment="1" applyProtection="1">
      <alignment horizontal="left" vertical="center"/>
      <protection/>
    </xf>
    <xf numFmtId="0" fontId="91" fillId="0" borderId="0" xfId="60" applyFont="1">
      <alignment/>
      <protection/>
    </xf>
    <xf numFmtId="0" fontId="67" fillId="0" borderId="0" xfId="60">
      <alignment/>
      <protection/>
    </xf>
    <xf numFmtId="0" fontId="27" fillId="0" borderId="0" xfId="61" applyFont="1">
      <alignment/>
      <protection/>
    </xf>
    <xf numFmtId="0" fontId="28" fillId="0" borderId="0" xfId="61" applyFont="1" applyAlignment="1">
      <alignment horizontal="right"/>
      <protection/>
    </xf>
    <xf numFmtId="0" fontId="28" fillId="0" borderId="36" xfId="61" applyFont="1" applyBorder="1">
      <alignment/>
      <protection/>
    </xf>
    <xf numFmtId="0" fontId="28" fillId="0" borderId="42" xfId="61" applyFont="1" applyBorder="1" applyAlignment="1">
      <alignment horizontal="center"/>
      <protection/>
    </xf>
    <xf numFmtId="0" fontId="28" fillId="0" borderId="23" xfId="61" applyFont="1" applyBorder="1" applyAlignment="1">
      <alignment horizontal="center"/>
      <protection/>
    </xf>
    <xf numFmtId="0" fontId="28" fillId="0" borderId="46" xfId="61" applyFont="1" applyBorder="1" applyAlignment="1">
      <alignment horizontal="center"/>
      <protection/>
    </xf>
    <xf numFmtId="0" fontId="28" fillId="0" borderId="30" xfId="61" applyFont="1" applyBorder="1" applyAlignment="1">
      <alignment horizontal="center"/>
      <protection/>
    </xf>
    <xf numFmtId="0" fontId="27" fillId="0" borderId="37" xfId="61" applyFont="1" applyBorder="1" applyAlignment="1">
      <alignment horizontal="justify" wrapText="1"/>
      <protection/>
    </xf>
    <xf numFmtId="166" fontId="29" fillId="0" borderId="58" xfId="42" applyNumberFormat="1" applyFont="1" applyBorder="1" applyAlignment="1">
      <alignment/>
    </xf>
    <xf numFmtId="166" fontId="29" fillId="0" borderId="12" xfId="42" applyNumberFormat="1" applyFont="1" applyBorder="1" applyAlignment="1">
      <alignment/>
    </xf>
    <xf numFmtId="166" fontId="29" fillId="0" borderId="43" xfId="42" applyNumberFormat="1" applyFont="1" applyBorder="1" applyAlignment="1">
      <alignment/>
    </xf>
    <xf numFmtId="0" fontId="27" fillId="0" borderId="38" xfId="61" applyFont="1" applyBorder="1" applyAlignment="1">
      <alignment horizontal="justify"/>
      <protection/>
    </xf>
    <xf numFmtId="166" fontId="29" fillId="0" borderId="59" xfId="42" applyNumberFormat="1" applyFont="1" applyBorder="1" applyAlignment="1">
      <alignment/>
    </xf>
    <xf numFmtId="166" fontId="29" fillId="0" borderId="11" xfId="42" applyNumberFormat="1" applyFont="1" applyBorder="1" applyAlignment="1">
      <alignment/>
    </xf>
    <xf numFmtId="166" fontId="29" fillId="0" borderId="28" xfId="42" applyNumberFormat="1" applyFont="1" applyBorder="1" applyAlignment="1">
      <alignment/>
    </xf>
    <xf numFmtId="166" fontId="29" fillId="0" borderId="35" xfId="42" applyNumberFormat="1" applyFont="1" applyBorder="1" applyAlignment="1">
      <alignment/>
    </xf>
    <xf numFmtId="0" fontId="27" fillId="0" borderId="75" xfId="61" applyFont="1" applyBorder="1" applyAlignment="1">
      <alignment horizontal="justify"/>
      <protection/>
    </xf>
    <xf numFmtId="166" fontId="29" fillId="0" borderId="60" xfId="42" applyNumberFormat="1" applyFont="1" applyBorder="1" applyAlignment="1">
      <alignment/>
    </xf>
    <xf numFmtId="166" fontId="29" fillId="0" borderId="15" xfId="42" applyNumberFormat="1" applyFont="1" applyBorder="1" applyAlignment="1">
      <alignment/>
    </xf>
    <xf numFmtId="166" fontId="29" fillId="0" borderId="73" xfId="42" applyNumberFormat="1" applyFont="1" applyBorder="1" applyAlignment="1">
      <alignment/>
    </xf>
    <xf numFmtId="166" fontId="29" fillId="0" borderId="29" xfId="42" applyNumberFormat="1" applyFont="1" applyBorder="1" applyAlignment="1">
      <alignment/>
    </xf>
    <xf numFmtId="166" fontId="30" fillId="0" borderId="42" xfId="42" applyNumberFormat="1" applyFont="1" applyBorder="1" applyAlignment="1">
      <alignment/>
    </xf>
    <xf numFmtId="166" fontId="30" fillId="0" borderId="36" xfId="42" applyNumberFormat="1" applyFont="1" applyBorder="1" applyAlignment="1">
      <alignment/>
    </xf>
    <xf numFmtId="0" fontId="26" fillId="0" borderId="0" xfId="61" applyFont="1" applyBorder="1">
      <alignment/>
      <protection/>
    </xf>
    <xf numFmtId="0" fontId="31" fillId="0" borderId="0" xfId="61" applyFont="1" applyBorder="1">
      <alignment/>
      <protection/>
    </xf>
    <xf numFmtId="0" fontId="31" fillId="0" borderId="0" xfId="61" applyFont="1">
      <alignment/>
      <protection/>
    </xf>
    <xf numFmtId="0" fontId="28" fillId="0" borderId="36" xfId="61" applyFont="1" applyFill="1" applyBorder="1" applyAlignment="1">
      <alignment horizontal="justify"/>
      <protection/>
    </xf>
    <xf numFmtId="0" fontId="28" fillId="0" borderId="22" xfId="61" applyFont="1" applyFill="1" applyBorder="1" applyAlignment="1">
      <alignment horizontal="center"/>
      <protection/>
    </xf>
    <xf numFmtId="0" fontId="28" fillId="0" borderId="23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justify"/>
      <protection/>
    </xf>
    <xf numFmtId="166" fontId="29" fillId="0" borderId="17" xfId="42" applyNumberFormat="1" applyFont="1" applyFill="1" applyBorder="1" applyAlignment="1">
      <alignment/>
    </xf>
    <xf numFmtId="166" fontId="29" fillId="0" borderId="11" xfId="42" applyNumberFormat="1" applyFont="1" applyFill="1" applyBorder="1" applyAlignment="1">
      <alignment/>
    </xf>
    <xf numFmtId="166" fontId="92" fillId="0" borderId="11" xfId="42" applyNumberFormat="1" applyFont="1" applyBorder="1" applyAlignment="1">
      <alignment/>
    </xf>
    <xf numFmtId="166" fontId="92" fillId="0" borderId="35" xfId="42" applyNumberFormat="1" applyFont="1" applyBorder="1" applyAlignment="1">
      <alignment/>
    </xf>
    <xf numFmtId="166" fontId="92" fillId="0" borderId="28" xfId="42" applyNumberFormat="1" applyFont="1" applyBorder="1" applyAlignment="1">
      <alignment/>
    </xf>
    <xf numFmtId="0" fontId="27" fillId="0" borderId="75" xfId="61" applyFont="1" applyFill="1" applyBorder="1" applyAlignment="1">
      <alignment horizontal="justify"/>
      <protection/>
    </xf>
    <xf numFmtId="166" fontId="29" fillId="0" borderId="21" xfId="42" applyNumberFormat="1" applyFont="1" applyFill="1" applyBorder="1" applyAlignment="1">
      <alignment/>
    </xf>
    <xf numFmtId="166" fontId="29" fillId="0" borderId="32" xfId="42" applyNumberFormat="1" applyFont="1" applyFill="1" applyBorder="1" applyAlignment="1">
      <alignment/>
    </xf>
    <xf numFmtId="166" fontId="92" fillId="0" borderId="32" xfId="42" applyNumberFormat="1" applyFont="1" applyBorder="1" applyAlignment="1">
      <alignment/>
    </xf>
    <xf numFmtId="166" fontId="92" fillId="0" borderId="74" xfId="42" applyNumberFormat="1" applyFont="1" applyBorder="1" applyAlignment="1">
      <alignment/>
    </xf>
    <xf numFmtId="166" fontId="92" fillId="0" borderId="66" xfId="42" applyNumberFormat="1" applyFont="1" applyBorder="1" applyAlignment="1">
      <alignment/>
    </xf>
    <xf numFmtId="166" fontId="30" fillId="0" borderId="22" xfId="42" applyNumberFormat="1" applyFont="1" applyBorder="1" applyAlignment="1">
      <alignment/>
    </xf>
    <xf numFmtId="0" fontId="1" fillId="0" borderId="0" xfId="62" applyFont="1" applyFill="1">
      <alignment/>
      <protection/>
    </xf>
    <xf numFmtId="164" fontId="19" fillId="0" borderId="0" xfId="62" applyNumberFormat="1" applyFont="1" applyFill="1" applyBorder="1" applyAlignment="1" applyProtection="1">
      <alignment horizontal="centerContinuous" vertical="center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 applyProtection="1">
      <alignment/>
      <protection/>
    </xf>
    <xf numFmtId="0" fontId="12" fillId="0" borderId="20" xfId="62" applyFont="1" applyFill="1" applyBorder="1" applyAlignment="1" applyProtection="1">
      <alignment horizontal="center" vertical="center" wrapText="1"/>
      <protection/>
    </xf>
    <xf numFmtId="0" fontId="12" fillId="0" borderId="13" xfId="62" applyFont="1" applyFill="1" applyBorder="1" applyAlignment="1" applyProtection="1">
      <alignment horizontal="center" vertical="center" wrapText="1"/>
      <protection/>
    </xf>
    <xf numFmtId="0" fontId="12" fillId="0" borderId="56" xfId="62" applyFont="1" applyFill="1" applyBorder="1" applyAlignment="1" applyProtection="1">
      <alignment horizontal="center" vertical="center" wrapText="1"/>
      <protection/>
    </xf>
    <xf numFmtId="0" fontId="13" fillId="0" borderId="22" xfId="62" applyFont="1" applyFill="1" applyBorder="1" applyAlignment="1" applyProtection="1">
      <alignment horizontal="center" vertical="center"/>
      <protection/>
    </xf>
    <xf numFmtId="0" fontId="12" fillId="0" borderId="23" xfId="62" applyFont="1" applyFill="1" applyBorder="1" applyAlignment="1" applyProtection="1">
      <alignment horizontal="center" vertical="center"/>
      <protection/>
    </xf>
    <xf numFmtId="0" fontId="12" fillId="0" borderId="30" xfId="62" applyFont="1" applyFill="1" applyBorder="1" applyAlignment="1" applyProtection="1">
      <alignment horizontal="center" vertical="center"/>
      <protection/>
    </xf>
    <xf numFmtId="0" fontId="13" fillId="0" borderId="20" xfId="62" applyFont="1" applyFill="1" applyBorder="1" applyAlignment="1" applyProtection="1">
      <alignment horizontal="center" vertical="center"/>
      <protection/>
    </xf>
    <xf numFmtId="0" fontId="13" fillId="0" borderId="12" xfId="62" applyFont="1" applyFill="1" applyBorder="1" applyProtection="1">
      <alignment/>
      <protection/>
    </xf>
    <xf numFmtId="166" fontId="13" fillId="0" borderId="53" xfId="42" applyNumberFormat="1" applyFont="1" applyFill="1" applyBorder="1" applyAlignment="1" applyProtection="1">
      <alignment/>
      <protection locked="0"/>
    </xf>
    <xf numFmtId="0" fontId="13" fillId="0" borderId="17" xfId="62" applyFont="1" applyFill="1" applyBorder="1" applyAlignment="1" applyProtection="1">
      <alignment horizontal="center" vertical="center"/>
      <protection/>
    </xf>
    <xf numFmtId="0" fontId="34" fillId="0" borderId="11" xfId="0" applyFont="1" applyBorder="1" applyAlignment="1">
      <alignment horizontal="justify" wrapText="1"/>
    </xf>
    <xf numFmtId="166" fontId="13" fillId="0" borderId="51" xfId="42" applyNumberFormat="1" applyFont="1" applyFill="1" applyBorder="1" applyAlignment="1" applyProtection="1">
      <alignment/>
      <protection locked="0"/>
    </xf>
    <xf numFmtId="0" fontId="34" fillId="0" borderId="11" xfId="0" applyFont="1" applyBorder="1" applyAlignment="1">
      <alignment wrapText="1"/>
    </xf>
    <xf numFmtId="0" fontId="13" fillId="0" borderId="19" xfId="62" applyFont="1" applyFill="1" applyBorder="1" applyAlignment="1" applyProtection="1">
      <alignment horizontal="center" vertical="center"/>
      <protection/>
    </xf>
    <xf numFmtId="166" fontId="13" fillId="0" borderId="52" xfId="42" applyNumberFormat="1" applyFont="1" applyFill="1" applyBorder="1" applyAlignment="1" applyProtection="1">
      <alignment/>
      <protection locked="0"/>
    </xf>
    <xf numFmtId="0" fontId="34" fillId="0" borderId="32" xfId="0" applyFont="1" applyBorder="1" applyAlignment="1">
      <alignment wrapText="1"/>
    </xf>
    <xf numFmtId="166" fontId="12" fillId="0" borderId="30" xfId="42" applyNumberFormat="1" applyFont="1" applyFill="1" applyBorder="1" applyAlignment="1" applyProtection="1">
      <alignment/>
      <protection/>
    </xf>
    <xf numFmtId="0" fontId="13" fillId="0" borderId="13" xfId="62" applyFont="1" applyFill="1" applyBorder="1" applyProtection="1">
      <alignment/>
      <protection locked="0"/>
    </xf>
    <xf numFmtId="166" fontId="13" fillId="0" borderId="56" xfId="42" applyNumberFormat="1" applyFont="1" applyFill="1" applyBorder="1" applyAlignment="1" applyProtection="1">
      <alignment/>
      <protection locked="0"/>
    </xf>
    <xf numFmtId="0" fontId="13" fillId="0" borderId="11" xfId="62" applyFont="1" applyFill="1" applyBorder="1" applyProtection="1">
      <alignment/>
      <protection locked="0"/>
    </xf>
    <xf numFmtId="166" fontId="13" fillId="0" borderId="28" xfId="42" applyNumberFormat="1" applyFont="1" applyFill="1" applyBorder="1" applyAlignment="1" applyProtection="1">
      <alignment/>
      <protection locked="0"/>
    </xf>
    <xf numFmtId="0" fontId="13" fillId="0" borderId="15" xfId="62" applyFont="1" applyFill="1" applyBorder="1" applyProtection="1">
      <alignment/>
      <protection locked="0"/>
    </xf>
    <xf numFmtId="166" fontId="13" fillId="0" borderId="29" xfId="42" applyNumberFormat="1" applyFont="1" applyFill="1" applyBorder="1" applyAlignment="1" applyProtection="1">
      <alignment/>
      <protection locked="0"/>
    </xf>
    <xf numFmtId="0" fontId="12" fillId="0" borderId="22" xfId="62" applyFont="1" applyFill="1" applyBorder="1" applyAlignment="1" applyProtection="1">
      <alignment horizontal="center" vertical="center"/>
      <protection/>
    </xf>
    <xf numFmtId="0" fontId="12" fillId="0" borderId="23" xfId="62" applyFont="1" applyFill="1" applyBorder="1" applyAlignment="1" applyProtection="1">
      <alignment horizontal="left" vertical="center" wrapText="1"/>
      <protection/>
    </xf>
    <xf numFmtId="0" fontId="19" fillId="0" borderId="0" xfId="62" applyFont="1" applyFill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56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8" fillId="0" borderId="28" xfId="0" applyNumberFormat="1" applyFont="1" applyFill="1" applyBorder="1" applyAlignment="1" applyProtection="1">
      <alignment vertical="center"/>
      <protection/>
    </xf>
    <xf numFmtId="49" fontId="13" fillId="0" borderId="17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28" xfId="0" applyNumberFormat="1" applyFont="1" applyFill="1" applyBorder="1" applyAlignment="1" applyProtection="1">
      <alignment vertical="center"/>
      <protection/>
    </xf>
    <xf numFmtId="49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49" fontId="6" fillId="0" borderId="22" xfId="0" applyNumberFormat="1" applyFont="1" applyFill="1" applyBorder="1" applyAlignment="1" applyProtection="1">
      <alignment vertical="center"/>
      <protection/>
    </xf>
    <xf numFmtId="3" fontId="13" fillId="0" borderId="23" xfId="0" applyNumberFormat="1" applyFont="1" applyFill="1" applyBorder="1" applyAlignment="1" applyProtection="1">
      <alignment vertical="center"/>
      <protection/>
    </xf>
    <xf numFmtId="3" fontId="13" fillId="0" borderId="3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2" fillId="0" borderId="62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2" fillId="0" borderId="28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164" fontId="12" fillId="0" borderId="29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3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76" xfId="0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62" applyFill="1">
      <alignment/>
      <protection/>
    </xf>
    <xf numFmtId="0" fontId="2" fillId="0" borderId="0" xfId="62" applyFont="1" applyFill="1" applyAlignment="1">
      <alignment horizontal="right" vertical="center" indent="1"/>
      <protection/>
    </xf>
    <xf numFmtId="0" fontId="6" fillId="0" borderId="22" xfId="62" applyFont="1" applyFill="1" applyBorder="1" applyAlignment="1" applyProtection="1">
      <alignment horizontal="center" vertical="center" wrapText="1"/>
      <protection/>
    </xf>
    <xf numFmtId="0" fontId="6" fillId="0" borderId="23" xfId="62" applyFont="1" applyFill="1" applyBorder="1" applyAlignment="1" applyProtection="1">
      <alignment horizontal="center" vertical="center" wrapText="1"/>
      <protection/>
    </xf>
    <xf numFmtId="0" fontId="6" fillId="0" borderId="33" xfId="62" applyFont="1" applyFill="1" applyBorder="1" applyAlignment="1" applyProtection="1">
      <alignment horizontal="center" vertical="center" wrapText="1"/>
      <protection/>
    </xf>
    <xf numFmtId="0" fontId="6" fillId="0" borderId="34" xfId="62" applyFont="1" applyFill="1" applyBorder="1" applyAlignment="1" applyProtection="1">
      <alignment horizontal="center" vertical="center" wrapText="1"/>
      <protection/>
    </xf>
    <xf numFmtId="0" fontId="12" fillId="0" borderId="34" xfId="62" applyFont="1" applyFill="1" applyBorder="1" applyAlignment="1" applyProtection="1">
      <alignment horizontal="center" vertical="center" wrapText="1"/>
      <protection/>
    </xf>
    <xf numFmtId="0" fontId="13" fillId="0" borderId="0" xfId="62" applyFont="1" applyFill="1">
      <alignment/>
      <protection/>
    </xf>
    <xf numFmtId="0" fontId="0" fillId="0" borderId="0" xfId="62" applyFont="1" applyFill="1">
      <alignment/>
      <protection/>
    </xf>
    <xf numFmtId="164" fontId="13" fillId="0" borderId="43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4" fillId="0" borderId="0" xfId="62" applyFont="1" applyFill="1">
      <alignment/>
      <protection/>
    </xf>
    <xf numFmtId="164" fontId="12" fillId="0" borderId="34" xfId="6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9" xfId="62" applyFont="1" applyFill="1" applyBorder="1" applyAlignment="1" applyProtection="1">
      <alignment horizontal="center" vertical="center" wrapText="1"/>
      <protection/>
    </xf>
    <xf numFmtId="0" fontId="5" fillId="0" borderId="49" xfId="62" applyFont="1" applyFill="1" applyBorder="1" applyAlignment="1" applyProtection="1">
      <alignment vertical="center" wrapText="1"/>
      <protection/>
    </xf>
    <xf numFmtId="164" fontId="5" fillId="0" borderId="49" xfId="62" applyNumberFormat="1" applyFont="1" applyFill="1" applyBorder="1" applyAlignment="1" applyProtection="1">
      <alignment horizontal="right" vertical="center" wrapText="1" indent="1"/>
      <protection/>
    </xf>
    <xf numFmtId="0" fontId="13" fillId="0" borderId="49" xfId="62" applyFont="1" applyFill="1" applyBorder="1" applyAlignment="1" applyProtection="1">
      <alignment horizontal="right" vertical="center" wrapText="1" indent="1"/>
      <protection locked="0"/>
    </xf>
    <xf numFmtId="164" fontId="13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2" applyFont="1" applyFill="1" applyBorder="1">
      <alignment/>
      <protection/>
    </xf>
    <xf numFmtId="164" fontId="13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0" fontId="5" fillId="0" borderId="0" xfId="62" applyFont="1" applyFill="1">
      <alignment/>
      <protection/>
    </xf>
    <xf numFmtId="0" fontId="2" fillId="0" borderId="0" xfId="62" applyFont="1" applyFill="1">
      <alignment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19" fillId="0" borderId="0" xfId="0" applyNumberFormat="1" applyFont="1" applyFill="1" applyAlignment="1" applyProtection="1">
      <alignment vertical="center"/>
      <protection/>
    </xf>
    <xf numFmtId="164" fontId="6" fillId="0" borderId="74" xfId="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/>
      <protection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49" fontId="3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36" xfId="0" applyNumberFormat="1" applyFont="1" applyFill="1" applyBorder="1" applyAlignment="1" applyProtection="1">
      <alignment vertical="center" wrapText="1"/>
      <protection/>
    </xf>
    <xf numFmtId="164" fontId="36" fillId="0" borderId="22" xfId="0" applyNumberFormat="1" applyFont="1" applyFill="1" applyBorder="1" applyAlignment="1" applyProtection="1">
      <alignment vertical="center" wrapText="1"/>
      <protection/>
    </xf>
    <xf numFmtId="164" fontId="36" fillId="0" borderId="23" xfId="0" applyNumberFormat="1" applyFont="1" applyFill="1" applyBorder="1" applyAlignment="1" applyProtection="1">
      <alignment vertical="center" wrapText="1"/>
      <protection/>
    </xf>
    <xf numFmtId="164" fontId="36" fillId="0" borderId="30" xfId="0" applyNumberFormat="1" applyFont="1" applyFill="1" applyBorder="1" applyAlignment="1" applyProtection="1">
      <alignment vertical="center" wrapText="1"/>
      <protection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38" xfId="0" applyNumberFormat="1" applyFont="1" applyFill="1" applyBorder="1" applyAlignment="1" applyProtection="1">
      <alignment vertical="center" wrapText="1"/>
      <protection locked="0"/>
    </xf>
    <xf numFmtId="164" fontId="36" fillId="0" borderId="17" xfId="0" applyNumberFormat="1" applyFont="1" applyFill="1" applyBorder="1" applyAlignment="1" applyProtection="1">
      <alignment vertical="center" wrapText="1"/>
      <protection locked="0"/>
    </xf>
    <xf numFmtId="164" fontId="36" fillId="0" borderId="11" xfId="0" applyNumberFormat="1" applyFont="1" applyFill="1" applyBorder="1" applyAlignment="1" applyProtection="1">
      <alignment vertical="center" wrapText="1"/>
      <protection locked="0"/>
    </xf>
    <xf numFmtId="164" fontId="36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49" fontId="3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77" xfId="0" applyNumberFormat="1" applyFont="1" applyFill="1" applyBorder="1" applyAlignment="1" applyProtection="1">
      <alignment vertical="center" wrapText="1"/>
      <protection locked="0"/>
    </xf>
    <xf numFmtId="164" fontId="36" fillId="0" borderId="19" xfId="0" applyNumberFormat="1" applyFont="1" applyFill="1" applyBorder="1" applyAlignment="1" applyProtection="1">
      <alignment vertical="center" wrapText="1"/>
      <protection locked="0"/>
    </xf>
    <xf numFmtId="164" fontId="36" fillId="0" borderId="15" xfId="0" applyNumberFormat="1" applyFont="1" applyFill="1" applyBorder="1" applyAlignment="1" applyProtection="1">
      <alignment vertical="center" wrapText="1"/>
      <protection locked="0"/>
    </xf>
    <xf numFmtId="164" fontId="36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77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36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40" xfId="0" applyNumberFormat="1" applyFont="1" applyFill="1" applyBorder="1" applyAlignment="1" applyProtection="1">
      <alignment vertical="center" wrapText="1"/>
      <protection locked="0"/>
    </xf>
    <xf numFmtId="164" fontId="36" fillId="0" borderId="16" xfId="0" applyNumberFormat="1" applyFont="1" applyFill="1" applyBorder="1" applyAlignment="1" applyProtection="1">
      <alignment vertical="center" wrapText="1"/>
      <protection locked="0"/>
    </xf>
    <xf numFmtId="164" fontId="36" fillId="0" borderId="10" xfId="0" applyNumberFormat="1" applyFont="1" applyFill="1" applyBorder="1" applyAlignment="1" applyProtection="1">
      <alignment vertical="center" wrapText="1"/>
      <protection locked="0"/>
    </xf>
    <xf numFmtId="164" fontId="36" fillId="0" borderId="71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36" fillId="33" borderId="46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 applyProtection="1">
      <alignment horizontal="lef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7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2" fillId="0" borderId="0" xfId="63" applyFill="1" applyProtection="1">
      <alignment/>
      <protection locked="0"/>
    </xf>
    <xf numFmtId="0" fontId="2" fillId="0" borderId="0" xfId="63" applyFill="1" applyProtection="1">
      <alignment/>
      <protection/>
    </xf>
    <xf numFmtId="0" fontId="4" fillId="0" borderId="0" xfId="0" applyFont="1" applyFill="1" applyAlignment="1">
      <alignment horizontal="right"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25" xfId="63" applyFont="1" applyFill="1" applyBorder="1" applyAlignment="1" applyProtection="1">
      <alignment horizontal="center" vertical="center"/>
      <protection/>
    </xf>
    <xf numFmtId="0" fontId="6" fillId="0" borderId="65" xfId="63" applyFont="1" applyFill="1" applyBorder="1" applyAlignment="1" applyProtection="1">
      <alignment horizontal="center" vertical="center"/>
      <protection/>
    </xf>
    <xf numFmtId="0" fontId="13" fillId="0" borderId="22" xfId="63" applyFont="1" applyFill="1" applyBorder="1" applyAlignment="1" applyProtection="1">
      <alignment horizontal="left" vertical="center" indent="1"/>
      <protection/>
    </xf>
    <xf numFmtId="0" fontId="2" fillId="0" borderId="0" xfId="63" applyFill="1" applyAlignment="1" applyProtection="1">
      <alignment vertical="center"/>
      <protection/>
    </xf>
    <xf numFmtId="0" fontId="13" fillId="0" borderId="16" xfId="63" applyFont="1" applyFill="1" applyBorder="1" applyAlignment="1" applyProtection="1">
      <alignment horizontal="left" vertical="center" indent="1"/>
      <protection/>
    </xf>
    <xf numFmtId="0" fontId="13" fillId="0" borderId="10" xfId="63" applyFont="1" applyFill="1" applyBorder="1" applyAlignment="1" applyProtection="1">
      <alignment horizontal="left" vertical="center" wrapText="1" indent="1"/>
      <protection/>
    </xf>
    <xf numFmtId="164" fontId="38" fillId="0" borderId="10" xfId="63" applyNumberFormat="1" applyFont="1" applyFill="1" applyBorder="1" applyAlignment="1" applyProtection="1">
      <alignment vertical="center"/>
      <protection locked="0"/>
    </xf>
    <xf numFmtId="164" fontId="13" fillId="0" borderId="71" xfId="63" applyNumberFormat="1" applyFont="1" applyFill="1" applyBorder="1" applyAlignment="1" applyProtection="1">
      <alignment vertical="center"/>
      <protection/>
    </xf>
    <xf numFmtId="0" fontId="13" fillId="0" borderId="17" xfId="63" applyFont="1" applyFill="1" applyBorder="1" applyAlignment="1" applyProtection="1">
      <alignment horizontal="left" vertical="center" indent="1"/>
      <protection/>
    </xf>
    <xf numFmtId="0" fontId="13" fillId="0" borderId="11" xfId="63" applyFont="1" applyFill="1" applyBorder="1" applyAlignment="1" applyProtection="1">
      <alignment horizontal="left" vertical="center" wrapText="1" indent="1"/>
      <protection/>
    </xf>
    <xf numFmtId="164" fontId="38" fillId="0" borderId="11" xfId="63" applyNumberFormat="1" applyFont="1" applyFill="1" applyBorder="1" applyAlignment="1" applyProtection="1">
      <alignment vertical="center"/>
      <protection locked="0"/>
    </xf>
    <xf numFmtId="164" fontId="13" fillId="0" borderId="28" xfId="63" applyNumberFormat="1" applyFont="1" applyFill="1" applyBorder="1" applyAlignment="1" applyProtection="1">
      <alignment vertical="center"/>
      <protection/>
    </xf>
    <xf numFmtId="0" fontId="2" fillId="0" borderId="0" xfId="63" applyFill="1" applyAlignment="1" applyProtection="1">
      <alignment vertical="center"/>
      <protection locked="0"/>
    </xf>
    <xf numFmtId="0" fontId="13" fillId="0" borderId="12" xfId="63" applyFont="1" applyFill="1" applyBorder="1" applyAlignment="1" applyProtection="1">
      <alignment horizontal="left" vertical="center" wrapText="1" indent="1"/>
      <protection/>
    </xf>
    <xf numFmtId="164" fontId="38" fillId="0" borderId="12" xfId="63" applyNumberFormat="1" applyFont="1" applyFill="1" applyBorder="1" applyAlignment="1" applyProtection="1">
      <alignment vertical="center"/>
      <protection locked="0"/>
    </xf>
    <xf numFmtId="164" fontId="13" fillId="0" borderId="62" xfId="63" applyNumberFormat="1" applyFont="1" applyFill="1" applyBorder="1" applyAlignment="1" applyProtection="1">
      <alignment vertical="center"/>
      <protection/>
    </xf>
    <xf numFmtId="0" fontId="13" fillId="0" borderId="11" xfId="63" applyFont="1" applyFill="1" applyBorder="1" applyAlignment="1" applyProtection="1">
      <alignment horizontal="left" vertical="center" indent="1"/>
      <protection/>
    </xf>
    <xf numFmtId="0" fontId="6" fillId="0" borderId="23" xfId="63" applyFont="1" applyFill="1" applyBorder="1" applyAlignment="1" applyProtection="1">
      <alignment horizontal="left" vertical="center" indent="1"/>
      <protection/>
    </xf>
    <xf numFmtId="164" fontId="39" fillId="0" borderId="23" xfId="63" applyNumberFormat="1" applyFont="1" applyFill="1" applyBorder="1" applyAlignment="1" applyProtection="1">
      <alignment vertical="center"/>
      <protection/>
    </xf>
    <xf numFmtId="164" fontId="12" fillId="0" borderId="30" xfId="63" applyNumberFormat="1" applyFont="1" applyFill="1" applyBorder="1" applyAlignment="1" applyProtection="1">
      <alignment vertical="center"/>
      <protection/>
    </xf>
    <xf numFmtId="0" fontId="13" fillId="0" borderId="18" xfId="63" applyFont="1" applyFill="1" applyBorder="1" applyAlignment="1" applyProtection="1">
      <alignment horizontal="left" vertical="center" indent="1"/>
      <protection/>
    </xf>
    <xf numFmtId="0" fontId="13" fillId="0" borderId="12" xfId="63" applyFont="1" applyFill="1" applyBorder="1" applyAlignment="1" applyProtection="1">
      <alignment horizontal="left" vertical="center" indent="1"/>
      <protection/>
    </xf>
    <xf numFmtId="0" fontId="12" fillId="0" borderId="22" xfId="63" applyFont="1" applyFill="1" applyBorder="1" applyAlignment="1" applyProtection="1">
      <alignment horizontal="left" vertical="center" indent="1"/>
      <protection/>
    </xf>
    <xf numFmtId="0" fontId="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 locked="0"/>
    </xf>
    <xf numFmtId="0" fontId="5" fillId="0" borderId="0" xfId="63" applyFont="1" applyFill="1" applyProtection="1">
      <alignment/>
      <protection locked="0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6" fillId="0" borderId="78" xfId="0" applyFont="1" applyFill="1" applyBorder="1" applyAlignment="1" applyProtection="1">
      <alignment horizontal="left" vertical="center" wrapText="1"/>
      <protection locked="0"/>
    </xf>
    <xf numFmtId="164" fontId="16" fillId="0" borderId="7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80" xfId="0" applyFont="1" applyFill="1" applyBorder="1" applyAlignment="1" applyProtection="1">
      <alignment horizontal="left" vertical="center" wrapText="1"/>
      <protection locked="0"/>
    </xf>
    <xf numFmtId="0" fontId="15" fillId="0" borderId="22" xfId="0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right" vertical="center" indent="1"/>
      <protection/>
    </xf>
    <xf numFmtId="0" fontId="13" fillId="0" borderId="13" xfId="0" applyFont="1" applyBorder="1" applyAlignment="1" applyProtection="1">
      <alignment horizontal="left" vertical="center" indent="1"/>
      <protection locked="0"/>
    </xf>
    <xf numFmtId="3" fontId="36" fillId="0" borderId="56" xfId="0" applyNumberFormat="1" applyFont="1" applyBorder="1" applyAlignment="1" applyProtection="1">
      <alignment horizontal="right" vertical="center" indent="1"/>
      <protection locked="0"/>
    </xf>
    <xf numFmtId="0" fontId="13" fillId="0" borderId="17" xfId="0" applyFont="1" applyBorder="1" applyAlignment="1" applyProtection="1">
      <alignment horizontal="right" vertical="center" indent="1"/>
      <protection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36" fillId="0" borderId="28" xfId="0" applyNumberFormat="1" applyFont="1" applyBorder="1" applyAlignment="1" applyProtection="1">
      <alignment horizontal="right" vertical="center" indent="1"/>
      <protection locked="0"/>
    </xf>
    <xf numFmtId="3" fontId="36" fillId="0" borderId="28" xfId="0" applyNumberFormat="1" applyFont="1" applyFill="1" applyBorder="1" applyAlignment="1" applyProtection="1">
      <alignment horizontal="right" vertical="center" indent="1"/>
      <protection locked="0"/>
    </xf>
    <xf numFmtId="0" fontId="13" fillId="0" borderId="19" xfId="0" applyFont="1" applyBorder="1" applyAlignment="1" applyProtection="1">
      <alignment horizontal="right" vertical="center" indent="1"/>
      <protection/>
    </xf>
    <xf numFmtId="0" fontId="13" fillId="0" borderId="15" xfId="0" applyFont="1" applyBorder="1" applyAlignment="1" applyProtection="1">
      <alignment horizontal="left" vertical="center" indent="1"/>
      <protection locked="0"/>
    </xf>
    <xf numFmtId="3" fontId="36" fillId="0" borderId="29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36" xfId="0" applyNumberFormat="1" applyFont="1" applyFill="1" applyBorder="1" applyAlignment="1" applyProtection="1">
      <alignment horizontal="left" vertical="center" wrapText="1" indent="2"/>
      <protection/>
    </xf>
    <xf numFmtId="3" fontId="41" fillId="0" borderId="30" xfId="0" applyNumberFormat="1" applyFont="1" applyFill="1" applyBorder="1" applyAlignment="1" applyProtection="1">
      <alignment horizontal="right" vertical="center" indent="1"/>
      <protection/>
    </xf>
    <xf numFmtId="164" fontId="13" fillId="0" borderId="52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9" xfId="62" applyFont="1" applyFill="1" applyBorder="1" applyAlignment="1" applyProtection="1">
      <alignment horizontal="right" vertical="center" wrapText="1" indent="1"/>
      <protection/>
    </xf>
    <xf numFmtId="164" fontId="13" fillId="0" borderId="49" xfId="6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2" applyFont="1" applyFill="1" applyBorder="1" applyProtection="1">
      <alignment/>
      <protection/>
    </xf>
    <xf numFmtId="0" fontId="12" fillId="0" borderId="44" xfId="62" applyFont="1" applyFill="1" applyBorder="1" applyAlignment="1" applyProtection="1">
      <alignment horizontal="center" vertical="center" wrapText="1"/>
      <protection/>
    </xf>
    <xf numFmtId="164" fontId="12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62" applyFont="1" applyFill="1" applyBorder="1" applyAlignment="1" applyProtection="1">
      <alignment vertical="center" wrapText="1"/>
      <protection/>
    </xf>
    <xf numFmtId="164" fontId="12" fillId="0" borderId="27" xfId="62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3"/>
      <protection/>
    </xf>
    <xf numFmtId="0" fontId="24" fillId="0" borderId="0" xfId="62" applyFont="1" applyFill="1" applyAlignment="1" applyProtection="1">
      <alignment horizontal="right"/>
      <protection/>
    </xf>
    <xf numFmtId="164" fontId="5" fillId="0" borderId="0" xfId="62" applyNumberFormat="1" applyFont="1" applyFill="1" applyBorder="1" applyAlignment="1" applyProtection="1">
      <alignment horizontal="center" vertical="center"/>
      <protection/>
    </xf>
    <xf numFmtId="164" fontId="20" fillId="0" borderId="31" xfId="62" applyNumberFormat="1" applyFont="1" applyFill="1" applyBorder="1" applyAlignment="1" applyProtection="1">
      <alignment horizontal="left" vertical="center"/>
      <protection/>
    </xf>
    <xf numFmtId="164" fontId="20" fillId="0" borderId="31" xfId="62" applyNumberFormat="1" applyFont="1" applyFill="1" applyBorder="1" applyAlignment="1" applyProtection="1">
      <alignment horizontal="left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6" fillId="0" borderId="26" xfId="62" applyFont="1" applyFill="1" applyBorder="1" applyAlignment="1" applyProtection="1">
      <alignment horizontal="center" vertical="center" wrapText="1"/>
      <protection/>
    </xf>
    <xf numFmtId="0" fontId="6" fillId="0" borderId="25" xfId="62" applyFont="1" applyFill="1" applyBorder="1" applyAlignment="1" applyProtection="1">
      <alignment horizontal="center" vertical="center" wrapText="1"/>
      <protection/>
    </xf>
    <xf numFmtId="0" fontId="6" fillId="0" borderId="27" xfId="62" applyFont="1" applyFill="1" applyBorder="1" applyAlignment="1" applyProtection="1">
      <alignment horizontal="center" vertical="center" wrapText="1"/>
      <protection/>
    </xf>
    <xf numFmtId="0" fontId="6" fillId="0" borderId="72" xfId="62" applyFont="1" applyFill="1" applyBorder="1" applyAlignment="1" applyProtection="1">
      <alignment horizontal="center" vertical="center" wrapText="1"/>
      <protection/>
    </xf>
    <xf numFmtId="0" fontId="6" fillId="0" borderId="13" xfId="62" applyFont="1" applyFill="1" applyBorder="1" applyAlignment="1" applyProtection="1">
      <alignment horizontal="center" vertical="center" wrapText="1"/>
      <protection/>
    </xf>
    <xf numFmtId="0" fontId="6" fillId="0" borderId="64" xfId="62" applyFont="1" applyFill="1" applyBorder="1" applyAlignment="1" applyProtection="1">
      <alignment horizontal="center" vertical="center" wrapText="1"/>
      <protection/>
    </xf>
    <xf numFmtId="0" fontId="6" fillId="0" borderId="56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Alignment="1" applyProtection="1">
      <alignment horizontal="center"/>
      <protection/>
    </xf>
    <xf numFmtId="0" fontId="24" fillId="0" borderId="0" xfId="62" applyFont="1" applyFill="1" applyAlignment="1" applyProtection="1">
      <alignment horizontal="right" vertical="center"/>
      <protection/>
    </xf>
    <xf numFmtId="164" fontId="6" fillId="0" borderId="81" xfId="0" applyNumberFormat="1" applyFont="1" applyFill="1" applyBorder="1" applyAlignment="1" applyProtection="1">
      <alignment horizontal="center" vertical="center" wrapText="1"/>
      <protection/>
    </xf>
    <xf numFmtId="164" fontId="6" fillId="0" borderId="8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 vertical="center" wrapText="1"/>
      <protection/>
    </xf>
    <xf numFmtId="0" fontId="26" fillId="0" borderId="0" xfId="61" applyFont="1" applyAlignment="1">
      <alignment horizontal="center" wrapText="1"/>
      <protection/>
    </xf>
    <xf numFmtId="0" fontId="93" fillId="0" borderId="49" xfId="60" applyFont="1" applyBorder="1" applyAlignment="1">
      <alignment horizontal="right"/>
      <protection/>
    </xf>
    <xf numFmtId="164" fontId="19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62" applyFont="1" applyFill="1" applyBorder="1" applyAlignment="1" applyProtection="1">
      <alignment horizontal="left"/>
      <protection/>
    </xf>
    <xf numFmtId="0" fontId="6" fillId="0" borderId="23" xfId="62" applyFont="1" applyFill="1" applyBorder="1" applyAlignment="1" applyProtection="1">
      <alignment horizontal="left"/>
      <protection/>
    </xf>
    <xf numFmtId="0" fontId="13" fillId="0" borderId="49" xfId="62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left" indent="1"/>
      <protection/>
    </xf>
    <xf numFmtId="0" fontId="6" fillId="0" borderId="57" xfId="0" applyFont="1" applyFill="1" applyBorder="1" applyAlignment="1" applyProtection="1">
      <alignment horizontal="left" indent="1"/>
      <protection/>
    </xf>
    <xf numFmtId="0" fontId="6" fillId="0" borderId="33" xfId="0" applyFont="1" applyFill="1" applyBorder="1" applyAlignment="1" applyProtection="1">
      <alignment horizontal="left" indent="1"/>
      <protection/>
    </xf>
    <xf numFmtId="0" fontId="12" fillId="0" borderId="23" xfId="0" applyFont="1" applyFill="1" applyBorder="1" applyAlignment="1" applyProtection="1">
      <alignment horizontal="right" indent="1"/>
      <protection/>
    </xf>
    <xf numFmtId="0" fontId="12" fillId="0" borderId="30" xfId="0" applyFont="1" applyFill="1" applyBorder="1" applyAlignment="1" applyProtection="1">
      <alignment horizontal="right" inden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83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13" fillId="0" borderId="84" xfId="0" applyFont="1" applyFill="1" applyBorder="1" applyAlignment="1" applyProtection="1">
      <alignment horizontal="left" indent="1"/>
      <protection locked="0"/>
    </xf>
    <xf numFmtId="0" fontId="13" fillId="0" borderId="85" xfId="0" applyFont="1" applyFill="1" applyBorder="1" applyAlignment="1" applyProtection="1">
      <alignment horizontal="left" indent="1"/>
      <protection locked="0"/>
    </xf>
    <xf numFmtId="0" fontId="13" fillId="0" borderId="72" xfId="0" applyFont="1" applyFill="1" applyBorder="1" applyAlignment="1" applyProtection="1">
      <alignment horizontal="left" indent="1"/>
      <protection locked="0"/>
    </xf>
    <xf numFmtId="0" fontId="13" fillId="0" borderId="13" xfId="0" applyFont="1" applyFill="1" applyBorder="1" applyAlignment="1" applyProtection="1">
      <alignment horizontal="right" indent="1"/>
      <protection locked="0"/>
    </xf>
    <xf numFmtId="0" fontId="13" fillId="0" borderId="56" xfId="0" applyFont="1" applyFill="1" applyBorder="1" applyAlignment="1" applyProtection="1">
      <alignment horizontal="right" indent="1"/>
      <protection locked="0"/>
    </xf>
    <xf numFmtId="0" fontId="13" fillId="0" borderId="86" xfId="0" applyFont="1" applyFill="1" applyBorder="1" applyAlignment="1" applyProtection="1">
      <alignment horizontal="left" indent="1"/>
      <protection locked="0"/>
    </xf>
    <xf numFmtId="0" fontId="13" fillId="0" borderId="60" xfId="0" applyFont="1" applyFill="1" applyBorder="1" applyAlignment="1" applyProtection="1">
      <alignment horizontal="left" indent="1"/>
      <protection locked="0"/>
    </xf>
    <xf numFmtId="0" fontId="13" fillId="0" borderId="48" xfId="0" applyFont="1" applyFill="1" applyBorder="1" applyAlignment="1" applyProtection="1">
      <alignment horizontal="left" indent="1"/>
      <protection locked="0"/>
    </xf>
    <xf numFmtId="0" fontId="13" fillId="0" borderId="15" xfId="0" applyFont="1" applyFill="1" applyBorder="1" applyAlignment="1" applyProtection="1">
      <alignment horizontal="right" indent="1"/>
      <protection locked="0"/>
    </xf>
    <xf numFmtId="0" fontId="13" fillId="0" borderId="29" xfId="0" applyFont="1" applyFill="1" applyBorder="1" applyAlignment="1" applyProtection="1">
      <alignment horizontal="right" inden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24" fillId="0" borderId="3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 applyProtection="1">
      <alignment horizontal="right" vertical="center" wrapText="1"/>
      <protection/>
    </xf>
    <xf numFmtId="164" fontId="24" fillId="0" borderId="3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164" fontId="6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81" xfId="0" applyNumberFormat="1" applyFont="1" applyFill="1" applyBorder="1" applyAlignment="1" applyProtection="1">
      <alignment horizontal="center" vertical="center" wrapText="1"/>
      <protection/>
    </xf>
    <xf numFmtId="164" fontId="6" fillId="0" borderId="82" xfId="0" applyNumberFormat="1" applyFont="1" applyFill="1" applyBorder="1" applyAlignment="1" applyProtection="1">
      <alignment horizontal="center" vertical="center" wrapText="1"/>
      <protection/>
    </xf>
    <xf numFmtId="164" fontId="6" fillId="0" borderId="81" xfId="0" applyNumberFormat="1" applyFont="1" applyFill="1" applyBorder="1" applyAlignment="1" applyProtection="1">
      <alignment horizontal="center" vertical="center"/>
      <protection/>
    </xf>
    <xf numFmtId="164" fontId="6" fillId="0" borderId="82" xfId="0" applyNumberFormat="1" applyFont="1" applyFill="1" applyBorder="1" applyAlignment="1" applyProtection="1">
      <alignment horizontal="center" vertical="center"/>
      <protection/>
    </xf>
    <xf numFmtId="164" fontId="6" fillId="0" borderId="84" xfId="0" applyNumberFormat="1" applyFont="1" applyFill="1" applyBorder="1" applyAlignment="1" applyProtection="1">
      <alignment horizontal="center" vertical="center"/>
      <protection/>
    </xf>
    <xf numFmtId="164" fontId="6" fillId="0" borderId="85" xfId="0" applyNumberFormat="1" applyFont="1" applyFill="1" applyBorder="1" applyAlignment="1" applyProtection="1">
      <alignment horizontal="center" vertical="center"/>
      <protection/>
    </xf>
    <xf numFmtId="164" fontId="6" fillId="0" borderId="53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 wrapText="1"/>
    </xf>
    <xf numFmtId="0" fontId="13" fillId="0" borderId="49" xfId="0" applyFont="1" applyFill="1" applyBorder="1" applyAlignment="1">
      <alignment horizontal="justify" vertical="center" wrapText="1"/>
    </xf>
    <xf numFmtId="0" fontId="5" fillId="0" borderId="0" xfId="63" applyFont="1" applyFill="1" applyAlignment="1" applyProtection="1">
      <alignment horizontal="center" wrapText="1"/>
      <protection/>
    </xf>
    <xf numFmtId="0" fontId="5" fillId="0" borderId="0" xfId="63" applyFont="1" applyFill="1" applyAlignment="1" applyProtection="1">
      <alignment horizontal="center"/>
      <protection/>
    </xf>
    <xf numFmtId="0" fontId="20" fillId="0" borderId="46" xfId="63" applyFont="1" applyFill="1" applyBorder="1" applyAlignment="1" applyProtection="1">
      <alignment horizontal="left" vertical="center" indent="1"/>
      <protection/>
    </xf>
    <xf numFmtId="0" fontId="20" fillId="0" borderId="57" xfId="63" applyFont="1" applyFill="1" applyBorder="1" applyAlignment="1" applyProtection="1">
      <alignment horizontal="left" vertical="center" indent="1"/>
      <protection/>
    </xf>
    <xf numFmtId="0" fontId="20" fillId="0" borderId="34" xfId="63" applyFont="1" applyFill="1" applyBorder="1" applyAlignment="1" applyProtection="1">
      <alignment horizontal="left" vertical="center" inden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4" fillId="0" borderId="0" xfId="0" applyFont="1" applyAlignment="1" applyProtection="1">
      <alignment horizontal="right"/>
      <protection/>
    </xf>
    <xf numFmtId="0" fontId="6" fillId="0" borderId="42" xfId="0" applyFont="1" applyBorder="1" applyAlignment="1" applyProtection="1">
      <alignment horizontal="left" vertical="center" indent="2"/>
      <protection/>
    </xf>
    <xf numFmtId="0" fontId="6" fillId="0" borderId="33" xfId="0" applyFont="1" applyBorder="1" applyAlignment="1" applyProtection="1">
      <alignment horizontal="left" vertical="center" indent="2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2 2" xfId="61"/>
    <cellStyle name="Normál_KVRENMUNKA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8KKW063U\Egys&#233;ges\S&#225;gv&#225;r_4_2019_k&#246;ltvet_mell_Egys&#233;ges201905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oda-1070\AppData\Local\Microsoft\Windows\INetCache\Content.Outlook\L381OB4Y\K&#214;LTS&#201;GVET&#201;SIRENDELETM&#211;DOS&#205;T&#193;S2019%20M&#193;JU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>
        <row r="5">
          <cell r="A5" t="str">
            <v>2019. évi előirányzat BEVÉTELEK</v>
          </cell>
        </row>
      </sheetData>
      <sheetData sheetId="1">
        <row r="3">
          <cell r="C3" t="str">
            <v>2019. évi előirányzat</v>
          </cell>
        </row>
        <row r="6">
          <cell r="C6">
            <v>59856875</v>
          </cell>
        </row>
        <row r="7">
          <cell r="C7">
            <v>46441833</v>
          </cell>
        </row>
        <row r="8">
          <cell r="C8">
            <v>42591780</v>
          </cell>
        </row>
        <row r="9">
          <cell r="C9">
            <v>2291740</v>
          </cell>
        </row>
        <row r="10">
          <cell r="C10">
            <v>0</v>
          </cell>
        </row>
        <row r="11">
          <cell r="C11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100008000</v>
          </cell>
        </row>
        <row r="18">
          <cell r="C18">
            <v>38918000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53141000</v>
          </cell>
        </row>
        <row r="25">
          <cell r="C25">
            <v>33841000</v>
          </cell>
        </row>
        <row r="27">
          <cell r="C27">
            <v>7500000</v>
          </cell>
        </row>
        <row r="28">
          <cell r="C28">
            <v>400000</v>
          </cell>
        </row>
        <row r="29">
          <cell r="C29">
            <v>9000000</v>
          </cell>
        </row>
        <row r="30">
          <cell r="C30">
            <v>51000000</v>
          </cell>
        </row>
        <row r="31">
          <cell r="C31">
            <v>500000</v>
          </cell>
        </row>
        <row r="32">
          <cell r="C32">
            <v>6000000</v>
          </cell>
        </row>
        <row r="33">
          <cell r="C33">
            <v>0</v>
          </cell>
        </row>
        <row r="34">
          <cell r="C34">
            <v>150000</v>
          </cell>
        </row>
        <row r="36">
          <cell r="C36">
            <v>0</v>
          </cell>
        </row>
        <row r="37">
          <cell r="C37">
            <v>14920000</v>
          </cell>
        </row>
        <row r="38">
          <cell r="C38">
            <v>521000</v>
          </cell>
        </row>
        <row r="39">
          <cell r="C39">
            <v>12770000</v>
          </cell>
        </row>
        <row r="40">
          <cell r="C40">
            <v>0</v>
          </cell>
        </row>
        <row r="41">
          <cell r="C41">
            <v>6288000</v>
          </cell>
        </row>
        <row r="42">
          <cell r="C42">
            <v>4185000</v>
          </cell>
        </row>
        <row r="43">
          <cell r="C43">
            <v>21000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1081000</v>
          </cell>
        </row>
        <row r="48">
          <cell r="C48">
            <v>0</v>
          </cell>
        </row>
        <row r="49">
          <cell r="C49">
            <v>4000000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887000</v>
          </cell>
        </row>
        <row r="57">
          <cell r="C57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1200000</v>
          </cell>
        </row>
        <row r="62">
          <cell r="C62">
            <v>0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4">
          <cell r="C74">
            <v>437428281</v>
          </cell>
        </row>
        <row r="75">
          <cell r="C75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95">
          <cell r="C95">
            <v>144955000</v>
          </cell>
        </row>
        <row r="96">
          <cell r="C96">
            <v>28374000</v>
          </cell>
        </row>
        <row r="97">
          <cell r="C97">
            <v>217504000</v>
          </cell>
        </row>
        <row r="98">
          <cell r="C98">
            <v>5390000</v>
          </cell>
        </row>
        <row r="99">
          <cell r="C99">
            <v>109502000</v>
          </cell>
        </row>
        <row r="100">
          <cell r="C100">
            <v>3872000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104930000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700000</v>
          </cell>
        </row>
        <row r="112">
          <cell r="C112">
            <v>10787925</v>
          </cell>
        </row>
        <row r="113">
          <cell r="C113">
            <v>505435</v>
          </cell>
        </row>
        <row r="114">
          <cell r="C114">
            <v>10282490</v>
          </cell>
        </row>
        <row r="116">
          <cell r="C116">
            <v>432186000</v>
          </cell>
        </row>
        <row r="117">
          <cell r="C117">
            <v>412780000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31">
          <cell r="C131">
            <v>8000000</v>
          </cell>
        </row>
        <row r="132">
          <cell r="C132">
            <v>0</v>
          </cell>
        </row>
        <row r="133">
          <cell r="C133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2">
          <cell r="C142">
            <v>0</v>
          </cell>
        </row>
        <row r="143">
          <cell r="C143">
            <v>5483584</v>
          </cell>
        </row>
        <row r="144">
          <cell r="C144">
            <v>0</v>
          </cell>
        </row>
        <row r="145">
          <cell r="C145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</sheetData>
      <sheetData sheetId="6">
        <row r="2">
          <cell r="E2" t="str">
            <v>Forintban</v>
          </cell>
        </row>
      </sheetData>
      <sheetData sheetId="12">
        <row r="2">
          <cell r="F2" t="str">
            <v>Forintban</v>
          </cell>
        </row>
      </sheetData>
      <sheetData sheetId="22">
        <row r="8">
          <cell r="G8" t="str">
            <v>Forintban</v>
          </cell>
        </row>
      </sheetData>
      <sheetData sheetId="23">
        <row r="2">
          <cell r="E2" t="str">
            <v>Forintban</v>
          </cell>
        </row>
      </sheetData>
      <sheetData sheetId="24">
        <row r="2">
          <cell r="I2" t="str">
            <v>Forintban</v>
          </cell>
        </row>
      </sheetData>
      <sheetData sheetId="25">
        <row r="2">
          <cell r="D2" t="str">
            <v>Forintban</v>
          </cell>
        </row>
      </sheetData>
      <sheetData sheetId="26">
        <row r="2">
          <cell r="O2" t="str">
            <v>Forintban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>
        <row r="5">
          <cell r="A5" t="str">
            <v>2019. évi előirányzat BEVÉTELEK</v>
          </cell>
        </row>
      </sheetData>
      <sheetData sheetId="9">
        <row r="2">
          <cell r="C2" t="str">
            <v>Forintban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D4" sqref="D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17" t="s">
        <v>430</v>
      </c>
      <c r="B1" s="62"/>
    </row>
    <row r="2" spans="1:2" ht="12.75">
      <c r="A2" s="62"/>
      <c r="B2" s="62"/>
    </row>
    <row r="3" spans="1:2" ht="12.75">
      <c r="A3" s="219"/>
      <c r="B3" s="219"/>
    </row>
    <row r="4" spans="1:2" ht="15.75">
      <c r="A4" s="64"/>
      <c r="B4" s="223"/>
    </row>
    <row r="5" spans="1:2" ht="15.75">
      <c r="A5" s="64"/>
      <c r="B5" s="223"/>
    </row>
    <row r="6" spans="1:2" s="55" customFormat="1" ht="15.75">
      <c r="A6" s="64" t="s">
        <v>466</v>
      </c>
      <c r="B6" s="219"/>
    </row>
    <row r="7" spans="1:2" s="55" customFormat="1" ht="12.75">
      <c r="A7" s="219"/>
      <c r="B7" s="219"/>
    </row>
    <row r="8" spans="1:2" s="55" customFormat="1" ht="12.75">
      <c r="A8" s="219"/>
      <c r="B8" s="219"/>
    </row>
    <row r="9" spans="1:2" ht="12.75">
      <c r="A9" s="219" t="s">
        <v>402</v>
      </c>
      <c r="B9" s="219" t="s">
        <v>382</v>
      </c>
    </row>
    <row r="10" spans="1:2" ht="12.75">
      <c r="A10" s="219" t="s">
        <v>400</v>
      </c>
      <c r="B10" s="219" t="s">
        <v>388</v>
      </c>
    </row>
    <row r="11" spans="1:2" ht="12.75">
      <c r="A11" s="219" t="s">
        <v>401</v>
      </c>
      <c r="B11" s="219" t="s">
        <v>389</v>
      </c>
    </row>
    <row r="12" spans="1:2" ht="12.75">
      <c r="A12" s="219"/>
      <c r="B12" s="219"/>
    </row>
    <row r="13" spans="1:2" ht="15.75">
      <c r="A13" s="64" t="str">
        <f>+CONCATENATE(LEFT(A6,4),". évi előirányzat módosítások BEVÉTELEK")</f>
        <v>2019. évi előirányzat módosítások BEVÉTELEK</v>
      </c>
      <c r="B13" s="223"/>
    </row>
    <row r="14" spans="1:2" ht="12.75">
      <c r="A14" s="219"/>
      <c r="B14" s="219"/>
    </row>
    <row r="15" spans="1:2" s="55" customFormat="1" ht="12.75">
      <c r="A15" s="219" t="s">
        <v>403</v>
      </c>
      <c r="B15" s="219" t="s">
        <v>383</v>
      </c>
    </row>
    <row r="16" spans="1:2" ht="12.75">
      <c r="A16" s="219" t="s">
        <v>404</v>
      </c>
      <c r="B16" s="219" t="s">
        <v>390</v>
      </c>
    </row>
    <row r="17" spans="1:2" ht="12.75">
      <c r="A17" s="219" t="s">
        <v>405</v>
      </c>
      <c r="B17" s="219" t="s">
        <v>391</v>
      </c>
    </row>
    <row r="18" spans="1:2" ht="12.75">
      <c r="A18" s="219"/>
      <c r="B18" s="219"/>
    </row>
    <row r="19" spans="1:2" ht="14.25">
      <c r="A19" s="226" t="str">
        <f>+CONCATENATE(LEFT(A6,4),". módosítás utáni módosított előrirányzatok BEVÉTELEK")</f>
        <v>2019. módosítás utáni módosított előrirányzatok BEVÉTELEK</v>
      </c>
      <c r="B19" s="223"/>
    </row>
    <row r="20" spans="1:2" ht="12.75">
      <c r="A20" s="219"/>
      <c r="B20" s="219"/>
    </row>
    <row r="21" spans="1:2" ht="12.75">
      <c r="A21" s="219" t="s">
        <v>406</v>
      </c>
      <c r="B21" s="219" t="s">
        <v>384</v>
      </c>
    </row>
    <row r="22" spans="1:2" ht="12.75">
      <c r="A22" s="219" t="s">
        <v>407</v>
      </c>
      <c r="B22" s="219" t="s">
        <v>392</v>
      </c>
    </row>
    <row r="23" spans="1:2" ht="12.75">
      <c r="A23" s="219" t="s">
        <v>408</v>
      </c>
      <c r="B23" s="219" t="s">
        <v>393</v>
      </c>
    </row>
    <row r="24" spans="1:2" ht="12.75">
      <c r="A24" s="219"/>
      <c r="B24" s="219"/>
    </row>
    <row r="25" spans="1:2" ht="15.75">
      <c r="A25" s="64" t="str">
        <f>+CONCATENATE(LEFT(A6,4),". évi eredeti előirányzat KIADÁSOK")</f>
        <v>2019. évi eredeti előirányzat KIADÁSOK</v>
      </c>
      <c r="B25" s="223"/>
    </row>
    <row r="26" spans="1:2" ht="12.75">
      <c r="A26" s="219"/>
      <c r="B26" s="219"/>
    </row>
    <row r="27" spans="1:2" ht="12.75">
      <c r="A27" s="219" t="s">
        <v>409</v>
      </c>
      <c r="B27" s="219" t="s">
        <v>385</v>
      </c>
    </row>
    <row r="28" spans="1:2" ht="12.75">
      <c r="A28" s="219" t="s">
        <v>410</v>
      </c>
      <c r="B28" s="219" t="s">
        <v>394</v>
      </c>
    </row>
    <row r="29" spans="1:2" ht="12.75">
      <c r="A29" s="219" t="s">
        <v>411</v>
      </c>
      <c r="B29" s="219" t="s">
        <v>395</v>
      </c>
    </row>
    <row r="30" spans="1:2" ht="12.75">
      <c r="A30" s="219"/>
      <c r="B30" s="219"/>
    </row>
    <row r="31" spans="1:2" ht="15.75">
      <c r="A31" s="64" t="str">
        <f>+CONCATENATE(LEFT(A6,4),". évi előirányzat módosítások KIADÁSOK")</f>
        <v>2019. évi előirányzat módosítások KIADÁSOK</v>
      </c>
      <c r="B31" s="223"/>
    </row>
    <row r="32" spans="1:2" ht="12.75">
      <c r="A32" s="219"/>
      <c r="B32" s="219"/>
    </row>
    <row r="33" spans="1:2" ht="12.75">
      <c r="A33" s="219" t="s">
        <v>412</v>
      </c>
      <c r="B33" s="219" t="s">
        <v>386</v>
      </c>
    </row>
    <row r="34" spans="1:2" ht="12.75">
      <c r="A34" s="219" t="s">
        <v>413</v>
      </c>
      <c r="B34" s="219" t="s">
        <v>396</v>
      </c>
    </row>
    <row r="35" spans="1:2" ht="12.75">
      <c r="A35" s="219" t="s">
        <v>414</v>
      </c>
      <c r="B35" s="219" t="s">
        <v>397</v>
      </c>
    </row>
    <row r="36" spans="1:2" ht="12.75">
      <c r="A36" s="219"/>
      <c r="B36" s="219"/>
    </row>
    <row r="37" spans="1:2" ht="15.75">
      <c r="A37" s="225" t="str">
        <f>+CONCATENATE(LEFT(A6,4),". módosítás utáni módosított előirányzatok KIADÁSOK")</f>
        <v>2019. módosítás utáni módosított előirányzatok KIADÁSOK</v>
      </c>
      <c r="B37" s="223"/>
    </row>
    <row r="38" spans="1:2" ht="12.75">
      <c r="A38" s="219"/>
      <c r="B38" s="219"/>
    </row>
    <row r="39" spans="1:2" ht="12.75">
      <c r="A39" s="219" t="s">
        <v>415</v>
      </c>
      <c r="B39" s="219" t="s">
        <v>387</v>
      </c>
    </row>
    <row r="40" spans="1:2" ht="12.75">
      <c r="A40" s="219" t="s">
        <v>416</v>
      </c>
      <c r="B40" s="219" t="s">
        <v>398</v>
      </c>
    </row>
    <row r="41" spans="1:2" ht="12.75">
      <c r="A41" s="219" t="s">
        <v>417</v>
      </c>
      <c r="B41" s="219" t="s">
        <v>399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SheetLayoutView="140" workbookViewId="0" topLeftCell="A1">
      <selection activeCell="C23" sqref="C23"/>
    </sheetView>
  </sheetViews>
  <sheetFormatPr defaultColWidth="9.00390625" defaultRowHeight="12.75"/>
  <cols>
    <col min="1" max="1" width="5.625" style="436" customWidth="1"/>
    <col min="2" max="2" width="68.625" style="436" customWidth="1"/>
    <col min="3" max="3" width="19.50390625" style="436" customWidth="1"/>
    <col min="4" max="16384" width="9.375" style="436" customWidth="1"/>
  </cols>
  <sheetData>
    <row r="1" spans="1:3" ht="42.75" customHeight="1">
      <c r="A1" s="723" t="s">
        <v>499</v>
      </c>
      <c r="B1" s="723"/>
      <c r="C1" s="723"/>
    </row>
    <row r="2" spans="1:4" ht="15.75" customHeight="1" thickBot="1">
      <c r="A2" s="437"/>
      <c r="B2" s="437"/>
      <c r="C2" s="438" t="str">
        <f>'[1]2.2.sz.mell  '!E2</f>
        <v>Forintban</v>
      </c>
      <c r="D2" s="439"/>
    </row>
    <row r="3" spans="1:3" ht="26.25" customHeight="1" thickBot="1">
      <c r="A3" s="440" t="s">
        <v>500</v>
      </c>
      <c r="B3" s="441" t="s">
        <v>501</v>
      </c>
      <c r="C3" s="442" t="str">
        <f>+'[1]1.1.sz.mell.'!C3</f>
        <v>2019. évi előirányzat</v>
      </c>
    </row>
    <row r="4" spans="1:3" ht="15.75" thickBot="1">
      <c r="A4" s="443"/>
      <c r="B4" s="444" t="s">
        <v>353</v>
      </c>
      <c r="C4" s="445" t="s">
        <v>354</v>
      </c>
    </row>
    <row r="5" spans="1:3" ht="15">
      <c r="A5" s="446" t="s">
        <v>5</v>
      </c>
      <c r="B5" s="447" t="s">
        <v>502</v>
      </c>
      <c r="C5" s="448">
        <v>74400000</v>
      </c>
    </row>
    <row r="6" spans="1:3" ht="24.75">
      <c r="A6" s="449" t="s">
        <v>6</v>
      </c>
      <c r="B6" s="450" t="s">
        <v>503</v>
      </c>
      <c r="C6" s="451">
        <v>12770000</v>
      </c>
    </row>
    <row r="7" spans="1:3" ht="15">
      <c r="A7" s="449" t="s">
        <v>7</v>
      </c>
      <c r="B7" s="452" t="s">
        <v>504</v>
      </c>
      <c r="C7" s="451"/>
    </row>
    <row r="8" spans="1:3" ht="24.75">
      <c r="A8" s="449" t="s">
        <v>8</v>
      </c>
      <c r="B8" s="452" t="s">
        <v>505</v>
      </c>
      <c r="C8" s="451">
        <v>4000000</v>
      </c>
    </row>
    <row r="9" spans="1:3" ht="15">
      <c r="A9" s="453" t="s">
        <v>9</v>
      </c>
      <c r="B9" s="452" t="s">
        <v>506</v>
      </c>
      <c r="C9" s="454">
        <v>150000</v>
      </c>
    </row>
    <row r="10" spans="1:3" ht="15.75" thickBot="1">
      <c r="A10" s="449" t="s">
        <v>10</v>
      </c>
      <c r="B10" s="455" t="s">
        <v>507</v>
      </c>
      <c r="C10" s="451"/>
    </row>
    <row r="11" spans="1:3" ht="15.75" thickBot="1">
      <c r="A11" s="724" t="s">
        <v>508</v>
      </c>
      <c r="B11" s="725"/>
      <c r="C11" s="456">
        <f>SUM(C5:C10)</f>
        <v>91320000</v>
      </c>
    </row>
    <row r="12" spans="1:3" ht="23.25" customHeight="1">
      <c r="A12" s="726" t="s">
        <v>509</v>
      </c>
      <c r="B12" s="726"/>
      <c r="C12" s="726"/>
    </row>
  </sheetData>
  <sheetProtection/>
  <mergeCells count="3">
    <mergeCell ref="A1:C1"/>
    <mergeCell ref="A11:B11"/>
    <mergeCell ref="A12:C12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&amp;R 4. melléklet a 4/2019. (II. 27.)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SheetLayoutView="130" workbookViewId="0" topLeftCell="A1">
      <selection activeCell="C37" sqref="C37"/>
    </sheetView>
  </sheetViews>
  <sheetFormatPr defaultColWidth="9.00390625" defaultRowHeight="12.75"/>
  <cols>
    <col min="1" max="1" width="5.625" style="436" customWidth="1"/>
    <col min="2" max="2" width="66.875" style="436" customWidth="1"/>
    <col min="3" max="3" width="27.00390625" style="436" customWidth="1"/>
    <col min="4" max="16384" width="9.375" style="436" customWidth="1"/>
  </cols>
  <sheetData>
    <row r="1" spans="1:3" ht="54" customHeight="1">
      <c r="A1" s="723" t="str">
        <f>+CONCATENATE("SÁGVÁR KÖZSÉG ÖNKORMÁNYZAT ",CONCATENATE(LEFT('[2]ÖSSZEFÜGGÉSEK'!A5,4),". évi adósságot keletkeztető ügylet megkötését igénylő fejlesztési célok, valamint az adósságot keletkeztető ügyletek várható együttes összege"))</f>
        <v>SÁGVÁR KÖZSÉG ÖNKORMÁNYZAT 2019. évi adósságot keletkeztető ügylet megkötését igénylő fejlesztési célok, valamint az adósságot keletkeztető ügyletek várható együttes összege</v>
      </c>
      <c r="B1" s="723"/>
      <c r="C1" s="723"/>
    </row>
    <row r="2" spans="1:4" ht="15.75" customHeight="1" thickBot="1">
      <c r="A2" s="437"/>
      <c r="B2" s="437"/>
      <c r="C2" s="438" t="str">
        <f>'[2]4.sz.mell.'!C2</f>
        <v>Forintban</v>
      </c>
      <c r="D2" s="439"/>
    </row>
    <row r="3" spans="1:3" ht="26.25" customHeight="1" thickBot="1">
      <c r="A3" s="440" t="s">
        <v>500</v>
      </c>
      <c r="B3" s="441" t="s">
        <v>510</v>
      </c>
      <c r="C3" s="442" t="s">
        <v>511</v>
      </c>
    </row>
    <row r="4" spans="1:3" ht="15.75" thickBot="1">
      <c r="A4" s="443"/>
      <c r="B4" s="444" t="s">
        <v>353</v>
      </c>
      <c r="C4" s="445" t="s">
        <v>354</v>
      </c>
    </row>
    <row r="5" spans="1:3" ht="15">
      <c r="A5" s="446" t="s">
        <v>5</v>
      </c>
      <c r="B5" s="457" t="s">
        <v>512</v>
      </c>
      <c r="C5" s="458">
        <v>13885629</v>
      </c>
    </row>
    <row r="6" spans="1:3" ht="15">
      <c r="A6" s="449" t="s">
        <v>6</v>
      </c>
      <c r="B6" s="459" t="s">
        <v>513</v>
      </c>
      <c r="C6" s="460">
        <v>24622019</v>
      </c>
    </row>
    <row r="7" spans="1:3" ht="15.75" thickBot="1">
      <c r="A7" s="453" t="s">
        <v>7</v>
      </c>
      <c r="B7" s="461"/>
      <c r="C7" s="462"/>
    </row>
    <row r="8" spans="1:3" s="465" customFormat="1" ht="17.25" customHeight="1" thickBot="1">
      <c r="A8" s="463" t="s">
        <v>8</v>
      </c>
      <c r="B8" s="464" t="s">
        <v>514</v>
      </c>
      <c r="C8" s="456">
        <f>SUM(C5:C7)</f>
        <v>38507648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8" r:id="rId1"/>
  <headerFooter>
    <oddHeader xml:space="preserve">&amp;R 5. melléklet a 4/2019. (II. 27.) önkormányzati rendelethez8 </oddHeader>
    <oddFooter>&amp;R8Módosította a a 12/2019. (V.20.) önkormányzati rendelet 1. § (2) bekezdése. Hatályos 2019. 05.21-től.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view="pageLayout" zoomScaleSheetLayoutView="130" workbookViewId="0" topLeftCell="A22">
      <selection activeCell="K28" sqref="K28"/>
    </sheetView>
  </sheetViews>
  <sheetFormatPr defaultColWidth="9.00390625" defaultRowHeight="12.75"/>
  <cols>
    <col min="1" max="1" width="38.875" style="26" customWidth="1"/>
    <col min="2" max="8" width="15.875" style="25" customWidth="1"/>
    <col min="9" max="9" width="15.875" style="32" customWidth="1"/>
    <col min="10" max="11" width="12.875" style="25" customWidth="1"/>
    <col min="12" max="12" width="13.875" style="25" customWidth="1"/>
    <col min="13" max="16384" width="9.375" style="25" customWidth="1"/>
  </cols>
  <sheetData>
    <row r="1" spans="6:9" ht="12.75">
      <c r="F1" s="728" t="s">
        <v>662</v>
      </c>
      <c r="G1" s="728"/>
      <c r="H1" s="728"/>
      <c r="I1" s="728"/>
    </row>
    <row r="2" spans="6:9" ht="12.75">
      <c r="F2" s="728" t="s">
        <v>681</v>
      </c>
      <c r="G2" s="728"/>
      <c r="H2" s="728"/>
      <c r="I2" s="728"/>
    </row>
    <row r="3" spans="1:9" ht="25.5" customHeight="1">
      <c r="A3" s="727" t="s">
        <v>0</v>
      </c>
      <c r="B3" s="727"/>
      <c r="C3" s="727"/>
      <c r="D3" s="727"/>
      <c r="E3" s="727"/>
      <c r="F3" s="727"/>
      <c r="G3" s="727"/>
      <c r="H3" s="727"/>
      <c r="I3" s="727"/>
    </row>
    <row r="4" spans="1:9" ht="22.5" customHeight="1" thickBot="1">
      <c r="A4" s="56"/>
      <c r="B4" s="32"/>
      <c r="C4" s="32"/>
      <c r="D4" s="32"/>
      <c r="E4" s="32"/>
      <c r="F4" s="32"/>
      <c r="G4" s="32"/>
      <c r="H4" s="32"/>
      <c r="I4" s="29" t="str">
        <f>'2.2.sz.mell  '!I5</f>
        <v>Forintban</v>
      </c>
    </row>
    <row r="5" spans="1:9" s="27" customFormat="1" ht="44.25" customHeight="1" thickBot="1">
      <c r="A5" s="57" t="s">
        <v>43</v>
      </c>
      <c r="B5" s="58" t="s">
        <v>44</v>
      </c>
      <c r="C5" s="58" t="s">
        <v>45</v>
      </c>
      <c r="D5" s="58" t="str">
        <f>+CONCATENATE("Felhasználás   ",LEFT(ÖSSZEFÜGGÉSEK!A6,4)-1,". XII. 31-ig")</f>
        <v>Felhasználás   2018. XII. 31-ig</v>
      </c>
      <c r="E5" s="58" t="str">
        <f>+CONCATENATE(LEFT(ÖSSZEFÜGGÉSEK!A6,4),". évi",CHAR(10),"eredeti előirányzat")</f>
        <v>2019. évi
eredeti előirányzat</v>
      </c>
      <c r="F5" s="324" t="s">
        <v>476</v>
      </c>
      <c r="G5" s="324" t="s">
        <v>642</v>
      </c>
      <c r="H5" s="324" t="s">
        <v>477</v>
      </c>
      <c r="I5" s="326" t="s">
        <v>643</v>
      </c>
    </row>
    <row r="6" spans="1:9" s="32" customFormat="1" ht="12" customHeight="1" thickBot="1">
      <c r="A6" s="30" t="s">
        <v>353</v>
      </c>
      <c r="B6" s="31" t="s">
        <v>354</v>
      </c>
      <c r="C6" s="31" t="s">
        <v>355</v>
      </c>
      <c r="D6" s="31" t="s">
        <v>357</v>
      </c>
      <c r="E6" s="31" t="s">
        <v>356</v>
      </c>
      <c r="F6" s="31" t="s">
        <v>358</v>
      </c>
      <c r="G6" s="31" t="s">
        <v>359</v>
      </c>
      <c r="H6" s="327" t="s">
        <v>442</v>
      </c>
      <c r="I6" s="328" t="s">
        <v>441</v>
      </c>
    </row>
    <row r="7" spans="1:9" ht="22.5">
      <c r="A7" s="378" t="s">
        <v>456</v>
      </c>
      <c r="B7" s="19">
        <v>99462135</v>
      </c>
      <c r="C7" s="182" t="s">
        <v>455</v>
      </c>
      <c r="D7" s="19">
        <v>26561135</v>
      </c>
      <c r="E7" s="19">
        <v>72901000</v>
      </c>
      <c r="F7" s="19"/>
      <c r="G7" s="19"/>
      <c r="H7" s="19">
        <f>F7+G7</f>
        <v>0</v>
      </c>
      <c r="I7" s="33">
        <f>E7+H7</f>
        <v>72901000</v>
      </c>
    </row>
    <row r="8" spans="1:9" ht="22.5">
      <c r="A8" s="378" t="s">
        <v>457</v>
      </c>
      <c r="B8" s="19">
        <v>98878025</v>
      </c>
      <c r="C8" s="182" t="s">
        <v>455</v>
      </c>
      <c r="D8" s="19">
        <v>25099025</v>
      </c>
      <c r="E8" s="19">
        <v>73779000</v>
      </c>
      <c r="F8" s="19">
        <v>3132000</v>
      </c>
      <c r="G8" s="19"/>
      <c r="H8" s="19">
        <f>F8+G8</f>
        <v>3132000</v>
      </c>
      <c r="I8" s="33">
        <f>E8+H8</f>
        <v>76911000</v>
      </c>
    </row>
    <row r="9" spans="1:9" ht="22.5">
      <c r="A9" s="379" t="s">
        <v>458</v>
      </c>
      <c r="B9" s="19">
        <v>43479000</v>
      </c>
      <c r="C9" s="182" t="s">
        <v>455</v>
      </c>
      <c r="D9" s="19"/>
      <c r="E9" s="19">
        <v>43479000</v>
      </c>
      <c r="F9" s="19"/>
      <c r="G9" s="19"/>
      <c r="H9" s="19">
        <f aca="true" t="shared" si="0" ref="H9:H26">F9+G9</f>
        <v>0</v>
      </c>
      <c r="I9" s="33">
        <f aca="true" t="shared" si="1" ref="I9:I26">E9+H9</f>
        <v>43479000</v>
      </c>
    </row>
    <row r="10" spans="1:9" ht="33.75">
      <c r="A10" s="378" t="s">
        <v>459</v>
      </c>
      <c r="B10" s="19">
        <v>234943769</v>
      </c>
      <c r="C10" s="182" t="s">
        <v>455</v>
      </c>
      <c r="D10" s="19">
        <v>13512769</v>
      </c>
      <c r="E10" s="19">
        <v>221431000</v>
      </c>
      <c r="F10" s="19">
        <v>2032000</v>
      </c>
      <c r="G10" s="19"/>
      <c r="H10" s="19">
        <f t="shared" si="0"/>
        <v>2032000</v>
      </c>
      <c r="I10" s="33">
        <f t="shared" si="1"/>
        <v>223463000</v>
      </c>
    </row>
    <row r="11" spans="1:9" ht="22.5">
      <c r="A11" s="378" t="s">
        <v>460</v>
      </c>
      <c r="B11" s="19">
        <v>6135000</v>
      </c>
      <c r="C11" s="182" t="s">
        <v>455</v>
      </c>
      <c r="D11" s="19">
        <v>4945000</v>
      </c>
      <c r="E11" s="19">
        <v>1190000</v>
      </c>
      <c r="F11" s="19"/>
      <c r="G11" s="19"/>
      <c r="H11" s="19">
        <f t="shared" si="0"/>
        <v>0</v>
      </c>
      <c r="I11" s="33">
        <f t="shared" si="1"/>
        <v>1190000</v>
      </c>
    </row>
    <row r="12" spans="1:9" ht="12.75">
      <c r="A12" s="379" t="s">
        <v>461</v>
      </c>
      <c r="B12" s="19">
        <v>300000</v>
      </c>
      <c r="C12" s="182" t="s">
        <v>474</v>
      </c>
      <c r="D12" s="19"/>
      <c r="E12" s="19">
        <v>300000</v>
      </c>
      <c r="F12" s="19"/>
      <c r="G12" s="19"/>
      <c r="H12" s="19">
        <f t="shared" si="0"/>
        <v>0</v>
      </c>
      <c r="I12" s="33">
        <f t="shared" si="1"/>
        <v>300000</v>
      </c>
    </row>
    <row r="13" spans="1:9" ht="12.75">
      <c r="A13" s="378" t="s">
        <v>462</v>
      </c>
      <c r="B13" s="19">
        <v>3000000</v>
      </c>
      <c r="C13" s="182" t="s">
        <v>474</v>
      </c>
      <c r="D13" s="19"/>
      <c r="E13" s="19">
        <v>3000000</v>
      </c>
      <c r="F13" s="19">
        <f>-1870000</f>
        <v>-1870000</v>
      </c>
      <c r="G13" s="19"/>
      <c r="H13" s="19">
        <f t="shared" si="0"/>
        <v>-1870000</v>
      </c>
      <c r="I13" s="33">
        <f t="shared" si="1"/>
        <v>1130000</v>
      </c>
    </row>
    <row r="14" spans="1:9" ht="12.75">
      <c r="A14" s="378" t="s">
        <v>464</v>
      </c>
      <c r="B14" s="19">
        <v>7590000</v>
      </c>
      <c r="C14" s="182" t="s">
        <v>475</v>
      </c>
      <c r="D14" s="19">
        <v>2530000</v>
      </c>
      <c r="E14" s="19">
        <v>5060000</v>
      </c>
      <c r="F14" s="19"/>
      <c r="G14" s="19"/>
      <c r="H14" s="19">
        <f t="shared" si="0"/>
        <v>0</v>
      </c>
      <c r="I14" s="33">
        <f t="shared" si="1"/>
        <v>5060000</v>
      </c>
    </row>
    <row r="15" spans="1:9" ht="12.75">
      <c r="A15" s="378" t="s">
        <v>467</v>
      </c>
      <c r="B15" s="19">
        <v>300000</v>
      </c>
      <c r="C15" s="182" t="s">
        <v>474</v>
      </c>
      <c r="D15" s="19"/>
      <c r="E15" s="19">
        <v>300000</v>
      </c>
      <c r="F15" s="19"/>
      <c r="G15" s="19"/>
      <c r="H15" s="19">
        <f t="shared" si="0"/>
        <v>0</v>
      </c>
      <c r="I15" s="33">
        <f t="shared" si="1"/>
        <v>300000</v>
      </c>
    </row>
    <row r="16" spans="1:9" ht="12.75">
      <c r="A16" s="378" t="s">
        <v>468</v>
      </c>
      <c r="B16" s="19">
        <v>700000</v>
      </c>
      <c r="C16" s="182" t="s">
        <v>475</v>
      </c>
      <c r="D16" s="19"/>
      <c r="E16" s="19">
        <v>700000</v>
      </c>
      <c r="F16" s="19">
        <v>70000</v>
      </c>
      <c r="G16" s="19"/>
      <c r="H16" s="19">
        <f t="shared" si="0"/>
        <v>70000</v>
      </c>
      <c r="I16" s="33">
        <f t="shared" si="1"/>
        <v>770000</v>
      </c>
    </row>
    <row r="17" spans="1:9" ht="12.75">
      <c r="A17" s="380" t="s">
        <v>469</v>
      </c>
      <c r="B17" s="19">
        <v>1270000</v>
      </c>
      <c r="C17" s="182" t="s">
        <v>474</v>
      </c>
      <c r="D17" s="19"/>
      <c r="E17" s="19">
        <v>1270000</v>
      </c>
      <c r="F17" s="19"/>
      <c r="G17" s="19"/>
      <c r="H17" s="19">
        <f t="shared" si="0"/>
        <v>0</v>
      </c>
      <c r="I17" s="33">
        <f t="shared" si="1"/>
        <v>1270000</v>
      </c>
    </row>
    <row r="18" spans="1:9" ht="12.75">
      <c r="A18" s="380" t="s">
        <v>470</v>
      </c>
      <c r="B18" s="19">
        <v>100000</v>
      </c>
      <c r="C18" s="182" t="s">
        <v>474</v>
      </c>
      <c r="D18" s="19"/>
      <c r="E18" s="19">
        <v>100000</v>
      </c>
      <c r="F18" s="19"/>
      <c r="G18" s="19"/>
      <c r="H18" s="19">
        <f t="shared" si="0"/>
        <v>0</v>
      </c>
      <c r="I18" s="33">
        <f t="shared" si="1"/>
        <v>100000</v>
      </c>
    </row>
    <row r="19" spans="1:9" ht="12.75">
      <c r="A19" s="381" t="s">
        <v>478</v>
      </c>
      <c r="B19" s="19">
        <v>2000000</v>
      </c>
      <c r="C19" s="182" t="s">
        <v>474</v>
      </c>
      <c r="D19" s="19"/>
      <c r="E19" s="19">
        <v>2000000</v>
      </c>
      <c r="F19" s="19">
        <v>550000</v>
      </c>
      <c r="G19" s="19"/>
      <c r="H19" s="19">
        <f t="shared" si="0"/>
        <v>550000</v>
      </c>
      <c r="I19" s="33">
        <f t="shared" si="1"/>
        <v>2550000</v>
      </c>
    </row>
    <row r="20" spans="1:9" ht="15.75" customHeight="1">
      <c r="A20" s="381" t="s">
        <v>471</v>
      </c>
      <c r="B20" s="19">
        <v>1700000</v>
      </c>
      <c r="C20" s="182" t="s">
        <v>474</v>
      </c>
      <c r="D20" s="19"/>
      <c r="E20" s="19">
        <v>1700000</v>
      </c>
      <c r="F20" s="19"/>
      <c r="G20" s="19"/>
      <c r="H20" s="19">
        <f t="shared" si="0"/>
        <v>0</v>
      </c>
      <c r="I20" s="33">
        <f t="shared" si="1"/>
        <v>1700000</v>
      </c>
    </row>
    <row r="21" spans="1:9" ht="15.75" customHeight="1">
      <c r="A21" s="381" t="s">
        <v>472</v>
      </c>
      <c r="B21" s="19">
        <v>1066000</v>
      </c>
      <c r="C21" s="182" t="s">
        <v>474</v>
      </c>
      <c r="D21" s="19"/>
      <c r="E21" s="19">
        <v>1066000</v>
      </c>
      <c r="F21" s="19">
        <v>100000</v>
      </c>
      <c r="G21" s="19"/>
      <c r="H21" s="19">
        <f t="shared" si="0"/>
        <v>100000</v>
      </c>
      <c r="I21" s="33">
        <f t="shared" si="1"/>
        <v>1166000</v>
      </c>
    </row>
    <row r="22" spans="1:9" ht="15.75" customHeight="1">
      <c r="A22" s="385" t="s">
        <v>473</v>
      </c>
      <c r="B22" s="19">
        <v>3810000</v>
      </c>
      <c r="C22" s="182" t="s">
        <v>475</v>
      </c>
      <c r="D22" s="19"/>
      <c r="E22" s="19">
        <v>3810000</v>
      </c>
      <c r="F22" s="19"/>
      <c r="G22" s="19"/>
      <c r="H22" s="19">
        <f t="shared" si="0"/>
        <v>0</v>
      </c>
      <c r="I22" s="33">
        <f t="shared" si="1"/>
        <v>3810000</v>
      </c>
    </row>
    <row r="23" spans="1:9" ht="15.75" customHeight="1">
      <c r="A23" s="381" t="s">
        <v>463</v>
      </c>
      <c r="B23" s="19">
        <v>100000</v>
      </c>
      <c r="C23" s="182" t="s">
        <v>474</v>
      </c>
      <c r="D23" s="19"/>
      <c r="E23" s="19">
        <v>100000</v>
      </c>
      <c r="F23" s="19"/>
      <c r="G23" s="19"/>
      <c r="H23" s="19">
        <f t="shared" si="0"/>
        <v>0</v>
      </c>
      <c r="I23" s="33">
        <f t="shared" si="1"/>
        <v>100000</v>
      </c>
    </row>
    <row r="24" spans="1:9" ht="15.75" customHeight="1">
      <c r="A24" s="382" t="s">
        <v>468</v>
      </c>
      <c r="B24" s="383">
        <v>1800000</v>
      </c>
      <c r="C24" s="384" t="s">
        <v>474</v>
      </c>
      <c r="D24" s="383"/>
      <c r="E24" s="383"/>
      <c r="F24" s="19">
        <v>1800000</v>
      </c>
      <c r="G24" s="19"/>
      <c r="H24" s="19">
        <f t="shared" si="0"/>
        <v>1800000</v>
      </c>
      <c r="I24" s="33">
        <f t="shared" si="1"/>
        <v>1800000</v>
      </c>
    </row>
    <row r="25" spans="1:9" ht="15.75" customHeight="1">
      <c r="A25" s="180" t="s">
        <v>479</v>
      </c>
      <c r="B25" s="19">
        <v>615000</v>
      </c>
      <c r="C25" s="182" t="s">
        <v>474</v>
      </c>
      <c r="D25" s="19"/>
      <c r="E25" s="19"/>
      <c r="F25" s="19">
        <v>615000</v>
      </c>
      <c r="G25" s="19"/>
      <c r="H25" s="19">
        <f t="shared" si="0"/>
        <v>615000</v>
      </c>
      <c r="I25" s="33">
        <f t="shared" si="1"/>
        <v>615000</v>
      </c>
    </row>
    <row r="26" spans="1:9" ht="22.5">
      <c r="A26" s="382" t="s">
        <v>480</v>
      </c>
      <c r="B26" s="383">
        <v>235000</v>
      </c>
      <c r="C26" s="384" t="s">
        <v>474</v>
      </c>
      <c r="D26" s="383"/>
      <c r="E26" s="383"/>
      <c r="F26" s="19">
        <v>235000</v>
      </c>
      <c r="G26" s="19"/>
      <c r="H26" s="19">
        <f t="shared" si="0"/>
        <v>235000</v>
      </c>
      <c r="I26" s="33">
        <f t="shared" si="1"/>
        <v>235000</v>
      </c>
    </row>
    <row r="27" spans="1:9" ht="15.75" customHeight="1" thickBot="1">
      <c r="A27" s="382"/>
      <c r="B27" s="383"/>
      <c r="C27" s="384"/>
      <c r="D27" s="383"/>
      <c r="E27" s="383"/>
      <c r="F27" s="19"/>
      <c r="G27" s="19"/>
      <c r="H27" s="19">
        <f>F27+G27</f>
        <v>0</v>
      </c>
      <c r="I27" s="33">
        <f>E27+H27</f>
        <v>0</v>
      </c>
    </row>
    <row r="28" spans="1:9" s="38" customFormat="1" ht="18" customHeight="1" thickBot="1">
      <c r="A28" s="59" t="s">
        <v>42</v>
      </c>
      <c r="B28" s="36">
        <f>SUM(B7:B27)</f>
        <v>507483929</v>
      </c>
      <c r="C28" s="46"/>
      <c r="D28" s="36">
        <f aca="true" t="shared" si="2" ref="D28:I28">SUM(D7:D27)</f>
        <v>72647929</v>
      </c>
      <c r="E28" s="36">
        <f t="shared" si="2"/>
        <v>432186000</v>
      </c>
      <c r="F28" s="36">
        <f t="shared" si="2"/>
        <v>6664000</v>
      </c>
      <c r="G28" s="36">
        <f t="shared" si="2"/>
        <v>0</v>
      </c>
      <c r="H28" s="36">
        <f t="shared" si="2"/>
        <v>6664000</v>
      </c>
      <c r="I28" s="37">
        <f t="shared" si="2"/>
        <v>438850000</v>
      </c>
    </row>
  </sheetData>
  <sheetProtection/>
  <mergeCells count="3">
    <mergeCell ref="A3:I3"/>
    <mergeCell ref="F2:I2"/>
    <mergeCell ref="F1:I1"/>
  </mergeCells>
  <printOptions horizontalCentered="1"/>
  <pageMargins left="0.3937007874015748" right="0.3937007874015748" top="1.0236220472440944" bottom="0.984251968503937" header="0.7874015748031497" footer="0.7874015748031497"/>
  <pageSetup horizontalDpi="600" verticalDpi="600" orientation="landscape" paperSize="9" scale="81" r:id="rId1"/>
  <headerFooter alignWithMargins="0">
    <oddHeader>&amp;C&amp;"Times New Roman CE,Félkövér"&amp;12SÁGVÁR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view="pageLayout" zoomScaleSheetLayoutView="130" workbookViewId="0" topLeftCell="A1">
      <selection activeCell="I30" sqref="I30"/>
    </sheetView>
  </sheetViews>
  <sheetFormatPr defaultColWidth="9.00390625" defaultRowHeight="12.75"/>
  <cols>
    <col min="1" max="1" width="38.875" style="26" customWidth="1"/>
    <col min="2" max="8" width="15.875" style="25" customWidth="1"/>
    <col min="9" max="9" width="15.875" style="32" customWidth="1"/>
    <col min="10" max="11" width="12.875" style="25" customWidth="1"/>
    <col min="12" max="12" width="13.875" style="25" customWidth="1"/>
    <col min="13" max="16384" width="9.375" style="25" customWidth="1"/>
  </cols>
  <sheetData>
    <row r="1" spans="6:9" ht="12.75">
      <c r="F1" s="728" t="s">
        <v>663</v>
      </c>
      <c r="G1" s="728"/>
      <c r="H1" s="728"/>
      <c r="I1" s="728"/>
    </row>
    <row r="2" spans="6:9" ht="12.75">
      <c r="F2" s="728" t="s">
        <v>680</v>
      </c>
      <c r="G2" s="728"/>
      <c r="H2" s="728"/>
      <c r="I2" s="728"/>
    </row>
    <row r="3" spans="1:9" ht="25.5" customHeight="1">
      <c r="A3" s="727" t="s">
        <v>1</v>
      </c>
      <c r="B3" s="727"/>
      <c r="C3" s="727"/>
      <c r="D3" s="727"/>
      <c r="E3" s="727"/>
      <c r="F3" s="727"/>
      <c r="G3" s="727"/>
      <c r="H3" s="727"/>
      <c r="I3" s="727"/>
    </row>
    <row r="4" spans="1:9" ht="22.5" customHeight="1" thickBot="1">
      <c r="A4" s="56"/>
      <c r="B4" s="32"/>
      <c r="C4" s="32"/>
      <c r="D4" s="32"/>
      <c r="E4" s="32"/>
      <c r="F4" s="32"/>
      <c r="G4" s="32"/>
      <c r="H4" s="32"/>
      <c r="I4" s="29" t="str">
        <f>'2.2.sz.mell  '!I5</f>
        <v>Forintban</v>
      </c>
    </row>
    <row r="5" spans="1:9" s="27" customFormat="1" ht="44.25" customHeight="1" thickBot="1">
      <c r="A5" s="57" t="s">
        <v>46</v>
      </c>
      <c r="B5" s="58" t="s">
        <v>44</v>
      </c>
      <c r="C5" s="58" t="s">
        <v>45</v>
      </c>
      <c r="D5" s="58" t="str">
        <f>+CONCATENATE("Felhasználás   ",LEFT(ÖSSZEFÜGGÉSEK!A6,4)-1,". XII. 31-ig")</f>
        <v>Felhasználás   2018. XII. 31-ig</v>
      </c>
      <c r="E5" s="58" t="str">
        <f>+CONCATENATE(LEFT(ÖSSZEFÜGGÉSEK!A6,4),". évi",CHAR(10),"eredeti előirányzat")</f>
        <v>2019. évi
eredeti előirányzat</v>
      </c>
      <c r="F5" s="322" t="s">
        <v>476</v>
      </c>
      <c r="G5" s="329" t="s">
        <v>644</v>
      </c>
      <c r="H5" s="330" t="s">
        <v>477</v>
      </c>
      <c r="I5" s="331" t="s">
        <v>641</v>
      </c>
    </row>
    <row r="6" spans="1:9" s="32" customFormat="1" ht="12" customHeight="1" thickBot="1">
      <c r="A6" s="30" t="s">
        <v>353</v>
      </c>
      <c r="B6" s="31" t="s">
        <v>354</v>
      </c>
      <c r="C6" s="31" t="s">
        <v>355</v>
      </c>
      <c r="D6" s="31" t="s">
        <v>357</v>
      </c>
      <c r="E6" s="31" t="s">
        <v>356</v>
      </c>
      <c r="F6" s="327" t="s">
        <v>358</v>
      </c>
      <c r="G6" s="327" t="s">
        <v>359</v>
      </c>
      <c r="H6" s="327" t="s">
        <v>442</v>
      </c>
      <c r="I6" s="328" t="s">
        <v>441</v>
      </c>
    </row>
    <row r="7" spans="1:9" ht="15.75" customHeight="1">
      <c r="A7" s="180"/>
      <c r="B7" s="19"/>
      <c r="C7" s="182"/>
      <c r="D7" s="19"/>
      <c r="E7" s="19"/>
      <c r="F7" s="19"/>
      <c r="G7" s="19"/>
      <c r="H7" s="304">
        <f>F7+G7</f>
        <v>0</v>
      </c>
      <c r="I7" s="33">
        <f>E7+H7</f>
        <v>0</v>
      </c>
    </row>
    <row r="8" spans="1:9" ht="15.75" customHeight="1">
      <c r="A8" s="180"/>
      <c r="B8" s="19"/>
      <c r="C8" s="182"/>
      <c r="D8" s="19"/>
      <c r="E8" s="19"/>
      <c r="F8" s="19"/>
      <c r="G8" s="19"/>
      <c r="H8" s="304">
        <f>F8+G8</f>
        <v>0</v>
      </c>
      <c r="I8" s="33">
        <f aca="true" t="shared" si="0" ref="I8:I24">E8+H8</f>
        <v>0</v>
      </c>
    </row>
    <row r="9" spans="1:9" ht="15.75" customHeight="1">
      <c r="A9" s="180"/>
      <c r="B9" s="19"/>
      <c r="C9" s="182"/>
      <c r="D9" s="19"/>
      <c r="E9" s="19"/>
      <c r="F9" s="19"/>
      <c r="G9" s="19"/>
      <c r="H9" s="304">
        <f>F9+G9</f>
        <v>0</v>
      </c>
      <c r="I9" s="33">
        <f t="shared" si="0"/>
        <v>0</v>
      </c>
    </row>
    <row r="10" spans="1:9" ht="15.75" customHeight="1">
      <c r="A10" s="181"/>
      <c r="B10" s="19"/>
      <c r="C10" s="182"/>
      <c r="D10" s="19"/>
      <c r="E10" s="19"/>
      <c r="F10" s="19"/>
      <c r="G10" s="19"/>
      <c r="H10" s="304">
        <f aca="true" t="shared" si="1" ref="H10:H24">F10+G10</f>
        <v>0</v>
      </c>
      <c r="I10" s="33">
        <f t="shared" si="0"/>
        <v>0</v>
      </c>
    </row>
    <row r="11" spans="1:9" ht="15.75" customHeight="1">
      <c r="A11" s="180"/>
      <c r="B11" s="19"/>
      <c r="C11" s="182"/>
      <c r="D11" s="19"/>
      <c r="E11" s="19"/>
      <c r="F11" s="19"/>
      <c r="G11" s="19"/>
      <c r="H11" s="304">
        <f t="shared" si="1"/>
        <v>0</v>
      </c>
      <c r="I11" s="33">
        <f t="shared" si="0"/>
        <v>0</v>
      </c>
    </row>
    <row r="12" spans="1:9" ht="15.75" customHeight="1">
      <c r="A12" s="181"/>
      <c r="B12" s="19"/>
      <c r="C12" s="182"/>
      <c r="D12" s="19"/>
      <c r="E12" s="19"/>
      <c r="F12" s="19"/>
      <c r="G12" s="19"/>
      <c r="H12" s="304">
        <f t="shared" si="1"/>
        <v>0</v>
      </c>
      <c r="I12" s="33">
        <f t="shared" si="0"/>
        <v>0</v>
      </c>
    </row>
    <row r="13" spans="1:9" ht="15.75" customHeight="1">
      <c r="A13" s="180"/>
      <c r="B13" s="19"/>
      <c r="C13" s="182"/>
      <c r="D13" s="19"/>
      <c r="E13" s="19"/>
      <c r="F13" s="19"/>
      <c r="G13" s="19"/>
      <c r="H13" s="304">
        <f t="shared" si="1"/>
        <v>0</v>
      </c>
      <c r="I13" s="33">
        <f t="shared" si="0"/>
        <v>0</v>
      </c>
    </row>
    <row r="14" spans="1:9" ht="15.75" customHeight="1">
      <c r="A14" s="180"/>
      <c r="B14" s="19"/>
      <c r="C14" s="182"/>
      <c r="D14" s="19"/>
      <c r="E14" s="19"/>
      <c r="F14" s="19"/>
      <c r="G14" s="19"/>
      <c r="H14" s="304">
        <f t="shared" si="1"/>
        <v>0</v>
      </c>
      <c r="I14" s="33">
        <f t="shared" si="0"/>
        <v>0</v>
      </c>
    </row>
    <row r="15" spans="1:9" ht="15.75" customHeight="1">
      <c r="A15" s="180"/>
      <c r="B15" s="19"/>
      <c r="C15" s="182"/>
      <c r="D15" s="19"/>
      <c r="E15" s="19"/>
      <c r="F15" s="19"/>
      <c r="G15" s="19"/>
      <c r="H15" s="304">
        <f t="shared" si="1"/>
        <v>0</v>
      </c>
      <c r="I15" s="33">
        <f t="shared" si="0"/>
        <v>0</v>
      </c>
    </row>
    <row r="16" spans="1:9" ht="15.75" customHeight="1">
      <c r="A16" s="180"/>
      <c r="B16" s="19"/>
      <c r="C16" s="182"/>
      <c r="D16" s="19"/>
      <c r="E16" s="19"/>
      <c r="F16" s="19"/>
      <c r="G16" s="19"/>
      <c r="H16" s="304">
        <f t="shared" si="1"/>
        <v>0</v>
      </c>
      <c r="I16" s="33">
        <f t="shared" si="0"/>
        <v>0</v>
      </c>
    </row>
    <row r="17" spans="1:9" ht="15.75" customHeight="1">
      <c r="A17" s="180"/>
      <c r="B17" s="19"/>
      <c r="C17" s="182"/>
      <c r="D17" s="19"/>
      <c r="E17" s="19"/>
      <c r="F17" s="19"/>
      <c r="G17" s="19"/>
      <c r="H17" s="304">
        <f t="shared" si="1"/>
        <v>0</v>
      </c>
      <c r="I17" s="33">
        <f t="shared" si="0"/>
        <v>0</v>
      </c>
    </row>
    <row r="18" spans="1:9" ht="15.75" customHeight="1">
      <c r="A18" s="180"/>
      <c r="B18" s="19"/>
      <c r="C18" s="182"/>
      <c r="D18" s="19"/>
      <c r="E18" s="19"/>
      <c r="F18" s="19"/>
      <c r="G18" s="19"/>
      <c r="H18" s="304">
        <f t="shared" si="1"/>
        <v>0</v>
      </c>
      <c r="I18" s="33">
        <f t="shared" si="0"/>
        <v>0</v>
      </c>
    </row>
    <row r="19" spans="1:9" ht="15.75" customHeight="1">
      <c r="A19" s="180"/>
      <c r="B19" s="19"/>
      <c r="C19" s="182"/>
      <c r="D19" s="19"/>
      <c r="E19" s="19"/>
      <c r="F19" s="19"/>
      <c r="G19" s="19"/>
      <c r="H19" s="304">
        <f t="shared" si="1"/>
        <v>0</v>
      </c>
      <c r="I19" s="33">
        <f t="shared" si="0"/>
        <v>0</v>
      </c>
    </row>
    <row r="20" spans="1:9" ht="15.75" customHeight="1">
      <c r="A20" s="180"/>
      <c r="B20" s="19"/>
      <c r="C20" s="182"/>
      <c r="D20" s="19"/>
      <c r="E20" s="19"/>
      <c r="F20" s="19"/>
      <c r="G20" s="19"/>
      <c r="H20" s="304">
        <f t="shared" si="1"/>
        <v>0</v>
      </c>
      <c r="I20" s="33">
        <f t="shared" si="0"/>
        <v>0</v>
      </c>
    </row>
    <row r="21" spans="1:9" ht="15.75" customHeight="1">
      <c r="A21" s="180"/>
      <c r="B21" s="19"/>
      <c r="C21" s="182"/>
      <c r="D21" s="19"/>
      <c r="E21" s="19"/>
      <c r="F21" s="19"/>
      <c r="G21" s="19"/>
      <c r="H21" s="304">
        <f t="shared" si="1"/>
        <v>0</v>
      </c>
      <c r="I21" s="33">
        <f t="shared" si="0"/>
        <v>0</v>
      </c>
    </row>
    <row r="22" spans="1:9" ht="15.75" customHeight="1">
      <c r="A22" s="180"/>
      <c r="B22" s="19"/>
      <c r="C22" s="182"/>
      <c r="D22" s="19"/>
      <c r="E22" s="19"/>
      <c r="F22" s="19"/>
      <c r="G22" s="19"/>
      <c r="H22" s="304">
        <f t="shared" si="1"/>
        <v>0</v>
      </c>
      <c r="I22" s="33">
        <f t="shared" si="0"/>
        <v>0</v>
      </c>
    </row>
    <row r="23" spans="1:9" ht="15.75" customHeight="1">
      <c r="A23" s="180"/>
      <c r="B23" s="19"/>
      <c r="C23" s="182"/>
      <c r="D23" s="19"/>
      <c r="E23" s="19"/>
      <c r="F23" s="19"/>
      <c r="G23" s="19"/>
      <c r="H23" s="304">
        <f t="shared" si="1"/>
        <v>0</v>
      </c>
      <c r="I23" s="33">
        <f t="shared" si="0"/>
        <v>0</v>
      </c>
    </row>
    <row r="24" spans="1:9" ht="15.75" customHeight="1" thickBot="1">
      <c r="A24" s="34"/>
      <c r="B24" s="20"/>
      <c r="C24" s="183"/>
      <c r="D24" s="20"/>
      <c r="E24" s="20"/>
      <c r="F24" s="20"/>
      <c r="G24" s="20"/>
      <c r="H24" s="304">
        <f t="shared" si="1"/>
        <v>0</v>
      </c>
      <c r="I24" s="35">
        <f t="shared" si="0"/>
        <v>0</v>
      </c>
    </row>
    <row r="25" spans="1:9" s="38" customFormat="1" ht="18" customHeight="1" thickBot="1">
      <c r="A25" s="59" t="s">
        <v>42</v>
      </c>
      <c r="B25" s="36">
        <f>SUM(B7:B24)</f>
        <v>0</v>
      </c>
      <c r="C25" s="46"/>
      <c r="D25" s="36">
        <f>SUM(D7:D24)</f>
        <v>0</v>
      </c>
      <c r="E25" s="36">
        <f>SUM(E7:E24)</f>
        <v>0</v>
      </c>
      <c r="F25" s="36"/>
      <c r="G25" s="36"/>
      <c r="H25" s="36">
        <f>SUM(H7:H24)</f>
        <v>0</v>
      </c>
      <c r="I25" s="37">
        <f>SUM(I7:I24)</f>
        <v>0</v>
      </c>
    </row>
  </sheetData>
  <sheetProtection/>
  <mergeCells count="3">
    <mergeCell ref="A3:I3"/>
    <mergeCell ref="F2:I2"/>
    <mergeCell ref="F1:I1"/>
  </mergeCells>
  <printOptions horizontalCentered="1"/>
  <pageMargins left="0.3937007874015748" right="0.3937007874015748" top="1.0236220472440944" bottom="0.984251968503937" header="0.7874015748031497" footer="0.7874015748031497"/>
  <pageSetup horizontalDpi="600" verticalDpi="600" orientation="landscape" paperSize="9" scale="89" r:id="rId1"/>
  <headerFooter alignWithMargins="0">
    <oddHeader>&amp;C&amp;"Times New Roman CE,Félkövér"&amp;12SÁGVÁR KÖZSÉG ÖNKORMÁNYZAT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4"/>
  <sheetViews>
    <sheetView zoomScaleSheetLayoutView="140" workbookViewId="0" topLeftCell="A1">
      <selection activeCell="A1" sqref="A1:IV16384"/>
    </sheetView>
  </sheetViews>
  <sheetFormatPr defaultColWidth="9.00390625" defaultRowHeight="12.75"/>
  <cols>
    <col min="1" max="1" width="38.625" style="466" customWidth="1"/>
    <col min="2" max="5" width="13.875" style="466" customWidth="1"/>
    <col min="6" max="16384" width="9.375" style="466" customWidth="1"/>
  </cols>
  <sheetData>
    <row r="1" spans="1:5" ht="19.5" customHeight="1">
      <c r="A1" s="63"/>
      <c r="B1" s="63"/>
      <c r="C1" s="63"/>
      <c r="D1" s="63"/>
      <c r="E1" s="63"/>
    </row>
    <row r="2" spans="1:5" ht="28.5" customHeight="1">
      <c r="A2" s="467" t="s">
        <v>515</v>
      </c>
      <c r="B2" s="729" t="s">
        <v>456</v>
      </c>
      <c r="C2" s="729"/>
      <c r="D2" s="729"/>
      <c r="E2" s="729"/>
    </row>
    <row r="3" spans="1:5" ht="14.25" thickBot="1">
      <c r="A3" s="63"/>
      <c r="B3" s="63"/>
      <c r="C3" s="63"/>
      <c r="D3" s="730" t="str">
        <f>'[1]7.sz.mell.'!F2</f>
        <v>Forintban</v>
      </c>
      <c r="E3" s="730"/>
    </row>
    <row r="4" spans="1:5" ht="15" customHeight="1" thickBot="1">
      <c r="A4" s="468" t="s">
        <v>516</v>
      </c>
      <c r="B4" s="469" t="str">
        <f>CONCATENATE((LEFT('[1]ÖSSZEFÜGGÉSEK'!A5,4)),".")</f>
        <v>2019.</v>
      </c>
      <c r="C4" s="469" t="str">
        <f>CONCATENATE((LEFT('[1]ÖSSZEFÜGGÉSEK'!A5,4))+1,".")</f>
        <v>2020.</v>
      </c>
      <c r="D4" s="469" t="str">
        <f>CONCATENATE((LEFT('[1]ÖSSZEFÜGGÉSEK'!A5,4))+1,". után")</f>
        <v>2020. után</v>
      </c>
      <c r="E4" s="470" t="s">
        <v>517</v>
      </c>
    </row>
    <row r="5" spans="1:5" ht="12.75">
      <c r="A5" s="471" t="s">
        <v>518</v>
      </c>
      <c r="B5" s="472">
        <v>16663000</v>
      </c>
      <c r="C5" s="472"/>
      <c r="D5" s="472"/>
      <c r="E5" s="473">
        <f aca="true" t="shared" si="0" ref="E5:E11">SUM(B5:D5)</f>
        <v>16663000</v>
      </c>
    </row>
    <row r="6" spans="1:5" ht="12.75">
      <c r="A6" s="474" t="s">
        <v>519</v>
      </c>
      <c r="B6" s="475"/>
      <c r="C6" s="475"/>
      <c r="D6" s="475"/>
      <c r="E6" s="476">
        <f t="shared" si="0"/>
        <v>0</v>
      </c>
    </row>
    <row r="7" spans="1:5" ht="12.75">
      <c r="A7" s="477" t="s">
        <v>520</v>
      </c>
      <c r="B7" s="478">
        <v>75865000</v>
      </c>
      <c r="C7" s="478"/>
      <c r="D7" s="478"/>
      <c r="E7" s="479">
        <f t="shared" si="0"/>
        <v>75865000</v>
      </c>
    </row>
    <row r="8" spans="1:5" ht="12.75">
      <c r="A8" s="477" t="s">
        <v>521</v>
      </c>
      <c r="B8" s="478"/>
      <c r="C8" s="478"/>
      <c r="D8" s="478"/>
      <c r="E8" s="479">
        <f t="shared" si="0"/>
        <v>0</v>
      </c>
    </row>
    <row r="9" spans="1:5" ht="12.75">
      <c r="A9" s="477" t="s">
        <v>522</v>
      </c>
      <c r="B9" s="478"/>
      <c r="C9" s="478"/>
      <c r="D9" s="478"/>
      <c r="E9" s="479">
        <f t="shared" si="0"/>
        <v>0</v>
      </c>
    </row>
    <row r="10" spans="1:5" ht="12.75">
      <c r="A10" s="477" t="s">
        <v>523</v>
      </c>
      <c r="B10" s="478"/>
      <c r="C10" s="478"/>
      <c r="D10" s="478"/>
      <c r="E10" s="479">
        <f t="shared" si="0"/>
        <v>0</v>
      </c>
    </row>
    <row r="11" spans="1:5" ht="13.5" thickBot="1">
      <c r="A11" s="480"/>
      <c r="B11" s="481"/>
      <c r="C11" s="481"/>
      <c r="D11" s="481"/>
      <c r="E11" s="479">
        <f t="shared" si="0"/>
        <v>0</v>
      </c>
    </row>
    <row r="12" spans="1:5" ht="13.5" thickBot="1">
      <c r="A12" s="482" t="s">
        <v>524</v>
      </c>
      <c r="B12" s="483">
        <f>B5+SUM(B7:B11)</f>
        <v>92528000</v>
      </c>
      <c r="C12" s="483">
        <f>C5+SUM(C7:C11)</f>
        <v>0</v>
      </c>
      <c r="D12" s="483">
        <f>D5+SUM(D7:D11)</f>
        <v>0</v>
      </c>
      <c r="E12" s="484">
        <f>E5+SUM(E7:E11)</f>
        <v>92528000</v>
      </c>
    </row>
    <row r="13" spans="1:5" ht="13.5" thickBot="1">
      <c r="A13" s="485"/>
      <c r="B13" s="485"/>
      <c r="C13" s="485"/>
      <c r="D13" s="485"/>
      <c r="E13" s="485"/>
    </row>
    <row r="14" spans="1:5" ht="15" customHeight="1" thickBot="1">
      <c r="A14" s="468" t="s">
        <v>525</v>
      </c>
      <c r="B14" s="469" t="str">
        <f>+B4</f>
        <v>2019.</v>
      </c>
      <c r="C14" s="469" t="str">
        <f>+C4</f>
        <v>2020.</v>
      </c>
      <c r="D14" s="469" t="str">
        <f>+D4</f>
        <v>2020. után</v>
      </c>
      <c r="E14" s="470" t="s">
        <v>517</v>
      </c>
    </row>
    <row r="15" spans="1:5" ht="12.75">
      <c r="A15" s="471" t="s">
        <v>526</v>
      </c>
      <c r="B15" s="472"/>
      <c r="C15" s="472"/>
      <c r="D15" s="472"/>
      <c r="E15" s="473">
        <f aca="true" t="shared" si="1" ref="E15:E21">SUM(B15:D15)</f>
        <v>0</v>
      </c>
    </row>
    <row r="16" spans="1:5" ht="12.75">
      <c r="A16" s="486" t="s">
        <v>527</v>
      </c>
      <c r="B16" s="478">
        <v>72901000</v>
      </c>
      <c r="C16" s="478"/>
      <c r="D16" s="478"/>
      <c r="E16" s="479">
        <f t="shared" si="1"/>
        <v>72901000</v>
      </c>
    </row>
    <row r="17" spans="1:5" ht="12.75">
      <c r="A17" s="477" t="s">
        <v>528</v>
      </c>
      <c r="B17" s="478">
        <f>127000+19500000</f>
        <v>19627000</v>
      </c>
      <c r="C17" s="478"/>
      <c r="D17" s="478"/>
      <c r="E17" s="479">
        <f t="shared" si="1"/>
        <v>19627000</v>
      </c>
    </row>
    <row r="18" spans="1:5" ht="12.75">
      <c r="A18" s="477" t="s">
        <v>529</v>
      </c>
      <c r="B18" s="478"/>
      <c r="C18" s="478"/>
      <c r="D18" s="478"/>
      <c r="E18" s="479">
        <f t="shared" si="1"/>
        <v>0</v>
      </c>
    </row>
    <row r="19" spans="1:5" ht="12.75">
      <c r="A19" s="487"/>
      <c r="B19" s="478"/>
      <c r="C19" s="478"/>
      <c r="D19" s="478"/>
      <c r="E19" s="479">
        <f t="shared" si="1"/>
        <v>0</v>
      </c>
    </row>
    <row r="20" spans="1:5" ht="12.75">
      <c r="A20" s="487"/>
      <c r="B20" s="478"/>
      <c r="C20" s="478"/>
      <c r="D20" s="478"/>
      <c r="E20" s="479">
        <f t="shared" si="1"/>
        <v>0</v>
      </c>
    </row>
    <row r="21" spans="1:5" ht="13.5" thickBot="1">
      <c r="A21" s="480"/>
      <c r="B21" s="481"/>
      <c r="C21" s="481"/>
      <c r="D21" s="481"/>
      <c r="E21" s="479">
        <f t="shared" si="1"/>
        <v>0</v>
      </c>
    </row>
    <row r="22" spans="1:5" ht="13.5" thickBot="1">
      <c r="A22" s="482" t="s">
        <v>490</v>
      </c>
      <c r="B22" s="483">
        <f>SUM(B15:B21)</f>
        <v>92528000</v>
      </c>
      <c r="C22" s="483">
        <f>SUM(C15:C21)</f>
        <v>0</v>
      </c>
      <c r="D22" s="483">
        <f>SUM(D15:D21)</f>
        <v>0</v>
      </c>
      <c r="E22" s="484">
        <f>SUM(E15:E21)</f>
        <v>92528000</v>
      </c>
    </row>
    <row r="23" spans="1:5" ht="12.75">
      <c r="A23" s="63"/>
      <c r="B23" s="63"/>
      <c r="C23" s="63"/>
      <c r="D23" s="63"/>
      <c r="E23" s="63"/>
    </row>
    <row r="24" spans="1:5" ht="12.75">
      <c r="A24" s="63"/>
      <c r="B24" s="63"/>
      <c r="C24" s="63"/>
      <c r="D24" s="63"/>
      <c r="E24" s="63"/>
    </row>
    <row r="25" spans="1:5" ht="15.75">
      <c r="A25" s="467" t="s">
        <v>515</v>
      </c>
      <c r="B25" s="729" t="s">
        <v>457</v>
      </c>
      <c r="C25" s="729"/>
      <c r="D25" s="729"/>
      <c r="E25" s="729"/>
    </row>
    <row r="26" spans="1:5" ht="14.25" thickBot="1">
      <c r="A26" s="63"/>
      <c r="B26" s="63"/>
      <c r="C26" s="63"/>
      <c r="D26" s="730" t="str">
        <f>'[1]7.sz.mell.'!F2</f>
        <v>Forintban</v>
      </c>
      <c r="E26" s="730"/>
    </row>
    <row r="27" spans="1:5" ht="13.5" thickBot="1">
      <c r="A27" s="468" t="s">
        <v>516</v>
      </c>
      <c r="B27" s="469" t="str">
        <f>+B14</f>
        <v>2019.</v>
      </c>
      <c r="C27" s="469" t="str">
        <f>+C14</f>
        <v>2020.</v>
      </c>
      <c r="D27" s="469" t="str">
        <f>+D14</f>
        <v>2020. után</v>
      </c>
      <c r="E27" s="470" t="s">
        <v>517</v>
      </c>
    </row>
    <row r="28" spans="1:5" ht="12.75">
      <c r="A28" s="471" t="s">
        <v>518</v>
      </c>
      <c r="B28" s="472">
        <v>3658000</v>
      </c>
      <c r="C28" s="472"/>
      <c r="D28" s="472"/>
      <c r="E28" s="473">
        <f aca="true" t="shared" si="2" ref="E28:E34">SUM(B28:D28)</f>
        <v>3658000</v>
      </c>
    </row>
    <row r="29" spans="1:5" ht="12.75">
      <c r="A29" s="474" t="s">
        <v>519</v>
      </c>
      <c r="B29" s="475"/>
      <c r="C29" s="475"/>
      <c r="D29" s="475"/>
      <c r="E29" s="476">
        <f t="shared" si="2"/>
        <v>0</v>
      </c>
    </row>
    <row r="30" spans="1:5" ht="12.75">
      <c r="A30" s="477" t="s">
        <v>520</v>
      </c>
      <c r="B30" s="478">
        <v>89690000</v>
      </c>
      <c r="C30" s="478"/>
      <c r="D30" s="478"/>
      <c r="E30" s="479">
        <f t="shared" si="2"/>
        <v>89690000</v>
      </c>
    </row>
    <row r="31" spans="1:5" ht="12.75">
      <c r="A31" s="477" t="s">
        <v>521</v>
      </c>
      <c r="B31" s="478"/>
      <c r="C31" s="478"/>
      <c r="D31" s="478"/>
      <c r="E31" s="479">
        <f t="shared" si="2"/>
        <v>0</v>
      </c>
    </row>
    <row r="32" spans="1:5" ht="12.75">
      <c r="A32" s="477" t="s">
        <v>522</v>
      </c>
      <c r="B32" s="478"/>
      <c r="C32" s="478"/>
      <c r="D32" s="478"/>
      <c r="E32" s="479">
        <f t="shared" si="2"/>
        <v>0</v>
      </c>
    </row>
    <row r="33" spans="1:5" ht="12.75">
      <c r="A33" s="477" t="s">
        <v>523</v>
      </c>
      <c r="B33" s="478"/>
      <c r="C33" s="478"/>
      <c r="D33" s="478"/>
      <c r="E33" s="479">
        <f t="shared" si="2"/>
        <v>0</v>
      </c>
    </row>
    <row r="34" spans="1:5" ht="13.5" thickBot="1">
      <c r="A34" s="480"/>
      <c r="B34" s="481"/>
      <c r="C34" s="481"/>
      <c r="D34" s="481"/>
      <c r="E34" s="479">
        <f t="shared" si="2"/>
        <v>0</v>
      </c>
    </row>
    <row r="35" spans="1:5" ht="13.5" thickBot="1">
      <c r="A35" s="482" t="s">
        <v>524</v>
      </c>
      <c r="B35" s="483">
        <f>B28+SUM(B30:B34)</f>
        <v>93348000</v>
      </c>
      <c r="C35" s="483">
        <f>C28+SUM(C30:C34)</f>
        <v>0</v>
      </c>
      <c r="D35" s="483">
        <f>D28+SUM(D30:D34)</f>
        <v>0</v>
      </c>
      <c r="E35" s="484">
        <f>E28+SUM(E30:E34)</f>
        <v>93348000</v>
      </c>
    </row>
    <row r="36" spans="1:5" ht="13.5" thickBot="1">
      <c r="A36" s="485"/>
      <c r="B36" s="485"/>
      <c r="C36" s="485"/>
      <c r="D36" s="485"/>
      <c r="E36" s="485"/>
    </row>
    <row r="37" spans="1:5" ht="13.5" thickBot="1">
      <c r="A37" s="468" t="s">
        <v>525</v>
      </c>
      <c r="B37" s="469" t="str">
        <f>+B27</f>
        <v>2019.</v>
      </c>
      <c r="C37" s="469" t="str">
        <f>+C27</f>
        <v>2020.</v>
      </c>
      <c r="D37" s="469" t="str">
        <f>+D27</f>
        <v>2020. után</v>
      </c>
      <c r="E37" s="470" t="s">
        <v>517</v>
      </c>
    </row>
    <row r="38" spans="1:5" ht="12.75">
      <c r="A38" s="471" t="s">
        <v>526</v>
      </c>
      <c r="B38" s="472"/>
      <c r="C38" s="472"/>
      <c r="D38" s="472"/>
      <c r="E38" s="473">
        <f aca="true" t="shared" si="3" ref="E38:E44">SUM(B38:D38)</f>
        <v>0</v>
      </c>
    </row>
    <row r="39" spans="1:5" ht="12.75">
      <c r="A39" s="486" t="s">
        <v>527</v>
      </c>
      <c r="B39" s="478">
        <v>73779000</v>
      </c>
      <c r="C39" s="478"/>
      <c r="D39" s="478"/>
      <c r="E39" s="479">
        <f t="shared" si="3"/>
        <v>73779000</v>
      </c>
    </row>
    <row r="40" spans="1:5" ht="12.75">
      <c r="A40" s="477" t="s">
        <v>528</v>
      </c>
      <c r="B40" s="478">
        <f>369000+16600000+2600000</f>
        <v>19569000</v>
      </c>
      <c r="C40" s="478"/>
      <c r="D40" s="478"/>
      <c r="E40" s="479">
        <f t="shared" si="3"/>
        <v>19569000</v>
      </c>
    </row>
    <row r="41" spans="1:5" ht="12.75">
      <c r="A41" s="477" t="s">
        <v>529</v>
      </c>
      <c r="B41" s="478"/>
      <c r="C41" s="478"/>
      <c r="D41" s="478"/>
      <c r="E41" s="479">
        <f t="shared" si="3"/>
        <v>0</v>
      </c>
    </row>
    <row r="42" spans="1:5" ht="12.75">
      <c r="A42" s="487"/>
      <c r="B42" s="478"/>
      <c r="C42" s="478"/>
      <c r="D42" s="478"/>
      <c r="E42" s="479">
        <f t="shared" si="3"/>
        <v>0</v>
      </c>
    </row>
    <row r="43" spans="1:5" ht="12.75">
      <c r="A43" s="487"/>
      <c r="B43" s="478"/>
      <c r="C43" s="478"/>
      <c r="D43" s="478"/>
      <c r="E43" s="479">
        <f t="shared" si="3"/>
        <v>0</v>
      </c>
    </row>
    <row r="44" spans="1:5" ht="13.5" thickBot="1">
      <c r="A44" s="480"/>
      <c r="B44" s="481"/>
      <c r="C44" s="481"/>
      <c r="D44" s="481"/>
      <c r="E44" s="479">
        <f t="shared" si="3"/>
        <v>0</v>
      </c>
    </row>
    <row r="45" spans="1:5" ht="13.5" thickBot="1">
      <c r="A45" s="482" t="s">
        <v>490</v>
      </c>
      <c r="B45" s="483">
        <f>SUM(B38:B44)</f>
        <v>93348000</v>
      </c>
      <c r="C45" s="483">
        <f>SUM(C38:C44)</f>
        <v>0</v>
      </c>
      <c r="D45" s="483">
        <f>SUM(D38:D44)</f>
        <v>0</v>
      </c>
      <c r="E45" s="484">
        <f>SUM(E38:E44)</f>
        <v>93348000</v>
      </c>
    </row>
    <row r="46" spans="1:5" ht="12.75">
      <c r="A46" s="488"/>
      <c r="B46" s="489"/>
      <c r="C46" s="489"/>
      <c r="D46" s="489"/>
      <c r="E46" s="489"/>
    </row>
    <row r="47" spans="1:5" ht="12.75">
      <c r="A47" s="488"/>
      <c r="B47" s="489"/>
      <c r="C47" s="489"/>
      <c r="D47" s="489"/>
      <c r="E47" s="489"/>
    </row>
    <row r="48" spans="1:5" ht="25.5" customHeight="1">
      <c r="A48" s="467" t="s">
        <v>515</v>
      </c>
      <c r="B48" s="729" t="s">
        <v>458</v>
      </c>
      <c r="C48" s="729"/>
      <c r="D48" s="729"/>
      <c r="E48" s="729"/>
    </row>
    <row r="49" spans="1:5" ht="14.25" thickBot="1">
      <c r="A49" s="63"/>
      <c r="B49" s="63"/>
      <c r="C49" s="63"/>
      <c r="D49" s="731" t="str">
        <f>D26</f>
        <v>Forintban</v>
      </c>
      <c r="E49" s="731"/>
    </row>
    <row r="50" spans="1:5" ht="13.5" thickBot="1">
      <c r="A50" s="468" t="s">
        <v>516</v>
      </c>
      <c r="B50" s="469" t="str">
        <f>+B37</f>
        <v>2019.</v>
      </c>
      <c r="C50" s="469" t="str">
        <f>+C37</f>
        <v>2020.</v>
      </c>
      <c r="D50" s="469" t="str">
        <f>+D37</f>
        <v>2020. után</v>
      </c>
      <c r="E50" s="470" t="s">
        <v>517</v>
      </c>
    </row>
    <row r="51" spans="1:5" ht="12.75">
      <c r="A51" s="471" t="s">
        <v>518</v>
      </c>
      <c r="B51" s="472">
        <v>1674000</v>
      </c>
      <c r="C51" s="472"/>
      <c r="D51" s="472"/>
      <c r="E51" s="473">
        <f aca="true" t="shared" si="4" ref="E51:E57">SUM(B51:D51)</f>
        <v>1674000</v>
      </c>
    </row>
    <row r="52" spans="1:5" ht="12.75">
      <c r="A52" s="474" t="s">
        <v>519</v>
      </c>
      <c r="B52" s="475"/>
      <c r="C52" s="475"/>
      <c r="D52" s="475"/>
      <c r="E52" s="476">
        <f t="shared" si="4"/>
        <v>0</v>
      </c>
    </row>
    <row r="53" spans="1:5" ht="12.75">
      <c r="A53" s="477" t="s">
        <v>520</v>
      </c>
      <c r="B53" s="478">
        <v>54375000</v>
      </c>
      <c r="C53" s="478"/>
      <c r="D53" s="478"/>
      <c r="E53" s="479">
        <f t="shared" si="4"/>
        <v>54375000</v>
      </c>
    </row>
    <row r="54" spans="1:5" ht="12.75">
      <c r="A54" s="477" t="s">
        <v>521</v>
      </c>
      <c r="B54" s="478"/>
      <c r="C54" s="478"/>
      <c r="D54" s="478"/>
      <c r="E54" s="479">
        <f t="shared" si="4"/>
        <v>0</v>
      </c>
    </row>
    <row r="55" spans="1:5" ht="12.75">
      <c r="A55" s="477" t="s">
        <v>522</v>
      </c>
      <c r="B55" s="478"/>
      <c r="C55" s="478"/>
      <c r="D55" s="478"/>
      <c r="E55" s="479">
        <f t="shared" si="4"/>
        <v>0</v>
      </c>
    </row>
    <row r="56" spans="1:5" ht="12.75">
      <c r="A56" s="477" t="s">
        <v>523</v>
      </c>
      <c r="B56" s="478"/>
      <c r="C56" s="478"/>
      <c r="D56" s="478"/>
      <c r="E56" s="479">
        <f t="shared" si="4"/>
        <v>0</v>
      </c>
    </row>
    <row r="57" spans="1:5" ht="13.5" thickBot="1">
      <c r="A57" s="480"/>
      <c r="B57" s="481"/>
      <c r="C57" s="481"/>
      <c r="D57" s="481"/>
      <c r="E57" s="479">
        <f t="shared" si="4"/>
        <v>0</v>
      </c>
    </row>
    <row r="58" spans="1:5" ht="13.5" thickBot="1">
      <c r="A58" s="482" t="s">
        <v>524</v>
      </c>
      <c r="B58" s="483">
        <f>B51+SUM(B53:B57)</f>
        <v>56049000</v>
      </c>
      <c r="C58" s="483">
        <f>C51+SUM(C53:C57)</f>
        <v>0</v>
      </c>
      <c r="D58" s="483">
        <f>D51+SUM(D53:D57)</f>
        <v>0</v>
      </c>
      <c r="E58" s="484">
        <f>E51+SUM(E53:E57)</f>
        <v>56049000</v>
      </c>
    </row>
    <row r="59" spans="1:5" ht="13.5" thickBot="1">
      <c r="A59" s="485"/>
      <c r="B59" s="485"/>
      <c r="C59" s="485"/>
      <c r="D59" s="485"/>
      <c r="E59" s="485"/>
    </row>
    <row r="60" spans="1:5" ht="13.5" thickBot="1">
      <c r="A60" s="468" t="s">
        <v>525</v>
      </c>
      <c r="B60" s="469" t="str">
        <f>+B50</f>
        <v>2019.</v>
      </c>
      <c r="C60" s="469" t="str">
        <f>+C50</f>
        <v>2020.</v>
      </c>
      <c r="D60" s="469" t="str">
        <f>+D50</f>
        <v>2020. után</v>
      </c>
      <c r="E60" s="470" t="s">
        <v>517</v>
      </c>
    </row>
    <row r="61" spans="1:5" ht="12.75">
      <c r="A61" s="471" t="s">
        <v>526</v>
      </c>
      <c r="B61" s="472"/>
      <c r="C61" s="472"/>
      <c r="D61" s="472"/>
      <c r="E61" s="473">
        <f aca="true" t="shared" si="5" ref="E61:E67">SUM(B61:D61)</f>
        <v>0</v>
      </c>
    </row>
    <row r="62" spans="1:5" ht="12.75">
      <c r="A62" s="486" t="s">
        <v>527</v>
      </c>
      <c r="B62" s="478">
        <v>43479000</v>
      </c>
      <c r="C62" s="478"/>
      <c r="D62" s="478"/>
      <c r="E62" s="479">
        <f t="shared" si="5"/>
        <v>43479000</v>
      </c>
    </row>
    <row r="63" spans="1:5" ht="12.75">
      <c r="A63" s="477" t="s">
        <v>528</v>
      </c>
      <c r="B63" s="478">
        <f>960000+11610000</f>
        <v>12570000</v>
      </c>
      <c r="C63" s="478"/>
      <c r="D63" s="478"/>
      <c r="E63" s="479">
        <f t="shared" si="5"/>
        <v>12570000</v>
      </c>
    </row>
    <row r="64" spans="1:5" ht="12.75">
      <c r="A64" s="477" t="s">
        <v>529</v>
      </c>
      <c r="B64" s="478"/>
      <c r="C64" s="478"/>
      <c r="D64" s="478"/>
      <c r="E64" s="479">
        <f t="shared" si="5"/>
        <v>0</v>
      </c>
    </row>
    <row r="65" spans="1:5" ht="12.75">
      <c r="A65" s="487"/>
      <c r="B65" s="478"/>
      <c r="C65" s="478"/>
      <c r="D65" s="478"/>
      <c r="E65" s="479">
        <f t="shared" si="5"/>
        <v>0</v>
      </c>
    </row>
    <row r="66" spans="1:5" ht="12.75">
      <c r="A66" s="487"/>
      <c r="B66" s="478"/>
      <c r="C66" s="478"/>
      <c r="D66" s="478"/>
      <c r="E66" s="479">
        <f t="shared" si="5"/>
        <v>0</v>
      </c>
    </row>
    <row r="67" spans="1:5" ht="13.5" thickBot="1">
      <c r="A67" s="480"/>
      <c r="B67" s="481"/>
      <c r="C67" s="481"/>
      <c r="D67" s="481"/>
      <c r="E67" s="479">
        <f t="shared" si="5"/>
        <v>0</v>
      </c>
    </row>
    <row r="68" spans="1:5" ht="13.5" thickBot="1">
      <c r="A68" s="482" t="s">
        <v>490</v>
      </c>
      <c r="B68" s="483">
        <f>SUM(B61:B67)</f>
        <v>56049000</v>
      </c>
      <c r="C68" s="483">
        <f>SUM(C61:C67)</f>
        <v>0</v>
      </c>
      <c r="D68" s="483">
        <f>SUM(D61:D67)</f>
        <v>0</v>
      </c>
      <c r="E68" s="484">
        <f>SUM(E61:E67)</f>
        <v>56049000</v>
      </c>
    </row>
    <row r="69" spans="1:5" ht="12.75">
      <c r="A69" s="488"/>
      <c r="B69" s="489"/>
      <c r="C69" s="489"/>
      <c r="D69" s="489"/>
      <c r="E69" s="489"/>
    </row>
    <row r="70" spans="1:5" ht="12.75">
      <c r="A70" s="488"/>
      <c r="B70" s="489"/>
      <c r="C70" s="489"/>
      <c r="D70" s="489"/>
      <c r="E70" s="489"/>
    </row>
    <row r="71" spans="1:5" ht="27" customHeight="1">
      <c r="A71" s="467" t="s">
        <v>515</v>
      </c>
      <c r="B71" s="729" t="s">
        <v>459</v>
      </c>
      <c r="C71" s="729"/>
      <c r="D71" s="729"/>
      <c r="E71" s="729"/>
    </row>
    <row r="72" spans="1:5" ht="14.25" thickBot="1">
      <c r="A72" s="63"/>
      <c r="B72" s="63"/>
      <c r="C72" s="63"/>
      <c r="D72" s="731" t="str">
        <f>D49</f>
        <v>Forintban</v>
      </c>
      <c r="E72" s="731"/>
    </row>
    <row r="73" spans="1:5" ht="13.5" thickBot="1">
      <c r="A73" s="468" t="s">
        <v>516</v>
      </c>
      <c r="B73" s="469" t="str">
        <f>+B60</f>
        <v>2019.</v>
      </c>
      <c r="C73" s="469" t="str">
        <f>+C60</f>
        <v>2020.</v>
      </c>
      <c r="D73" s="469" t="str">
        <f>+D60</f>
        <v>2020. után</v>
      </c>
      <c r="E73" s="470" t="s">
        <v>517</v>
      </c>
    </row>
    <row r="74" spans="1:5" ht="12.75">
      <c r="A74" s="471" t="s">
        <v>518</v>
      </c>
      <c r="B74" s="472">
        <v>78332000</v>
      </c>
      <c r="C74" s="472"/>
      <c r="D74" s="472"/>
      <c r="E74" s="473">
        <f aca="true" t="shared" si="6" ref="E74:E80">SUM(B74:D74)</f>
        <v>78332000</v>
      </c>
    </row>
    <row r="75" spans="1:5" ht="12.75">
      <c r="A75" s="474" t="s">
        <v>519</v>
      </c>
      <c r="B75" s="475"/>
      <c r="C75" s="475"/>
      <c r="D75" s="475"/>
      <c r="E75" s="476">
        <f t="shared" si="6"/>
        <v>0</v>
      </c>
    </row>
    <row r="76" spans="1:5" ht="12.75">
      <c r="A76" s="477" t="s">
        <v>520</v>
      </c>
      <c r="B76" s="478">
        <v>235036000</v>
      </c>
      <c r="C76" s="478"/>
      <c r="D76" s="478"/>
      <c r="E76" s="479">
        <f t="shared" si="6"/>
        <v>235036000</v>
      </c>
    </row>
    <row r="77" spans="1:5" ht="12.75">
      <c r="A77" s="477" t="s">
        <v>521</v>
      </c>
      <c r="B77" s="478"/>
      <c r="C77" s="478"/>
      <c r="D77" s="478"/>
      <c r="E77" s="479">
        <f t="shared" si="6"/>
        <v>0</v>
      </c>
    </row>
    <row r="78" spans="1:5" ht="12.75">
      <c r="A78" s="477" t="s">
        <v>522</v>
      </c>
      <c r="B78" s="478"/>
      <c r="C78" s="478"/>
      <c r="D78" s="478"/>
      <c r="E78" s="479">
        <f t="shared" si="6"/>
        <v>0</v>
      </c>
    </row>
    <row r="79" spans="1:5" ht="12.75">
      <c r="A79" s="477" t="s">
        <v>523</v>
      </c>
      <c r="B79" s="478"/>
      <c r="C79" s="478"/>
      <c r="D79" s="478"/>
      <c r="E79" s="479">
        <f t="shared" si="6"/>
        <v>0</v>
      </c>
    </row>
    <row r="80" spans="1:5" ht="13.5" thickBot="1">
      <c r="A80" s="480"/>
      <c r="B80" s="481"/>
      <c r="C80" s="481"/>
      <c r="D80" s="481"/>
      <c r="E80" s="479">
        <f t="shared" si="6"/>
        <v>0</v>
      </c>
    </row>
    <row r="81" spans="1:5" ht="13.5" thickBot="1">
      <c r="A81" s="482" t="s">
        <v>524</v>
      </c>
      <c r="B81" s="483">
        <f>B74+SUM(B76:B80)</f>
        <v>313368000</v>
      </c>
      <c r="C81" s="483">
        <f>C74+SUM(C76:C80)</f>
        <v>0</v>
      </c>
      <c r="D81" s="483">
        <f>D74+SUM(D76:D80)</f>
        <v>0</v>
      </c>
      <c r="E81" s="484">
        <f>E74+SUM(E76:E80)</f>
        <v>313368000</v>
      </c>
    </row>
    <row r="82" spans="1:5" ht="13.5" thickBot="1">
      <c r="A82" s="485"/>
      <c r="B82" s="485"/>
      <c r="C82" s="485"/>
      <c r="D82" s="485"/>
      <c r="E82" s="485"/>
    </row>
    <row r="83" spans="1:5" ht="13.5" thickBot="1">
      <c r="A83" s="468" t="s">
        <v>525</v>
      </c>
      <c r="B83" s="469" t="str">
        <f>+B73</f>
        <v>2019.</v>
      </c>
      <c r="C83" s="469" t="str">
        <f>+C73</f>
        <v>2020.</v>
      </c>
      <c r="D83" s="469" t="str">
        <f>+D73</f>
        <v>2020. után</v>
      </c>
      <c r="E83" s="470" t="s">
        <v>517</v>
      </c>
    </row>
    <row r="84" spans="1:5" ht="12.75">
      <c r="A84" s="471" t="s">
        <v>526</v>
      </c>
      <c r="B84" s="472"/>
      <c r="C84" s="472"/>
      <c r="D84" s="472"/>
      <c r="E84" s="473">
        <f aca="true" t="shared" si="7" ref="E84:E90">SUM(B84:D84)</f>
        <v>0</v>
      </c>
    </row>
    <row r="85" spans="1:5" ht="12.75">
      <c r="A85" s="486" t="s">
        <v>527</v>
      </c>
      <c r="B85" s="478">
        <v>221431000</v>
      </c>
      <c r="C85" s="478"/>
      <c r="D85" s="478"/>
      <c r="E85" s="479">
        <f t="shared" si="7"/>
        <v>221431000</v>
      </c>
    </row>
    <row r="86" spans="1:5" ht="12.75">
      <c r="A86" s="477" t="s">
        <v>528</v>
      </c>
      <c r="B86" s="478">
        <f>30377000+61560000</f>
        <v>91937000</v>
      </c>
      <c r="C86" s="478"/>
      <c r="D86" s="478"/>
      <c r="E86" s="479">
        <f t="shared" si="7"/>
        <v>91937000</v>
      </c>
    </row>
    <row r="87" spans="1:5" ht="12.75">
      <c r="A87" s="477" t="s">
        <v>529</v>
      </c>
      <c r="B87" s="478"/>
      <c r="C87" s="478"/>
      <c r="D87" s="478"/>
      <c r="E87" s="479">
        <f t="shared" si="7"/>
        <v>0</v>
      </c>
    </row>
    <row r="88" spans="1:5" ht="12.75">
      <c r="A88" s="487"/>
      <c r="B88" s="478"/>
      <c r="C88" s="478"/>
      <c r="D88" s="478"/>
      <c r="E88" s="479">
        <f t="shared" si="7"/>
        <v>0</v>
      </c>
    </row>
    <row r="89" spans="1:5" ht="12.75">
      <c r="A89" s="487"/>
      <c r="B89" s="478"/>
      <c r="C89" s="478"/>
      <c r="D89" s="478"/>
      <c r="E89" s="479">
        <f t="shared" si="7"/>
        <v>0</v>
      </c>
    </row>
    <row r="90" spans="1:5" ht="13.5" thickBot="1">
      <c r="A90" s="480"/>
      <c r="B90" s="481"/>
      <c r="C90" s="481"/>
      <c r="D90" s="481"/>
      <c r="E90" s="479">
        <f t="shared" si="7"/>
        <v>0</v>
      </c>
    </row>
    <row r="91" spans="1:5" ht="13.5" thickBot="1">
      <c r="A91" s="482" t="s">
        <v>490</v>
      </c>
      <c r="B91" s="483">
        <f>SUM(B84:B90)</f>
        <v>313368000</v>
      </c>
      <c r="C91" s="483">
        <f>SUM(C84:C90)</f>
        <v>0</v>
      </c>
      <c r="D91" s="483">
        <f>SUM(D84:D90)</f>
        <v>0</v>
      </c>
      <c r="E91" s="484">
        <f>SUM(E84:E90)</f>
        <v>313368000</v>
      </c>
    </row>
    <row r="92" spans="1:5" ht="12.75">
      <c r="A92" s="488"/>
      <c r="B92" s="489"/>
      <c r="C92" s="489"/>
      <c r="D92" s="489"/>
      <c r="E92" s="489"/>
    </row>
    <row r="93" spans="1:5" ht="12.75">
      <c r="A93" s="488"/>
      <c r="B93" s="489"/>
      <c r="C93" s="489"/>
      <c r="D93" s="489"/>
      <c r="E93" s="489"/>
    </row>
    <row r="94" spans="1:5" ht="27" customHeight="1">
      <c r="A94" s="467" t="s">
        <v>515</v>
      </c>
      <c r="B94" s="729" t="s">
        <v>460</v>
      </c>
      <c r="C94" s="729"/>
      <c r="D94" s="729"/>
      <c r="E94" s="729"/>
    </row>
    <row r="95" spans="1:5" ht="14.25" thickBot="1">
      <c r="A95" s="63"/>
      <c r="B95" s="63"/>
      <c r="C95" s="63"/>
      <c r="D95" s="731" t="str">
        <f>D72</f>
        <v>Forintban</v>
      </c>
      <c r="E95" s="731"/>
    </row>
    <row r="96" spans="1:5" ht="13.5" thickBot="1">
      <c r="A96" s="468" t="s">
        <v>516</v>
      </c>
      <c r="B96" s="469" t="str">
        <f>+B83</f>
        <v>2019.</v>
      </c>
      <c r="C96" s="469" t="str">
        <f>+C83</f>
        <v>2020.</v>
      </c>
      <c r="D96" s="469" t="str">
        <f>+D83</f>
        <v>2020. után</v>
      </c>
      <c r="E96" s="470" t="s">
        <v>517</v>
      </c>
    </row>
    <row r="97" spans="1:5" ht="12.75">
      <c r="A97" s="471" t="s">
        <v>518</v>
      </c>
      <c r="B97" s="472"/>
      <c r="C97" s="472"/>
      <c r="D97" s="472"/>
      <c r="E97" s="473">
        <f aca="true" t="shared" si="8" ref="E97:E103">SUM(B97:D97)</f>
        <v>0</v>
      </c>
    </row>
    <row r="98" spans="1:5" ht="12.75">
      <c r="A98" s="474" t="s">
        <v>519</v>
      </c>
      <c r="B98" s="475"/>
      <c r="C98" s="475"/>
      <c r="D98" s="475"/>
      <c r="E98" s="476">
        <f t="shared" si="8"/>
        <v>0</v>
      </c>
    </row>
    <row r="99" spans="1:5" ht="12.75">
      <c r="A99" s="477" t="s">
        <v>520</v>
      </c>
      <c r="B99" s="478">
        <v>2376000</v>
      </c>
      <c r="C99" s="478"/>
      <c r="D99" s="478"/>
      <c r="E99" s="479">
        <f t="shared" si="8"/>
        <v>2376000</v>
      </c>
    </row>
    <row r="100" spans="1:5" ht="12.75">
      <c r="A100" s="477" t="s">
        <v>521</v>
      </c>
      <c r="B100" s="478"/>
      <c r="C100" s="478"/>
      <c r="D100" s="478"/>
      <c r="E100" s="479">
        <f t="shared" si="8"/>
        <v>0</v>
      </c>
    </row>
    <row r="101" spans="1:5" ht="12.75">
      <c r="A101" s="477" t="s">
        <v>522</v>
      </c>
      <c r="B101" s="478"/>
      <c r="C101" s="478"/>
      <c r="D101" s="478"/>
      <c r="E101" s="479">
        <f t="shared" si="8"/>
        <v>0</v>
      </c>
    </row>
    <row r="102" spans="1:5" ht="12.75">
      <c r="A102" s="477" t="s">
        <v>523</v>
      </c>
      <c r="B102" s="478"/>
      <c r="C102" s="478"/>
      <c r="D102" s="478"/>
      <c r="E102" s="479">
        <f t="shared" si="8"/>
        <v>0</v>
      </c>
    </row>
    <row r="103" spans="1:5" ht="13.5" thickBot="1">
      <c r="A103" s="480"/>
      <c r="B103" s="481"/>
      <c r="C103" s="481"/>
      <c r="D103" s="481"/>
      <c r="E103" s="479">
        <f t="shared" si="8"/>
        <v>0</v>
      </c>
    </row>
    <row r="104" spans="1:5" ht="13.5" thickBot="1">
      <c r="A104" s="482" t="s">
        <v>524</v>
      </c>
      <c r="B104" s="483">
        <f>B97+SUM(B99:B103)</f>
        <v>2376000</v>
      </c>
      <c r="C104" s="483">
        <f>C97+SUM(C99:C103)</f>
        <v>0</v>
      </c>
      <c r="D104" s="483">
        <f>D97+SUM(D99:D103)</f>
        <v>0</v>
      </c>
      <c r="E104" s="484">
        <f>E97+SUM(E99:E103)</f>
        <v>2376000</v>
      </c>
    </row>
    <row r="105" spans="1:5" ht="13.5" thickBot="1">
      <c r="A105" s="485"/>
      <c r="B105" s="485"/>
      <c r="C105" s="485"/>
      <c r="D105" s="485"/>
      <c r="E105" s="485"/>
    </row>
    <row r="106" spans="1:5" ht="13.5" thickBot="1">
      <c r="A106" s="468" t="s">
        <v>525</v>
      </c>
      <c r="B106" s="469" t="str">
        <f>+B96</f>
        <v>2019.</v>
      </c>
      <c r="C106" s="469" t="str">
        <f>+C96</f>
        <v>2020.</v>
      </c>
      <c r="D106" s="469" t="str">
        <f>+D96</f>
        <v>2020. után</v>
      </c>
      <c r="E106" s="470" t="s">
        <v>517</v>
      </c>
    </row>
    <row r="107" spans="1:5" ht="12.75">
      <c r="A107" s="471" t="s">
        <v>526</v>
      </c>
      <c r="B107" s="472"/>
      <c r="C107" s="472"/>
      <c r="D107" s="472"/>
      <c r="E107" s="473">
        <f aca="true" t="shared" si="9" ref="E107:E113">SUM(B107:D107)</f>
        <v>0</v>
      </c>
    </row>
    <row r="108" spans="1:5" ht="12.75">
      <c r="A108" s="486" t="s">
        <v>527</v>
      </c>
      <c r="B108" s="478">
        <v>1190000</v>
      </c>
      <c r="C108" s="478"/>
      <c r="D108" s="478"/>
      <c r="E108" s="479">
        <f t="shared" si="9"/>
        <v>1190000</v>
      </c>
    </row>
    <row r="109" spans="1:5" ht="12.75">
      <c r="A109" s="477" t="s">
        <v>528</v>
      </c>
      <c r="B109" s="478">
        <v>1186000</v>
      </c>
      <c r="C109" s="478"/>
      <c r="D109" s="478"/>
      <c r="E109" s="479">
        <f t="shared" si="9"/>
        <v>1186000</v>
      </c>
    </row>
    <row r="110" spans="1:5" ht="12.75">
      <c r="A110" s="477" t="s">
        <v>529</v>
      </c>
      <c r="B110" s="478"/>
      <c r="C110" s="478"/>
      <c r="D110" s="478"/>
      <c r="E110" s="479">
        <f t="shared" si="9"/>
        <v>0</v>
      </c>
    </row>
    <row r="111" spans="1:5" ht="12.75">
      <c r="A111" s="487"/>
      <c r="B111" s="478"/>
      <c r="C111" s="478"/>
      <c r="D111" s="478"/>
      <c r="E111" s="479">
        <f t="shared" si="9"/>
        <v>0</v>
      </c>
    </row>
    <row r="112" spans="1:5" ht="12.75">
      <c r="A112" s="487"/>
      <c r="B112" s="478"/>
      <c r="C112" s="478"/>
      <c r="D112" s="478"/>
      <c r="E112" s="479">
        <f t="shared" si="9"/>
        <v>0</v>
      </c>
    </row>
    <row r="113" spans="1:5" ht="13.5" thickBot="1">
      <c r="A113" s="480"/>
      <c r="B113" s="481"/>
      <c r="C113" s="481"/>
      <c r="D113" s="481"/>
      <c r="E113" s="479">
        <f t="shared" si="9"/>
        <v>0</v>
      </c>
    </row>
    <row r="114" spans="1:5" ht="13.5" thickBot="1">
      <c r="A114" s="482" t="s">
        <v>490</v>
      </c>
      <c r="B114" s="483">
        <f>SUM(B107:B113)</f>
        <v>2376000</v>
      </c>
      <c r="C114" s="483">
        <f>SUM(C107:C113)</f>
        <v>0</v>
      </c>
      <c r="D114" s="483">
        <f>SUM(D107:D113)</f>
        <v>0</v>
      </c>
      <c r="E114" s="484">
        <f>SUM(E107:E113)</f>
        <v>2376000</v>
      </c>
    </row>
    <row r="115" spans="1:5" ht="12" customHeight="1">
      <c r="A115" s="488"/>
      <c r="B115" s="489"/>
      <c r="C115" s="489"/>
      <c r="D115" s="489"/>
      <c r="E115" s="489"/>
    </row>
    <row r="116" spans="1:5" ht="12" customHeight="1">
      <c r="A116" s="488"/>
      <c r="B116" s="489"/>
      <c r="C116" s="489"/>
      <c r="D116" s="489"/>
      <c r="E116" s="489"/>
    </row>
    <row r="117" spans="1:5" ht="27" customHeight="1">
      <c r="A117" s="467" t="s">
        <v>515</v>
      </c>
      <c r="B117" s="729" t="s">
        <v>530</v>
      </c>
      <c r="C117" s="729"/>
      <c r="D117" s="729"/>
      <c r="E117" s="729"/>
    </row>
    <row r="118" spans="1:5" ht="14.25" thickBot="1">
      <c r="A118" s="63"/>
      <c r="B118" s="63"/>
      <c r="C118" s="63"/>
      <c r="D118" s="731" t="str">
        <f>D95</f>
        <v>Forintban</v>
      </c>
      <c r="E118" s="731"/>
    </row>
    <row r="119" spans="1:5" ht="13.5" thickBot="1">
      <c r="A119" s="468" t="s">
        <v>516</v>
      </c>
      <c r="B119" s="469" t="str">
        <f>+B106</f>
        <v>2019.</v>
      </c>
      <c r="C119" s="469" t="str">
        <f>+C106</f>
        <v>2020.</v>
      </c>
      <c r="D119" s="469" t="str">
        <f>+D106</f>
        <v>2020. után</v>
      </c>
      <c r="E119" s="470" t="s">
        <v>517</v>
      </c>
    </row>
    <row r="120" spans="1:5" ht="12.75">
      <c r="A120" s="471" t="s">
        <v>518</v>
      </c>
      <c r="B120" s="472"/>
      <c r="C120" s="472"/>
      <c r="D120" s="472"/>
      <c r="E120" s="473">
        <f aca="true" t="shared" si="10" ref="E120:E126">SUM(B120:D120)</f>
        <v>0</v>
      </c>
    </row>
    <row r="121" spans="1:5" ht="12.75">
      <c r="A121" s="474" t="s">
        <v>519</v>
      </c>
      <c r="B121" s="475"/>
      <c r="C121" s="475"/>
      <c r="D121" s="475"/>
      <c r="E121" s="476">
        <f t="shared" si="10"/>
        <v>0</v>
      </c>
    </row>
    <row r="122" spans="1:5" ht="12.75">
      <c r="A122" s="477" t="s">
        <v>520</v>
      </c>
      <c r="B122" s="478">
        <f>9183000+21197000</f>
        <v>30380000</v>
      </c>
      <c r="C122" s="478"/>
      <c r="D122" s="478"/>
      <c r="E122" s="479">
        <f t="shared" si="10"/>
        <v>30380000</v>
      </c>
    </row>
    <row r="123" spans="1:5" ht="12.75">
      <c r="A123" s="477" t="s">
        <v>521</v>
      </c>
      <c r="B123" s="478"/>
      <c r="C123" s="478"/>
      <c r="D123" s="478"/>
      <c r="E123" s="479">
        <f t="shared" si="10"/>
        <v>0</v>
      </c>
    </row>
    <row r="124" spans="1:5" ht="12.75">
      <c r="A124" s="477" t="s">
        <v>522</v>
      </c>
      <c r="B124" s="478"/>
      <c r="C124" s="478"/>
      <c r="D124" s="478"/>
      <c r="E124" s="479">
        <f t="shared" si="10"/>
        <v>0</v>
      </c>
    </row>
    <row r="125" spans="1:5" ht="12.75">
      <c r="A125" s="477" t="s">
        <v>523</v>
      </c>
      <c r="B125" s="478"/>
      <c r="C125" s="478"/>
      <c r="D125" s="478"/>
      <c r="E125" s="479">
        <f t="shared" si="10"/>
        <v>0</v>
      </c>
    </row>
    <row r="126" spans="1:5" ht="13.5" thickBot="1">
      <c r="A126" s="480"/>
      <c r="B126" s="481"/>
      <c r="C126" s="481"/>
      <c r="D126" s="481"/>
      <c r="E126" s="479">
        <f t="shared" si="10"/>
        <v>0</v>
      </c>
    </row>
    <row r="127" spans="1:5" ht="13.5" thickBot="1">
      <c r="A127" s="482" t="s">
        <v>524</v>
      </c>
      <c r="B127" s="483">
        <f>B120+SUM(B122:B126)</f>
        <v>30380000</v>
      </c>
      <c r="C127" s="483">
        <f>C120+SUM(C122:C126)</f>
        <v>0</v>
      </c>
      <c r="D127" s="483">
        <f>D120+SUM(D122:D126)</f>
        <v>0</v>
      </c>
      <c r="E127" s="484">
        <f>E120+SUM(E122:E126)</f>
        <v>30380000</v>
      </c>
    </row>
    <row r="128" spans="1:5" ht="13.5" thickBot="1">
      <c r="A128" s="485"/>
      <c r="B128" s="485"/>
      <c r="C128" s="485"/>
      <c r="D128" s="485"/>
      <c r="E128" s="485"/>
    </row>
    <row r="129" spans="1:5" ht="13.5" thickBot="1">
      <c r="A129" s="468" t="s">
        <v>525</v>
      </c>
      <c r="B129" s="469" t="str">
        <f>+B119</f>
        <v>2019.</v>
      </c>
      <c r="C129" s="469" t="str">
        <f>+C119</f>
        <v>2020.</v>
      </c>
      <c r="D129" s="469" t="str">
        <f>+D119</f>
        <v>2020. után</v>
      </c>
      <c r="E129" s="470" t="s">
        <v>517</v>
      </c>
    </row>
    <row r="130" spans="1:5" ht="12.75">
      <c r="A130" s="471" t="s">
        <v>526</v>
      </c>
      <c r="B130" s="472"/>
      <c r="C130" s="472"/>
      <c r="D130" s="472"/>
      <c r="E130" s="473">
        <f aca="true" t="shared" si="11" ref="E130:E136">SUM(B130:D130)</f>
        <v>0</v>
      </c>
    </row>
    <row r="131" spans="1:5" ht="12.75">
      <c r="A131" s="486" t="s">
        <v>527</v>
      </c>
      <c r="B131" s="478"/>
      <c r="C131" s="478"/>
      <c r="D131" s="478"/>
      <c r="E131" s="479">
        <f t="shared" si="11"/>
        <v>0</v>
      </c>
    </row>
    <row r="132" spans="1:5" ht="12.75">
      <c r="A132" s="477" t="s">
        <v>528</v>
      </c>
      <c r="B132" s="478">
        <v>30380000</v>
      </c>
      <c r="C132" s="478"/>
      <c r="D132" s="478"/>
      <c r="E132" s="479">
        <f t="shared" si="11"/>
        <v>30380000</v>
      </c>
    </row>
    <row r="133" spans="1:5" ht="12.75">
      <c r="A133" s="477" t="s">
        <v>529</v>
      </c>
      <c r="B133" s="478"/>
      <c r="C133" s="478"/>
      <c r="D133" s="478"/>
      <c r="E133" s="479">
        <f t="shared" si="11"/>
        <v>0</v>
      </c>
    </row>
    <row r="134" spans="1:5" ht="12.75">
      <c r="A134" s="487"/>
      <c r="B134" s="478"/>
      <c r="C134" s="478"/>
      <c r="D134" s="478"/>
      <c r="E134" s="479">
        <f t="shared" si="11"/>
        <v>0</v>
      </c>
    </row>
    <row r="135" spans="1:5" ht="12.75">
      <c r="A135" s="487"/>
      <c r="B135" s="478"/>
      <c r="C135" s="478"/>
      <c r="D135" s="478"/>
      <c r="E135" s="479">
        <f t="shared" si="11"/>
        <v>0</v>
      </c>
    </row>
    <row r="136" spans="1:5" ht="13.5" thickBot="1">
      <c r="A136" s="480"/>
      <c r="B136" s="481"/>
      <c r="C136" s="481"/>
      <c r="D136" s="481"/>
      <c r="E136" s="479">
        <f t="shared" si="11"/>
        <v>0</v>
      </c>
    </row>
    <row r="137" spans="1:5" ht="13.5" thickBot="1">
      <c r="A137" s="482" t="s">
        <v>490</v>
      </c>
      <c r="B137" s="483">
        <f>SUM(B130:B136)</f>
        <v>30380000</v>
      </c>
      <c r="C137" s="483">
        <f>SUM(C130:C136)</f>
        <v>0</v>
      </c>
      <c r="D137" s="483">
        <f>SUM(D130:D136)</f>
        <v>0</v>
      </c>
      <c r="E137" s="484">
        <f>SUM(E130:E136)</f>
        <v>30380000</v>
      </c>
    </row>
    <row r="138" spans="1:5" ht="12.75">
      <c r="A138" s="63"/>
      <c r="B138" s="63"/>
      <c r="C138" s="63"/>
      <c r="D138" s="63"/>
      <c r="E138" s="63"/>
    </row>
    <row r="139" spans="1:5" ht="15.75">
      <c r="A139" s="737" t="str">
        <f>+CONCATENATE("Önkormányzaton kívüli EU-s projektekhez történő hozzájárulás ",LEFT('[1]ÖSSZEFÜGGÉSEK'!A5,4),". évi előirányzat")</f>
        <v>Önkormányzaton kívüli EU-s projektekhez történő hozzájárulás 2019. évi előirányzat</v>
      </c>
      <c r="B139" s="737"/>
      <c r="C139" s="737"/>
      <c r="D139" s="737"/>
      <c r="E139" s="737"/>
    </row>
    <row r="140" spans="1:5" ht="13.5" thickBot="1">
      <c r="A140" s="63"/>
      <c r="B140" s="63"/>
      <c r="C140" s="63"/>
      <c r="D140" s="63"/>
      <c r="E140" s="63"/>
    </row>
    <row r="141" spans="1:8" ht="13.5" thickBot="1">
      <c r="A141" s="738" t="s">
        <v>531</v>
      </c>
      <c r="B141" s="739"/>
      <c r="C141" s="740"/>
      <c r="D141" s="741" t="s">
        <v>532</v>
      </c>
      <c r="E141" s="742"/>
      <c r="H141" s="490"/>
    </row>
    <row r="142" spans="1:5" ht="12.75">
      <c r="A142" s="743"/>
      <c r="B142" s="744"/>
      <c r="C142" s="745"/>
      <c r="D142" s="746"/>
      <c r="E142" s="747"/>
    </row>
    <row r="143" spans="1:5" ht="13.5" thickBot="1">
      <c r="A143" s="748"/>
      <c r="B143" s="749"/>
      <c r="C143" s="750"/>
      <c r="D143" s="751"/>
      <c r="E143" s="752"/>
    </row>
    <row r="144" spans="1:5" ht="13.5" thickBot="1">
      <c r="A144" s="732" t="s">
        <v>490</v>
      </c>
      <c r="B144" s="733"/>
      <c r="C144" s="734"/>
      <c r="D144" s="735">
        <f>SUM(D142:E143)</f>
        <v>0</v>
      </c>
      <c r="E144" s="736"/>
    </row>
  </sheetData>
  <sheetProtection/>
  <mergeCells count="21">
    <mergeCell ref="A144:C144"/>
    <mergeCell ref="D144:E144"/>
    <mergeCell ref="A139:E139"/>
    <mergeCell ref="A141:C141"/>
    <mergeCell ref="D141:E141"/>
    <mergeCell ref="A142:C142"/>
    <mergeCell ref="D142:E142"/>
    <mergeCell ref="A143:C143"/>
    <mergeCell ref="D143:E143"/>
    <mergeCell ref="B71:E71"/>
    <mergeCell ref="D72:E72"/>
    <mergeCell ref="B94:E94"/>
    <mergeCell ref="D95:E95"/>
    <mergeCell ref="B117:E117"/>
    <mergeCell ref="D118:E118"/>
    <mergeCell ref="B2:E2"/>
    <mergeCell ref="D3:E3"/>
    <mergeCell ref="B25:E25"/>
    <mergeCell ref="D26:E26"/>
    <mergeCell ref="B48:E48"/>
    <mergeCell ref="D49:E49"/>
  </mergeCells>
  <conditionalFormatting sqref="E5:E12 B12:D12 B22:E22 E15:E21 E28:E35 B35:D35 D144:E144 E38:E47 B45:D47 B49:E137">
    <cfRule type="cellIs" priority="3" dxfId="7" operator="equal" stopIfTrue="1">
      <formula>0</formula>
    </cfRule>
  </conditionalFormatting>
  <conditionalFormatting sqref="B25:E25">
    <cfRule type="cellIs" priority="2" dxfId="7" operator="equal" stopIfTrue="1">
      <formula>0</formula>
    </cfRule>
  </conditionalFormatting>
  <conditionalFormatting sqref="B48:E48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 8. melléklet a 4/2019. (II. 27.) önkormányzati rendelethez</oddHeader>
  </headerFooter>
  <rowBreaks count="2" manualBreakCount="2">
    <brk id="47" max="255" man="1"/>
    <brk id="9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view="pageLayout" zoomScaleSheetLayoutView="100" workbookViewId="0" topLeftCell="A52">
      <selection activeCell="B3" sqref="B3:F3"/>
    </sheetView>
  </sheetViews>
  <sheetFormatPr defaultColWidth="9.00390625" defaultRowHeight="12.75"/>
  <cols>
    <col min="1" max="1" width="12.50390625" style="124" customWidth="1"/>
    <col min="2" max="2" width="62.00390625" style="125" customWidth="1"/>
    <col min="3" max="3" width="14.875" style="126" customWidth="1"/>
    <col min="4" max="4" width="11.875" style="2" customWidth="1"/>
    <col min="5" max="6" width="13.50390625" style="2" bestFit="1" customWidth="1"/>
    <col min="7" max="7" width="14.875" style="2" customWidth="1"/>
    <col min="8" max="16384" width="9.375" style="2" customWidth="1"/>
  </cols>
  <sheetData>
    <row r="1" spans="3:7" ht="15.75">
      <c r="C1" s="763" t="s">
        <v>664</v>
      </c>
      <c r="D1" s="763"/>
      <c r="E1" s="763"/>
      <c r="F1" s="763"/>
      <c r="G1" s="763"/>
    </row>
    <row r="2" spans="1:7" s="1" customFormat="1" ht="16.5" customHeight="1" thickBot="1">
      <c r="A2" s="65"/>
      <c r="B2" s="66"/>
      <c r="C2" s="762" t="s">
        <v>679</v>
      </c>
      <c r="D2" s="762"/>
      <c r="E2" s="762"/>
      <c r="F2" s="762"/>
      <c r="G2" s="762"/>
    </row>
    <row r="3" spans="1:7" s="41" customFormat="1" ht="21" customHeight="1" thickBot="1">
      <c r="A3" s="227" t="s">
        <v>40</v>
      </c>
      <c r="B3" s="756" t="s">
        <v>446</v>
      </c>
      <c r="C3" s="757"/>
      <c r="D3" s="757"/>
      <c r="E3" s="757"/>
      <c r="F3" s="758"/>
      <c r="G3" s="332" t="s">
        <v>36</v>
      </c>
    </row>
    <row r="4" spans="1:7" s="41" customFormat="1" ht="36.75" thickBot="1">
      <c r="A4" s="227" t="s">
        <v>117</v>
      </c>
      <c r="B4" s="759" t="s">
        <v>287</v>
      </c>
      <c r="C4" s="760"/>
      <c r="D4" s="760"/>
      <c r="E4" s="760"/>
      <c r="F4" s="761"/>
      <c r="G4" s="333" t="s">
        <v>36</v>
      </c>
    </row>
    <row r="5" spans="1:7" s="42" customFormat="1" ht="15.75" customHeight="1" thickBot="1">
      <c r="A5" s="67"/>
      <c r="B5" s="67"/>
      <c r="C5" s="68"/>
      <c r="G5" s="250" t="s">
        <v>448</v>
      </c>
    </row>
    <row r="6" spans="1:7" ht="40.5" customHeight="1" thickBot="1">
      <c r="A6" s="138" t="s">
        <v>118</v>
      </c>
      <c r="B6" s="69" t="s">
        <v>434</v>
      </c>
      <c r="C6" s="317" t="s">
        <v>378</v>
      </c>
      <c r="D6" s="318" t="s">
        <v>443</v>
      </c>
      <c r="E6" s="318" t="s">
        <v>640</v>
      </c>
      <c r="F6" s="318" t="s">
        <v>440</v>
      </c>
      <c r="G6" s="319" t="s">
        <v>641</v>
      </c>
    </row>
    <row r="7" spans="1:7" s="39" customFormat="1" ht="12.75" customHeight="1" thickBot="1">
      <c r="A7" s="60" t="s">
        <v>353</v>
      </c>
      <c r="B7" s="61" t="s">
        <v>354</v>
      </c>
      <c r="C7" s="314" t="s">
        <v>355</v>
      </c>
      <c r="D7" s="315" t="s">
        <v>357</v>
      </c>
      <c r="E7" s="315" t="s">
        <v>356</v>
      </c>
      <c r="F7" s="315" t="s">
        <v>444</v>
      </c>
      <c r="G7" s="316" t="s">
        <v>445</v>
      </c>
    </row>
    <row r="8" spans="1:7" s="39" customFormat="1" ht="15.75" customHeight="1" thickBot="1">
      <c r="A8" s="753" t="s">
        <v>37</v>
      </c>
      <c r="B8" s="754"/>
      <c r="C8" s="754"/>
      <c r="D8" s="754"/>
      <c r="E8" s="754"/>
      <c r="F8" s="754"/>
      <c r="G8" s="755"/>
    </row>
    <row r="9" spans="1:7" s="39" customFormat="1" ht="12" customHeight="1" thickBot="1">
      <c r="A9" s="23" t="s">
        <v>5</v>
      </c>
      <c r="B9" s="17" t="s">
        <v>141</v>
      </c>
      <c r="C9" s="131">
        <f>+C10+C11+C12+C13+C14+C15</f>
        <v>151182228</v>
      </c>
      <c r="D9" s="201">
        <f>+D10+D11+D12+D13+D14+D15</f>
        <v>7175583</v>
      </c>
      <c r="E9" s="131">
        <f>+E10+E11+E12+E13+E14+E15</f>
        <v>5978052</v>
      </c>
      <c r="F9" s="131">
        <f>+F10+F11+F12+F13+F14+F15</f>
        <v>13153635</v>
      </c>
      <c r="G9" s="271">
        <f>+G10+G11+G12+G13+G14+G15</f>
        <v>164335863</v>
      </c>
    </row>
    <row r="10" spans="1:7" s="43" customFormat="1" ht="12" customHeight="1">
      <c r="A10" s="161" t="s">
        <v>59</v>
      </c>
      <c r="B10" s="145" t="s">
        <v>142</v>
      </c>
      <c r="C10" s="133">
        <f>'9.1.1. sz. mell '!C10+'9.1.2. sz. mell '!C10+'9.1.3. sz. mell '!C10</f>
        <v>59856875</v>
      </c>
      <c r="D10" s="133">
        <f>'9.1.1. sz. mell '!D10+'9.1.2. sz. mell '!D10+'9.1.3. sz. mell '!D10</f>
        <v>71583</v>
      </c>
      <c r="E10" s="133">
        <f>'9.1.1. sz. mell '!E10+'9.1.2. sz. mell '!E10+'9.1.3. sz. mell '!E10</f>
        <v>0</v>
      </c>
      <c r="F10" s="133">
        <f>'9.1.1. sz. mell '!F10+'9.1.2. sz. mell '!F10+'9.1.3. sz. mell '!F10</f>
        <v>71583</v>
      </c>
      <c r="G10" s="339">
        <f>'9.1.1. sz. mell '!G10+'9.1.2. sz. mell '!G10+'9.1.3. sz. mell '!G10</f>
        <v>59928458</v>
      </c>
    </row>
    <row r="11" spans="1:7" s="44" customFormat="1" ht="12" customHeight="1">
      <c r="A11" s="162" t="s">
        <v>60</v>
      </c>
      <c r="B11" s="146" t="s">
        <v>143</v>
      </c>
      <c r="C11" s="133">
        <f>'9.1.1. sz. mell '!C11+'9.1.2. sz. mell '!C11+'9.1.3. sz. mell '!C11</f>
        <v>46441833</v>
      </c>
      <c r="D11" s="133">
        <f>'9.1.1. sz. mell '!D11+'9.1.2. sz. mell '!D11+'9.1.3. sz. mell '!D11</f>
        <v>0</v>
      </c>
      <c r="E11" s="133">
        <f>'9.1.1. sz. mell '!E11+'9.1.2. sz. mell '!E11+'9.1.3. sz. mell '!E11</f>
        <v>0</v>
      </c>
      <c r="F11" s="133">
        <f>'9.1.1. sz. mell '!F11+'9.1.2. sz. mell '!F11+'9.1.3. sz. mell '!F11</f>
        <v>0</v>
      </c>
      <c r="G11" s="342">
        <f>'9.1.1. sz. mell '!G11+'9.1.2. sz. mell '!G11+'9.1.3. sz. mell '!G11</f>
        <v>46441833</v>
      </c>
    </row>
    <row r="12" spans="1:7" s="44" customFormat="1" ht="12" customHeight="1">
      <c r="A12" s="162" t="s">
        <v>61</v>
      </c>
      <c r="B12" s="146" t="s">
        <v>144</v>
      </c>
      <c r="C12" s="133">
        <f>'9.1.1. sz. mell '!C12+'9.1.2. sz. mell '!C12+'9.1.3. sz. mell '!C12</f>
        <v>42591780</v>
      </c>
      <c r="D12" s="133">
        <f>'9.1.1. sz. mell '!D12+'9.1.2. sz. mell '!D12+'9.1.3. sz. mell '!D12</f>
        <v>0</v>
      </c>
      <c r="E12" s="133">
        <f>'9.1.1. sz. mell '!E12+'9.1.2. sz. mell '!E12+'9.1.3. sz. mell '!E12</f>
        <v>1118052</v>
      </c>
      <c r="F12" s="133">
        <f>'9.1.1. sz. mell '!F12+'9.1.2. sz. mell '!F12+'9.1.3. sz. mell '!F12</f>
        <v>1118052</v>
      </c>
      <c r="G12" s="342">
        <f>'9.1.1. sz. mell '!G12+'9.1.2. sz. mell '!G12+'9.1.3. sz. mell '!G12</f>
        <v>43709832</v>
      </c>
    </row>
    <row r="13" spans="1:7" s="44" customFormat="1" ht="12" customHeight="1">
      <c r="A13" s="162" t="s">
        <v>62</v>
      </c>
      <c r="B13" s="146" t="s">
        <v>145</v>
      </c>
      <c r="C13" s="133">
        <f>'9.1.1. sz. mell '!C13+'9.1.2. sz. mell '!C13+'9.1.3. sz. mell '!C13</f>
        <v>2291740</v>
      </c>
      <c r="D13" s="133">
        <f>'9.1.1. sz. mell '!D13+'9.1.2. sz. mell '!D13+'9.1.3. sz. mell '!D13</f>
        <v>0</v>
      </c>
      <c r="E13" s="133">
        <f>'9.1.1. sz. mell '!E13+'9.1.2. sz. mell '!E13+'9.1.3. sz. mell '!E13</f>
        <v>0</v>
      </c>
      <c r="F13" s="133">
        <f>'9.1.1. sz. mell '!F13+'9.1.2. sz. mell '!F13+'9.1.3. sz. mell '!F13</f>
        <v>0</v>
      </c>
      <c r="G13" s="342">
        <f>'9.1.1. sz. mell '!G13+'9.1.2. sz. mell '!G13+'9.1.3. sz. mell '!G13</f>
        <v>2291740</v>
      </c>
    </row>
    <row r="14" spans="1:7" s="44" customFormat="1" ht="12" customHeight="1">
      <c r="A14" s="162" t="s">
        <v>79</v>
      </c>
      <c r="B14" s="146" t="s">
        <v>361</v>
      </c>
      <c r="C14" s="133">
        <f>'9.1.1. sz. mell '!C14+'9.1.2. sz. mell '!C14+'9.1.3. sz. mell '!C14</f>
        <v>0</v>
      </c>
      <c r="D14" s="133">
        <f>'9.1.1. sz. mell '!D14+'9.1.2. sz. mell '!D14+'9.1.3. sz. mell '!D14</f>
        <v>7104000</v>
      </c>
      <c r="E14" s="133">
        <f>'9.1.1. sz. mell '!E14+'9.1.2. sz. mell '!E14+'9.1.3. sz. mell '!E14</f>
        <v>4860000</v>
      </c>
      <c r="F14" s="133">
        <f>'9.1.1. sz. mell '!F14+'9.1.2. sz. mell '!F14+'9.1.3. sz. mell '!F14</f>
        <v>11964000</v>
      </c>
      <c r="G14" s="342">
        <f>'9.1.1. sz. mell '!G14+'9.1.2. sz. mell '!G14+'9.1.3. sz. mell '!G14</f>
        <v>11964000</v>
      </c>
    </row>
    <row r="15" spans="1:7" s="43" customFormat="1" ht="12" customHeight="1" thickBot="1">
      <c r="A15" s="163" t="s">
        <v>63</v>
      </c>
      <c r="B15" s="76" t="s">
        <v>299</v>
      </c>
      <c r="C15" s="133">
        <f>'9.1.1. sz. mell '!C15+'9.1.2. sz. mell '!C15+'9.1.3. sz. mell '!C15</f>
        <v>0</v>
      </c>
      <c r="D15" s="133">
        <f>'9.1.1. sz. mell '!D15+'9.1.2. sz. mell '!D15+'9.1.3. sz. mell '!D15</f>
        <v>0</v>
      </c>
      <c r="E15" s="133">
        <f>'9.1.1. sz. mell '!E15+'9.1.2. sz. mell '!E15+'9.1.3. sz. mell '!E15</f>
        <v>0</v>
      </c>
      <c r="F15" s="133">
        <f>'9.1.1. sz. mell '!F15+'9.1.2. sz. mell '!F15+'9.1.3. sz. mell '!F15</f>
        <v>0</v>
      </c>
      <c r="G15" s="342">
        <f>'9.1.1. sz. mell '!G15+'9.1.2. sz. mell '!G15+'9.1.3. sz. mell '!G15</f>
        <v>0</v>
      </c>
    </row>
    <row r="16" spans="1:7" s="43" customFormat="1" ht="12" customHeight="1" thickBot="1">
      <c r="A16" s="23" t="s">
        <v>6</v>
      </c>
      <c r="B16" s="74" t="s">
        <v>146</v>
      </c>
      <c r="C16" s="131">
        <f>+C17+C18+C19+C20+C21</f>
        <v>100008000</v>
      </c>
      <c r="D16" s="201">
        <f>+D17+D18+D19+D20+D21</f>
        <v>-6739000</v>
      </c>
      <c r="E16" s="131">
        <f>+E17+E18+E19+E20+E21</f>
        <v>-995000</v>
      </c>
      <c r="F16" s="131">
        <f>+F17+F18+F19+F20+F21</f>
        <v>-7734000</v>
      </c>
      <c r="G16" s="271">
        <f>+G17+G18+G19+G20+G21</f>
        <v>92274000</v>
      </c>
    </row>
    <row r="17" spans="1:7" s="43" customFormat="1" ht="12" customHeight="1">
      <c r="A17" s="161" t="s">
        <v>65</v>
      </c>
      <c r="B17" s="145" t="s">
        <v>147</v>
      </c>
      <c r="C17" s="133">
        <f>'9.1.1. sz. mell '!C17+'9.1.2. sz. mell '!C17+'9.1.3. sz. mell '!C17</f>
        <v>0</v>
      </c>
      <c r="D17" s="133">
        <f>'9.1.1. sz. mell '!D17+'9.1.2. sz. mell '!D17+'9.1.3. sz. mell '!D17</f>
        <v>0</v>
      </c>
      <c r="E17" s="133">
        <f>'9.1.1. sz. mell '!E17+'9.1.2. sz. mell '!E17+'9.1.3. sz. mell '!E17</f>
        <v>0</v>
      </c>
      <c r="F17" s="133">
        <f>'9.1.1. sz. mell '!F17+'9.1.2. sz. mell '!F17+'9.1.3. sz. mell '!F17</f>
        <v>0</v>
      </c>
      <c r="G17" s="342">
        <f>'9.1.1. sz. mell '!G17+'9.1.2. sz. mell '!G17+'9.1.3. sz. mell '!G17</f>
        <v>0</v>
      </c>
    </row>
    <row r="18" spans="1:7" s="43" customFormat="1" ht="12" customHeight="1">
      <c r="A18" s="162" t="s">
        <v>66</v>
      </c>
      <c r="B18" s="146" t="s">
        <v>148</v>
      </c>
      <c r="C18" s="133">
        <f>'9.1.1. sz. mell '!C18+'9.1.2. sz. mell '!C18+'9.1.3. sz. mell '!C18</f>
        <v>0</v>
      </c>
      <c r="D18" s="133">
        <f>'9.1.1. sz. mell '!D18+'9.1.2. sz. mell '!D18+'9.1.3. sz. mell '!D18</f>
        <v>0</v>
      </c>
      <c r="E18" s="133">
        <f>'9.1.1. sz. mell '!E18+'9.1.2. sz. mell '!E18+'9.1.3. sz. mell '!E18</f>
        <v>0</v>
      </c>
      <c r="F18" s="133">
        <f>'9.1.1. sz. mell '!F18+'9.1.2. sz. mell '!F18+'9.1.3. sz. mell '!F18</f>
        <v>0</v>
      </c>
      <c r="G18" s="342">
        <f>'9.1.1. sz. mell '!G18+'9.1.2. sz. mell '!G18+'9.1.3. sz. mell '!G18</f>
        <v>0</v>
      </c>
    </row>
    <row r="19" spans="1:7" s="43" customFormat="1" ht="12" customHeight="1">
      <c r="A19" s="162" t="s">
        <v>67</v>
      </c>
      <c r="B19" s="146" t="s">
        <v>291</v>
      </c>
      <c r="C19" s="133">
        <f>'9.1.1. sz. mell '!C19+'9.1.2. sz. mell '!C19+'9.1.3. sz. mell '!C19</f>
        <v>0</v>
      </c>
      <c r="D19" s="133">
        <f>'9.1.1. sz. mell '!D19+'9.1.2. sz. mell '!D19+'9.1.3. sz. mell '!D19</f>
        <v>0</v>
      </c>
      <c r="E19" s="133">
        <f>'9.1.1. sz. mell '!E19+'9.1.2. sz. mell '!E19+'9.1.3. sz. mell '!E19</f>
        <v>0</v>
      </c>
      <c r="F19" s="133">
        <f>'9.1.1. sz. mell '!F19+'9.1.2. sz. mell '!F19+'9.1.3. sz. mell '!F19</f>
        <v>0</v>
      </c>
      <c r="G19" s="342">
        <f>'9.1.1. sz. mell '!G19+'9.1.2. sz. mell '!G19+'9.1.3. sz. mell '!G19</f>
        <v>0</v>
      </c>
    </row>
    <row r="20" spans="1:7" s="43" customFormat="1" ht="12" customHeight="1">
      <c r="A20" s="162" t="s">
        <v>68</v>
      </c>
      <c r="B20" s="146" t="s">
        <v>292</v>
      </c>
      <c r="C20" s="133">
        <f>'9.1.1. sz. mell '!C20+'9.1.2. sz. mell '!C20+'9.1.3. sz. mell '!C20</f>
        <v>0</v>
      </c>
      <c r="D20" s="133">
        <f>'9.1.1. sz. mell '!D20+'9.1.2. sz. mell '!D20+'9.1.3. sz. mell '!D20</f>
        <v>0</v>
      </c>
      <c r="E20" s="133">
        <f>'9.1.1. sz. mell '!E20+'9.1.2. sz. mell '!E20+'9.1.3. sz. mell '!E20</f>
        <v>0</v>
      </c>
      <c r="F20" s="133">
        <f>'9.1.1. sz. mell '!F20+'9.1.2. sz. mell '!F20+'9.1.3. sz. mell '!F20</f>
        <v>0</v>
      </c>
      <c r="G20" s="342">
        <f>'9.1.1. sz. mell '!G20+'9.1.2. sz. mell '!G20+'9.1.3. sz. mell '!G20</f>
        <v>0</v>
      </c>
    </row>
    <row r="21" spans="1:7" s="43" customFormat="1" ht="12" customHeight="1">
      <c r="A21" s="162" t="s">
        <v>69</v>
      </c>
      <c r="B21" s="146" t="s">
        <v>149</v>
      </c>
      <c r="C21" s="133">
        <f>'9.1.1. sz. mell '!C21+'9.1.2. sz. mell '!C21+'9.1.3. sz. mell '!C21</f>
        <v>100008000</v>
      </c>
      <c r="D21" s="133">
        <f>'9.1.1. sz. mell '!D21+'9.1.2. sz. mell '!D21+'9.1.3. sz. mell '!D21</f>
        <v>-6739000</v>
      </c>
      <c r="E21" s="133">
        <f>'9.1.1. sz. mell '!E21+'9.1.2. sz. mell '!E21+'9.1.3. sz. mell '!E21</f>
        <v>-995000</v>
      </c>
      <c r="F21" s="133">
        <f>'9.1.1. sz. mell '!F21+'9.1.2. sz. mell '!F21+'9.1.3. sz. mell '!F21</f>
        <v>-7734000</v>
      </c>
      <c r="G21" s="342">
        <f>'9.1.1. sz. mell '!G21+'9.1.2. sz. mell '!G21+'9.1.3. sz. mell '!G21</f>
        <v>92274000</v>
      </c>
    </row>
    <row r="22" spans="1:7" s="44" customFormat="1" ht="12" customHeight="1" thickBot="1">
      <c r="A22" s="163" t="s">
        <v>75</v>
      </c>
      <c r="B22" s="76" t="s">
        <v>150</v>
      </c>
      <c r="C22" s="133">
        <f>'9.1.1. sz. mell '!C22+'9.1.2. sz. mell '!C22+'9.1.3. sz. mell '!C22</f>
        <v>38918000</v>
      </c>
      <c r="D22" s="133">
        <f>'9.1.1. sz. mell '!D22+'9.1.2. sz. mell '!D22+'9.1.3. sz. mell '!D22</f>
        <v>0</v>
      </c>
      <c r="E22" s="133">
        <f>'9.1.1. sz. mell '!E22+'9.1.2. sz. mell '!E22+'9.1.3. sz. mell '!E22</f>
        <v>0</v>
      </c>
      <c r="F22" s="133">
        <f>'9.1.1. sz. mell '!F22+'9.1.2. sz. mell '!F22+'9.1.3. sz. mell '!F22</f>
        <v>0</v>
      </c>
      <c r="G22" s="342">
        <f>'9.1.1. sz. mell '!G22+'9.1.2. sz. mell '!G22+'9.1.3. sz. mell '!G22</f>
        <v>38918000</v>
      </c>
    </row>
    <row r="23" spans="1:7" s="44" customFormat="1" ht="12" customHeight="1" thickBot="1">
      <c r="A23" s="23" t="s">
        <v>7</v>
      </c>
      <c r="B23" s="17" t="s">
        <v>151</v>
      </c>
      <c r="C23" s="131">
        <f>+C24+C25+C26+C27+C28</f>
        <v>53141000</v>
      </c>
      <c r="D23" s="201">
        <f>+D24+D25+D26+D27+D28</f>
        <v>235000</v>
      </c>
      <c r="E23" s="131">
        <f>+E24+E25+E26+E27+E28</f>
        <v>0</v>
      </c>
      <c r="F23" s="131">
        <f>+F24+F25+F26+F27+F28</f>
        <v>235000</v>
      </c>
      <c r="G23" s="271">
        <f>+G24+G25+G26+G27+G28</f>
        <v>53376000</v>
      </c>
    </row>
    <row r="24" spans="1:7" s="44" customFormat="1" ht="12" customHeight="1">
      <c r="A24" s="161" t="s">
        <v>48</v>
      </c>
      <c r="B24" s="145" t="s">
        <v>152</v>
      </c>
      <c r="C24" s="133">
        <f>'9.1.1. sz. mell '!C24+'9.1.2. sz. mell '!C24+'9.1.3. sz. mell '!C24</f>
        <v>0</v>
      </c>
      <c r="D24" s="133">
        <f>'9.1.1. sz. mell '!D24+'9.1.2. sz. mell '!D24+'9.1.3. sz. mell '!D24</f>
        <v>0</v>
      </c>
      <c r="E24" s="133">
        <f>'9.1.1. sz. mell '!E24+'9.1.2. sz. mell '!E24+'9.1.3. sz. mell '!E24</f>
        <v>0</v>
      </c>
      <c r="F24" s="133">
        <f>'9.1.1. sz. mell '!F24+'9.1.2. sz. mell '!F24+'9.1.3. sz. mell '!F24</f>
        <v>0</v>
      </c>
      <c r="G24" s="342">
        <f>'9.1.1. sz. mell '!G24+'9.1.2. sz. mell '!G24+'9.1.3. sz. mell '!G24</f>
        <v>0</v>
      </c>
    </row>
    <row r="25" spans="1:7" s="43" customFormat="1" ht="12" customHeight="1">
      <c r="A25" s="162" t="s">
        <v>49</v>
      </c>
      <c r="B25" s="146" t="s">
        <v>153</v>
      </c>
      <c r="C25" s="133">
        <f>'9.1.1. sz. mell '!C25+'9.1.2. sz. mell '!C25+'9.1.3. sz. mell '!C25</f>
        <v>0</v>
      </c>
      <c r="D25" s="133">
        <f>'9.1.1. sz. mell '!D25+'9.1.2. sz. mell '!D25+'9.1.3. sz. mell '!D25</f>
        <v>0</v>
      </c>
      <c r="E25" s="133">
        <f>'9.1.1. sz. mell '!E25+'9.1.2. sz. mell '!E25+'9.1.3. sz. mell '!E25</f>
        <v>0</v>
      </c>
      <c r="F25" s="133">
        <f>'9.1.1. sz. mell '!F25+'9.1.2. sz. mell '!F25+'9.1.3. sz. mell '!F25</f>
        <v>0</v>
      </c>
      <c r="G25" s="342">
        <f>'9.1.1. sz. mell '!G25+'9.1.2. sz. mell '!G25+'9.1.3. sz. mell '!G25</f>
        <v>0</v>
      </c>
    </row>
    <row r="26" spans="1:7" s="44" customFormat="1" ht="12" customHeight="1">
      <c r="A26" s="162" t="s">
        <v>50</v>
      </c>
      <c r="B26" s="146" t="s">
        <v>293</v>
      </c>
      <c r="C26" s="133">
        <f>'9.1.1. sz. mell '!C26+'9.1.2. sz. mell '!C26+'9.1.3. sz. mell '!C26</f>
        <v>0</v>
      </c>
      <c r="D26" s="133">
        <f>'9.1.1. sz. mell '!D26+'9.1.2. sz. mell '!D26+'9.1.3. sz. mell '!D26</f>
        <v>0</v>
      </c>
      <c r="E26" s="133">
        <f>'9.1.1. sz. mell '!E26+'9.1.2. sz. mell '!E26+'9.1.3. sz. mell '!E26</f>
        <v>0</v>
      </c>
      <c r="F26" s="133">
        <f>'9.1.1. sz. mell '!F26+'9.1.2. sz. mell '!F26+'9.1.3. sz. mell '!F26</f>
        <v>0</v>
      </c>
      <c r="G26" s="342">
        <f>'9.1.1. sz. mell '!G26+'9.1.2. sz. mell '!G26+'9.1.3. sz. mell '!G26</f>
        <v>0</v>
      </c>
    </row>
    <row r="27" spans="1:7" s="44" customFormat="1" ht="12" customHeight="1">
      <c r="A27" s="162" t="s">
        <v>51</v>
      </c>
      <c r="B27" s="146" t="s">
        <v>294</v>
      </c>
      <c r="C27" s="133">
        <f>'9.1.1. sz. mell '!C27+'9.1.2. sz. mell '!C27+'9.1.3. sz. mell '!C27</f>
        <v>0</v>
      </c>
      <c r="D27" s="133">
        <f>'9.1.1. sz. mell '!D27+'9.1.2. sz. mell '!D27+'9.1.3. sz. mell '!D27</f>
        <v>0</v>
      </c>
      <c r="E27" s="133">
        <f>'9.1.1. sz. mell '!E27+'9.1.2. sz. mell '!E27+'9.1.3. sz. mell '!E27</f>
        <v>0</v>
      </c>
      <c r="F27" s="133">
        <f>'9.1.1. sz. mell '!F27+'9.1.2. sz. mell '!F27+'9.1.3. sz. mell '!F27</f>
        <v>0</v>
      </c>
      <c r="G27" s="342">
        <f>'9.1.1. sz. mell '!G27+'9.1.2. sz. mell '!G27+'9.1.3. sz. mell '!G27</f>
        <v>0</v>
      </c>
    </row>
    <row r="28" spans="1:7" s="44" customFormat="1" ht="12" customHeight="1">
      <c r="A28" s="162" t="s">
        <v>92</v>
      </c>
      <c r="B28" s="146" t="s">
        <v>154</v>
      </c>
      <c r="C28" s="133">
        <f>'9.1.1. sz. mell '!C28+'9.1.2. sz. mell '!C28+'9.1.3. sz. mell '!C28</f>
        <v>53141000</v>
      </c>
      <c r="D28" s="133">
        <f>'9.1.1. sz. mell '!D28+'9.1.2. sz. mell '!D28+'9.1.3. sz. mell '!D28</f>
        <v>235000</v>
      </c>
      <c r="E28" s="133">
        <f>'9.1.1. sz. mell '!E28+'9.1.2. sz. mell '!E28+'9.1.3. sz. mell '!E28</f>
        <v>0</v>
      </c>
      <c r="F28" s="133">
        <f>'9.1.1. sz. mell '!F28+'9.1.2. sz. mell '!F28+'9.1.3. sz. mell '!F28</f>
        <v>235000</v>
      </c>
      <c r="G28" s="342">
        <f>'9.1.1. sz. mell '!G28+'9.1.2. sz. mell '!G28+'9.1.3. sz. mell '!G28</f>
        <v>53376000</v>
      </c>
    </row>
    <row r="29" spans="1:7" s="44" customFormat="1" ht="12" customHeight="1" thickBot="1">
      <c r="A29" s="163" t="s">
        <v>93</v>
      </c>
      <c r="B29" s="76" t="s">
        <v>155</v>
      </c>
      <c r="C29" s="133">
        <f>'9.1.1. sz. mell '!C29+'9.1.2. sz. mell '!C29+'9.1.3. sz. mell '!C29</f>
        <v>33841000</v>
      </c>
      <c r="D29" s="133">
        <f>'9.1.1. sz. mell '!D29+'9.1.2. sz. mell '!D29+'9.1.3. sz. mell '!D29</f>
        <v>0</v>
      </c>
      <c r="E29" s="133">
        <f>'9.1.1. sz. mell '!E29+'9.1.2. sz. mell '!E29+'9.1.3. sz. mell '!E29</f>
        <v>0</v>
      </c>
      <c r="F29" s="133">
        <f>'9.1.1. sz. mell '!F29+'9.1.2. sz. mell '!F29+'9.1.3. sz. mell '!F29</f>
        <v>0</v>
      </c>
      <c r="G29" s="342">
        <f>'9.1.1. sz. mell '!G29+'9.1.2. sz. mell '!G29+'9.1.3. sz. mell '!G29</f>
        <v>33841000</v>
      </c>
    </row>
    <row r="30" spans="1:7" s="44" customFormat="1" ht="12" customHeight="1" thickBot="1">
      <c r="A30" s="23" t="s">
        <v>94</v>
      </c>
      <c r="B30" s="17" t="s">
        <v>428</v>
      </c>
      <c r="C30" s="137">
        <f>+C31+C32+C34+C35+C36+C37+C38+C33</f>
        <v>74550000</v>
      </c>
      <c r="D30" s="137">
        <f>+D31+D32+D34+D35+D36+D37+D38+D33</f>
        <v>0</v>
      </c>
      <c r="E30" s="137">
        <f>+E31+E32+E34+E35+E36+E37+E38+E33</f>
        <v>0</v>
      </c>
      <c r="F30" s="137">
        <f>+F31+F32+F34+F35+F36+F37+F38+F33</f>
        <v>0</v>
      </c>
      <c r="G30" s="137">
        <f>+G31+G32+G34+G35+G36+G37+G38+G33</f>
        <v>74550000</v>
      </c>
    </row>
    <row r="31" spans="1:7" s="44" customFormat="1" ht="12" customHeight="1">
      <c r="A31" s="161" t="s">
        <v>156</v>
      </c>
      <c r="B31" s="145" t="s">
        <v>422</v>
      </c>
      <c r="C31" s="133">
        <f>'9.1.1. sz. mell '!C31+'9.1.2. sz. mell '!C31+'9.1.3. sz. mell '!C31</f>
        <v>7500000</v>
      </c>
      <c r="D31" s="133">
        <f>'9.1.1. sz. mell '!D31+'9.1.2. sz. mell '!D31+'9.1.3. sz. mell '!D31</f>
        <v>0</v>
      </c>
      <c r="E31" s="133">
        <f>'9.1.1. sz. mell '!E31+'9.1.2. sz. mell '!E31+'9.1.3. sz. mell '!E31</f>
        <v>0</v>
      </c>
      <c r="F31" s="133">
        <f>'9.1.1. sz. mell '!F31+'9.1.2. sz. mell '!F31+'9.1.3. sz. mell '!F31</f>
        <v>0</v>
      </c>
      <c r="G31" s="342">
        <f>'9.1.1. sz. mell '!G31+'9.1.2. sz. mell '!G31+'9.1.3. sz. mell '!G31</f>
        <v>7500000</v>
      </c>
    </row>
    <row r="32" spans="1:7" s="44" customFormat="1" ht="12" customHeight="1">
      <c r="A32" s="161" t="s">
        <v>157</v>
      </c>
      <c r="B32" s="145" t="s">
        <v>449</v>
      </c>
      <c r="C32" s="133">
        <f>'9.1.1. sz. mell '!C32+'9.1.2. sz. mell '!C32+'9.1.3. sz. mell '!C32</f>
        <v>400000</v>
      </c>
      <c r="D32" s="133">
        <f>'9.1.1. sz. mell '!D32+'9.1.2. sz. mell '!D32+'9.1.3. sz. mell '!D32</f>
        <v>0</v>
      </c>
      <c r="E32" s="133">
        <f>'9.1.1. sz. mell '!E32+'9.1.2. sz. mell '!E32+'9.1.3. sz. mell '!E32</f>
        <v>0</v>
      </c>
      <c r="F32" s="133">
        <f>'9.1.1. sz. mell '!F32+'9.1.2. sz. mell '!F32+'9.1.3. sz. mell '!F32</f>
        <v>0</v>
      </c>
      <c r="G32" s="342">
        <f>'9.1.1. sz. mell '!G32+'9.1.2. sz. mell '!G32+'9.1.3. sz. mell '!G32</f>
        <v>400000</v>
      </c>
    </row>
    <row r="33" spans="1:7" s="44" customFormat="1" ht="12" customHeight="1">
      <c r="A33" s="162" t="s">
        <v>158</v>
      </c>
      <c r="B33" s="146" t="s">
        <v>450</v>
      </c>
      <c r="C33" s="133">
        <f>'9.1.1. sz. mell '!C33+'9.1.2. sz. mell '!C33+'9.1.3. sz. mell '!C33</f>
        <v>9000000</v>
      </c>
      <c r="D33" s="133">
        <f>'9.1.1. sz. mell '!D33+'9.1.2. sz. mell '!D33+'9.1.3. sz. mell '!D33</f>
        <v>0</v>
      </c>
      <c r="E33" s="133">
        <f>'9.1.1. sz. mell '!E33+'9.1.2. sz. mell '!E33+'9.1.3. sz. mell '!E33</f>
        <v>0</v>
      </c>
      <c r="F33" s="133">
        <f>'9.1.1. sz. mell '!F33+'9.1.2. sz. mell '!F33+'9.1.3. sz. mell '!F33</f>
        <v>0</v>
      </c>
      <c r="G33" s="342">
        <f>'9.1.1. sz. mell '!G33+'9.1.2. sz. mell '!G33+'9.1.3. sz. mell '!G33</f>
        <v>9000000</v>
      </c>
    </row>
    <row r="34" spans="1:7" s="44" customFormat="1" ht="12" customHeight="1">
      <c r="A34" s="162" t="s">
        <v>159</v>
      </c>
      <c r="B34" s="146" t="s">
        <v>423</v>
      </c>
      <c r="C34" s="133">
        <f>'9.1.1. sz. mell '!C34+'9.1.2. sz. mell '!C34+'9.1.3. sz. mell '!C34</f>
        <v>51000000</v>
      </c>
      <c r="D34" s="133">
        <f>'9.1.1. sz. mell '!D34+'9.1.2. sz. mell '!D34+'9.1.3. sz. mell '!D34</f>
        <v>0</v>
      </c>
      <c r="E34" s="133">
        <f>'9.1.1. sz. mell '!E34+'9.1.2. sz. mell '!E34+'9.1.3. sz. mell '!E34</f>
        <v>0</v>
      </c>
      <c r="F34" s="133">
        <f>'9.1.1. sz. mell '!F34+'9.1.2. sz. mell '!F34+'9.1.3. sz. mell '!F34</f>
        <v>0</v>
      </c>
      <c r="G34" s="342">
        <f>'9.1.1. sz. mell '!G34+'9.1.2. sz. mell '!G34+'9.1.3. sz. mell '!G34</f>
        <v>51000000</v>
      </c>
    </row>
    <row r="35" spans="1:7" s="44" customFormat="1" ht="12" customHeight="1">
      <c r="A35" s="162" t="s">
        <v>425</v>
      </c>
      <c r="B35" s="146" t="s">
        <v>424</v>
      </c>
      <c r="C35" s="133">
        <f>'9.1.1. sz. mell '!C35+'9.1.2. sz. mell '!C35+'9.1.3. sz. mell '!C35</f>
        <v>500000</v>
      </c>
      <c r="D35" s="133">
        <f>'9.1.1. sz. mell '!D35+'9.1.2. sz. mell '!D35+'9.1.3. sz. mell '!D35</f>
        <v>0</v>
      </c>
      <c r="E35" s="133">
        <f>'9.1.1. sz. mell '!E35+'9.1.2. sz. mell '!E35+'9.1.3. sz. mell '!E35</f>
        <v>0</v>
      </c>
      <c r="F35" s="133">
        <f>'9.1.1. sz. mell '!F35+'9.1.2. sz. mell '!F35+'9.1.3. sz. mell '!F35</f>
        <v>0</v>
      </c>
      <c r="G35" s="342">
        <f>'9.1.1. sz. mell '!G35+'9.1.2. sz. mell '!G35+'9.1.3. sz. mell '!G35</f>
        <v>500000</v>
      </c>
    </row>
    <row r="36" spans="1:7" s="44" customFormat="1" ht="12" customHeight="1">
      <c r="A36" s="162" t="s">
        <v>426</v>
      </c>
      <c r="B36" s="146" t="s">
        <v>160</v>
      </c>
      <c r="C36" s="133">
        <f>'9.1.1. sz. mell '!C36+'9.1.2. sz. mell '!C36+'9.1.3. sz. mell '!C36</f>
        <v>6000000</v>
      </c>
      <c r="D36" s="133">
        <f>'9.1.1. sz. mell '!D36+'9.1.2. sz. mell '!D36+'9.1.3. sz. mell '!D36</f>
        <v>0</v>
      </c>
      <c r="E36" s="133">
        <f>'9.1.1. sz. mell '!E36+'9.1.2. sz. mell '!E36+'9.1.3. sz. mell '!E36</f>
        <v>0</v>
      </c>
      <c r="F36" s="133">
        <f>'9.1.1. sz. mell '!F36+'9.1.2. sz. mell '!F36+'9.1.3. sz. mell '!F36</f>
        <v>0</v>
      </c>
      <c r="G36" s="342">
        <f>'9.1.1. sz. mell '!G36+'9.1.2. sz. mell '!G36+'9.1.3. sz. mell '!G36</f>
        <v>6000000</v>
      </c>
    </row>
    <row r="37" spans="1:7" s="44" customFormat="1" ht="12" customHeight="1">
      <c r="A37" s="162" t="s">
        <v>427</v>
      </c>
      <c r="B37" s="146" t="s">
        <v>161</v>
      </c>
      <c r="C37" s="133">
        <f>'9.1.1. sz. mell '!C37+'9.1.2. sz. mell '!C37+'9.1.3. sz. mell '!C37</f>
        <v>0</v>
      </c>
      <c r="D37" s="133">
        <f>'9.1.1. sz. mell '!D37+'9.1.2. sz. mell '!D37+'9.1.3. sz. mell '!D37</f>
        <v>0</v>
      </c>
      <c r="E37" s="133">
        <f>'9.1.1. sz. mell '!E37+'9.1.2. sz. mell '!E37+'9.1.3. sz. mell '!E37</f>
        <v>0</v>
      </c>
      <c r="F37" s="133">
        <f>'9.1.1. sz. mell '!F37+'9.1.2. sz. mell '!F37+'9.1.3. sz. mell '!F37</f>
        <v>0</v>
      </c>
      <c r="G37" s="342">
        <f>'9.1.1. sz. mell '!G37+'9.1.2. sz. mell '!G37+'9.1.3. sz. mell '!G37</f>
        <v>0</v>
      </c>
    </row>
    <row r="38" spans="1:7" s="44" customFormat="1" ht="12" customHeight="1" thickBot="1">
      <c r="A38" s="163" t="s">
        <v>451</v>
      </c>
      <c r="B38" s="76" t="s">
        <v>162</v>
      </c>
      <c r="C38" s="133">
        <f>'9.1.1. sz. mell '!C38+'9.1.2. sz. mell '!C38+'9.1.3. sz. mell '!C38</f>
        <v>150000</v>
      </c>
      <c r="D38" s="133">
        <f>'9.1.1. sz. mell '!D38+'9.1.2. sz. mell '!D38+'9.1.3. sz. mell '!D38</f>
        <v>0</v>
      </c>
      <c r="E38" s="133">
        <f>'9.1.1. sz. mell '!E38+'9.1.2. sz. mell '!E38+'9.1.3. sz. mell '!E38</f>
        <v>0</v>
      </c>
      <c r="F38" s="133">
        <f>'9.1.1. sz. mell '!F38+'9.1.2. sz. mell '!F38+'9.1.3. sz. mell '!F38</f>
        <v>0</v>
      </c>
      <c r="G38" s="342">
        <f>'9.1.1. sz. mell '!G38+'9.1.2. sz. mell '!G38+'9.1.3. sz. mell '!G38</f>
        <v>150000</v>
      </c>
    </row>
    <row r="39" spans="1:7" s="44" customFormat="1" ht="12" customHeight="1" thickBot="1">
      <c r="A39" s="23" t="s">
        <v>9</v>
      </c>
      <c r="B39" s="17" t="s">
        <v>300</v>
      </c>
      <c r="C39" s="131">
        <f>SUM(C40:C50)</f>
        <v>39769000</v>
      </c>
      <c r="D39" s="201">
        <f>SUM(D40:D50)</f>
        <v>0</v>
      </c>
      <c r="E39" s="131">
        <f>SUM(E40:E50)</f>
        <v>0</v>
      </c>
      <c r="F39" s="131">
        <f>SUM(F40:F50)</f>
        <v>0</v>
      </c>
      <c r="G39" s="271">
        <f>SUM(G40:G50)</f>
        <v>39769000</v>
      </c>
    </row>
    <row r="40" spans="1:7" s="44" customFormat="1" ht="12" customHeight="1">
      <c r="A40" s="161" t="s">
        <v>52</v>
      </c>
      <c r="B40" s="145" t="s">
        <v>165</v>
      </c>
      <c r="C40" s="133">
        <f>'9.1.1. sz. mell '!C40+'9.1.2. sz. mell '!C40+'9.1.3. sz. mell '!C40</f>
        <v>0</v>
      </c>
      <c r="D40" s="133">
        <f>'9.1.1. sz. mell '!D40+'9.1.2. sz. mell '!D40+'9.1.3. sz. mell '!D40</f>
        <v>0</v>
      </c>
      <c r="E40" s="133">
        <f>'9.1.1. sz. mell '!E40+'9.1.2. sz. mell '!E40+'9.1.3. sz. mell '!E40</f>
        <v>0</v>
      </c>
      <c r="F40" s="133">
        <f>'9.1.1. sz. mell '!F40+'9.1.2. sz. mell '!F40+'9.1.3. sz. mell '!F40</f>
        <v>0</v>
      </c>
      <c r="G40" s="342">
        <f>'9.1.1. sz. mell '!G40+'9.1.2. sz. mell '!G40+'9.1.3. sz. mell '!G40</f>
        <v>0</v>
      </c>
    </row>
    <row r="41" spans="1:7" s="44" customFormat="1" ht="12" customHeight="1">
      <c r="A41" s="162" t="s">
        <v>53</v>
      </c>
      <c r="B41" s="146" t="s">
        <v>166</v>
      </c>
      <c r="C41" s="133">
        <f>'9.1.1. sz. mell '!C41+'9.1.2. sz. mell '!C41+'9.1.3. sz. mell '!C41</f>
        <v>14905000</v>
      </c>
      <c r="D41" s="133">
        <f>'9.1.1. sz. mell '!D41+'9.1.2. sz. mell '!D41+'9.1.3. sz. mell '!D41</f>
        <v>0</v>
      </c>
      <c r="E41" s="133">
        <f>'9.1.1. sz. mell '!E41+'9.1.2. sz. mell '!E41+'9.1.3. sz. mell '!E41</f>
        <v>0</v>
      </c>
      <c r="F41" s="133">
        <f>'9.1.1. sz. mell '!F41+'9.1.2. sz. mell '!F41+'9.1.3. sz. mell '!F41</f>
        <v>0</v>
      </c>
      <c r="G41" s="342">
        <f>'9.1.1. sz. mell '!G41+'9.1.2. sz. mell '!G41+'9.1.3. sz. mell '!G41</f>
        <v>14905000</v>
      </c>
    </row>
    <row r="42" spans="1:7" s="44" customFormat="1" ht="12" customHeight="1">
      <c r="A42" s="162" t="s">
        <v>54</v>
      </c>
      <c r="B42" s="146" t="s">
        <v>167</v>
      </c>
      <c r="C42" s="133">
        <f>'9.1.1. sz. mell '!C42+'9.1.2. sz. mell '!C42+'9.1.3. sz. mell '!C42</f>
        <v>521000</v>
      </c>
      <c r="D42" s="133">
        <f>'9.1.1. sz. mell '!D42+'9.1.2. sz. mell '!D42+'9.1.3. sz. mell '!D42</f>
        <v>0</v>
      </c>
      <c r="E42" s="133">
        <f>'9.1.1. sz. mell '!E42+'9.1.2. sz. mell '!E42+'9.1.3. sz. mell '!E42</f>
        <v>0</v>
      </c>
      <c r="F42" s="133">
        <f>'9.1.1. sz. mell '!F42+'9.1.2. sz. mell '!F42+'9.1.3. sz. mell '!F42</f>
        <v>0</v>
      </c>
      <c r="G42" s="342">
        <f>'9.1.1. sz. mell '!G42+'9.1.2. sz. mell '!G42+'9.1.3. sz. mell '!G42</f>
        <v>521000</v>
      </c>
    </row>
    <row r="43" spans="1:7" s="44" customFormat="1" ht="12" customHeight="1">
      <c r="A43" s="162" t="s">
        <v>96</v>
      </c>
      <c r="B43" s="146" t="s">
        <v>168</v>
      </c>
      <c r="C43" s="133">
        <f>'9.1.1. sz. mell '!C43+'9.1.2. sz. mell '!C43+'9.1.3. sz. mell '!C43</f>
        <v>12770000</v>
      </c>
      <c r="D43" s="133">
        <f>'9.1.1. sz. mell '!D43+'9.1.2. sz. mell '!D43+'9.1.3. sz. mell '!D43</f>
        <v>0</v>
      </c>
      <c r="E43" s="133">
        <f>'9.1.1. sz. mell '!E43+'9.1.2. sz. mell '!E43+'9.1.3. sz. mell '!E43</f>
        <v>0</v>
      </c>
      <c r="F43" s="133">
        <f>'9.1.1. sz. mell '!F43+'9.1.2. sz. mell '!F43+'9.1.3. sz. mell '!F43</f>
        <v>0</v>
      </c>
      <c r="G43" s="342">
        <f>'9.1.1. sz. mell '!G43+'9.1.2. sz. mell '!G43+'9.1.3. sz. mell '!G43</f>
        <v>12770000</v>
      </c>
    </row>
    <row r="44" spans="1:7" s="44" customFormat="1" ht="12" customHeight="1">
      <c r="A44" s="162" t="s">
        <v>97</v>
      </c>
      <c r="B44" s="146" t="s">
        <v>169</v>
      </c>
      <c r="C44" s="133">
        <f>'9.1.1. sz. mell '!C44+'9.1.2. sz. mell '!C44+'9.1.3. sz. mell '!C44</f>
        <v>0</v>
      </c>
      <c r="D44" s="133">
        <f>'9.1.1. sz. mell '!D44+'9.1.2. sz. mell '!D44+'9.1.3. sz. mell '!D44</f>
        <v>0</v>
      </c>
      <c r="E44" s="133">
        <f>'9.1.1. sz. mell '!E44+'9.1.2. sz. mell '!E44+'9.1.3. sz. mell '!E44</f>
        <v>0</v>
      </c>
      <c r="F44" s="133">
        <f>'9.1.1. sz. mell '!F44+'9.1.2. sz. mell '!F44+'9.1.3. sz. mell '!F44</f>
        <v>0</v>
      </c>
      <c r="G44" s="342">
        <f>'9.1.1. sz. mell '!G44+'9.1.2. sz. mell '!G44+'9.1.3. sz. mell '!G44</f>
        <v>0</v>
      </c>
    </row>
    <row r="45" spans="1:7" s="44" customFormat="1" ht="12" customHeight="1">
      <c r="A45" s="162" t="s">
        <v>98</v>
      </c>
      <c r="B45" s="146" t="s">
        <v>170</v>
      </c>
      <c r="C45" s="133">
        <f>'9.1.1. sz. mell '!C45+'9.1.2. sz. mell '!C45+'9.1.3. sz. mell '!C45</f>
        <v>6288000</v>
      </c>
      <c r="D45" s="133">
        <f>'9.1.1. sz. mell '!D45+'9.1.2. sz. mell '!D45+'9.1.3. sz. mell '!D45</f>
        <v>0</v>
      </c>
      <c r="E45" s="133">
        <f>'9.1.1. sz. mell '!E45+'9.1.2. sz. mell '!E45+'9.1.3. sz. mell '!E45</f>
        <v>0</v>
      </c>
      <c r="F45" s="133">
        <f>'9.1.1. sz. mell '!F45+'9.1.2. sz. mell '!F45+'9.1.3. sz. mell '!F45</f>
        <v>0</v>
      </c>
      <c r="G45" s="342">
        <f>'9.1.1. sz. mell '!G45+'9.1.2. sz. mell '!G45+'9.1.3. sz. mell '!G45</f>
        <v>6288000</v>
      </c>
    </row>
    <row r="46" spans="1:7" s="44" customFormat="1" ht="12" customHeight="1">
      <c r="A46" s="162" t="s">
        <v>99</v>
      </c>
      <c r="B46" s="146" t="s">
        <v>171</v>
      </c>
      <c r="C46" s="133">
        <f>'9.1.1. sz. mell '!C46+'9.1.2. sz. mell '!C46+'9.1.3. sz. mell '!C46</f>
        <v>4185000</v>
      </c>
      <c r="D46" s="133">
        <f>'9.1.1. sz. mell '!D46+'9.1.2. sz. mell '!D46+'9.1.3. sz. mell '!D46</f>
        <v>0</v>
      </c>
      <c r="E46" s="133">
        <f>'9.1.1. sz. mell '!E46+'9.1.2. sz. mell '!E46+'9.1.3. sz. mell '!E46</f>
        <v>0</v>
      </c>
      <c r="F46" s="133">
        <f>'9.1.1. sz. mell '!F46+'9.1.2. sz. mell '!F46+'9.1.3. sz. mell '!F46</f>
        <v>0</v>
      </c>
      <c r="G46" s="340">
        <f>'9.1.1. sz. mell '!G46+'9.1.2. sz. mell '!G46+'9.1.3. sz. mell '!G46</f>
        <v>4185000</v>
      </c>
    </row>
    <row r="47" spans="1:7" s="44" customFormat="1" ht="12" customHeight="1">
      <c r="A47" s="162" t="s">
        <v>100</v>
      </c>
      <c r="B47" s="146" t="s">
        <v>172</v>
      </c>
      <c r="C47" s="133">
        <f>'9.1.1. sz. mell '!C47+'9.1.2. sz. mell '!C47+'9.1.3. sz. mell '!C47</f>
        <v>20000</v>
      </c>
      <c r="D47" s="133">
        <f>'9.1.1. sz. mell '!D47+'9.1.2. sz. mell '!D47+'9.1.3. sz. mell '!D47</f>
        <v>0</v>
      </c>
      <c r="E47" s="133">
        <f>'9.1.1. sz. mell '!E47+'9.1.2. sz. mell '!E47+'9.1.3. sz. mell '!E47</f>
        <v>0</v>
      </c>
      <c r="F47" s="133">
        <f>'9.1.1. sz. mell '!F47+'9.1.2. sz. mell '!F47+'9.1.3. sz. mell '!F47</f>
        <v>0</v>
      </c>
      <c r="G47" s="342">
        <f>'9.1.1. sz. mell '!G47+'9.1.2. sz. mell '!G47+'9.1.3. sz. mell '!G47</f>
        <v>20000</v>
      </c>
    </row>
    <row r="48" spans="1:7" s="44" customFormat="1" ht="12" customHeight="1">
      <c r="A48" s="162" t="s">
        <v>163</v>
      </c>
      <c r="B48" s="146" t="s">
        <v>173</v>
      </c>
      <c r="C48" s="133">
        <f>'9.1.1. sz. mell '!C48+'9.1.2. sz. mell '!C48+'9.1.3. sz. mell '!C48</f>
        <v>0</v>
      </c>
      <c r="D48" s="133">
        <f>'9.1.1. sz. mell '!D48+'9.1.2. sz. mell '!D48+'9.1.3. sz. mell '!D48</f>
        <v>0</v>
      </c>
      <c r="E48" s="133">
        <f>'9.1.1. sz. mell '!E48+'9.1.2. sz. mell '!E48+'9.1.3. sz. mell '!E48</f>
        <v>0</v>
      </c>
      <c r="F48" s="133">
        <f>'9.1.1. sz. mell '!F48+'9.1.2. sz. mell '!F48+'9.1.3. sz. mell '!F48</f>
        <v>0</v>
      </c>
      <c r="G48" s="342">
        <f>'9.1.1. sz. mell '!G48+'9.1.2. sz. mell '!G48+'9.1.3. sz. mell '!G48</f>
        <v>0</v>
      </c>
    </row>
    <row r="49" spans="1:7" s="44" customFormat="1" ht="12" customHeight="1">
      <c r="A49" s="163" t="s">
        <v>164</v>
      </c>
      <c r="B49" s="147" t="s">
        <v>302</v>
      </c>
      <c r="C49" s="133">
        <f>'9.1.1. sz. mell '!C49+'9.1.2. sz. mell '!C49+'9.1.3. sz. mell '!C49</f>
        <v>0</v>
      </c>
      <c r="D49" s="133">
        <f>'9.1.1. sz. mell '!D49+'9.1.2. sz. mell '!D49+'9.1.3. sz. mell '!D49</f>
        <v>0</v>
      </c>
      <c r="E49" s="133">
        <f>'9.1.1. sz. mell '!E49+'9.1.2. sz. mell '!E49+'9.1.3. sz. mell '!E49</f>
        <v>0</v>
      </c>
      <c r="F49" s="133">
        <f>'9.1.1. sz. mell '!F49+'9.1.2. sz. mell '!F49+'9.1.3. sz. mell '!F49</f>
        <v>0</v>
      </c>
      <c r="G49" s="342">
        <f>'9.1.1. sz. mell '!G49+'9.1.2. sz. mell '!G49+'9.1.3. sz. mell '!G49</f>
        <v>0</v>
      </c>
    </row>
    <row r="50" spans="1:7" s="44" customFormat="1" ht="12" customHeight="1" thickBot="1">
      <c r="A50" s="163" t="s">
        <v>301</v>
      </c>
      <c r="B50" s="76" t="s">
        <v>174</v>
      </c>
      <c r="C50" s="133">
        <f>'9.1.1. sz. mell '!C50+'9.1.2. sz. mell '!C50+'9.1.3. sz. mell '!C50</f>
        <v>1080000</v>
      </c>
      <c r="D50" s="133">
        <f>'9.1.1. sz. mell '!D50+'9.1.2. sz. mell '!D50+'9.1.3. sz. mell '!D50</f>
        <v>0</v>
      </c>
      <c r="E50" s="133">
        <f>'9.1.1. sz. mell '!E50+'9.1.2. sz. mell '!E50+'9.1.3. sz. mell '!E50</f>
        <v>0</v>
      </c>
      <c r="F50" s="133">
        <f>'9.1.1. sz. mell '!F50+'9.1.2. sz. mell '!F50+'9.1.3. sz. mell '!F50</f>
        <v>0</v>
      </c>
      <c r="G50" s="342">
        <f>'9.1.1. sz. mell '!G50+'9.1.2. sz. mell '!G50+'9.1.3. sz. mell '!G50</f>
        <v>1080000</v>
      </c>
    </row>
    <row r="51" spans="1:7" s="44" customFormat="1" ht="12" customHeight="1" thickBot="1">
      <c r="A51" s="23" t="s">
        <v>10</v>
      </c>
      <c r="B51" s="17" t="s">
        <v>175</v>
      </c>
      <c r="C51" s="131">
        <f>SUM(C52:C56)</f>
        <v>4000000</v>
      </c>
      <c r="D51" s="201">
        <f>SUM(D52:D56)</f>
        <v>0</v>
      </c>
      <c r="E51" s="131">
        <f>SUM(E52:E56)</f>
        <v>0</v>
      </c>
      <c r="F51" s="131">
        <f>SUM(F52:F56)</f>
        <v>0</v>
      </c>
      <c r="G51" s="271">
        <f>SUM(G52:G56)</f>
        <v>4000000</v>
      </c>
    </row>
    <row r="52" spans="1:7" s="44" customFormat="1" ht="12" customHeight="1">
      <c r="A52" s="161" t="s">
        <v>55</v>
      </c>
      <c r="B52" s="145" t="s">
        <v>179</v>
      </c>
      <c r="C52" s="176">
        <f>'9.1.1. sz. mell '!C52+'9.1.2. sz. mell '!C52+'9.1.3. sz. mell '!C52</f>
        <v>0</v>
      </c>
      <c r="D52" s="176">
        <f>'9.1.1. sz. mell '!D52+'9.1.2. sz. mell '!D52+'9.1.3. sz. mell '!D52</f>
        <v>0</v>
      </c>
      <c r="E52" s="176">
        <f>'9.1.1. sz. mell '!E52+'9.1.2. sz. mell '!E52+'9.1.3. sz. mell '!E52</f>
        <v>0</v>
      </c>
      <c r="F52" s="176">
        <f>'9.1.1. sz. mell '!F52+'9.1.2. sz. mell '!F52+'9.1.3. sz. mell '!F52</f>
        <v>0</v>
      </c>
      <c r="G52" s="348">
        <f>'9.1.1. sz. mell '!G52+'9.1.2. sz. mell '!G52+'9.1.3. sz. mell '!G52</f>
        <v>0</v>
      </c>
    </row>
    <row r="53" spans="1:7" s="44" customFormat="1" ht="12" customHeight="1">
      <c r="A53" s="162" t="s">
        <v>56</v>
      </c>
      <c r="B53" s="146" t="s">
        <v>180</v>
      </c>
      <c r="C53" s="176">
        <f>'9.1.1. sz. mell '!C53+'9.1.2. sz. mell '!C53+'9.1.3. sz. mell '!C53</f>
        <v>4000000</v>
      </c>
      <c r="D53" s="176">
        <f>'9.1.1. sz. mell '!D53+'9.1.2. sz. mell '!D53+'9.1.3. sz. mell '!D53</f>
        <v>0</v>
      </c>
      <c r="E53" s="176">
        <f>'9.1.1. sz. mell '!E53+'9.1.2. sz. mell '!E53+'9.1.3. sz. mell '!E53</f>
        <v>0</v>
      </c>
      <c r="F53" s="176">
        <f>'9.1.1. sz. mell '!F53+'9.1.2. sz. mell '!F53+'9.1.3. sz. mell '!F53</f>
        <v>0</v>
      </c>
      <c r="G53" s="348">
        <f>'9.1.1. sz. mell '!G53+'9.1.2. sz. mell '!G53+'9.1.3. sz. mell '!G53</f>
        <v>4000000</v>
      </c>
    </row>
    <row r="54" spans="1:7" s="44" customFormat="1" ht="12" customHeight="1">
      <c r="A54" s="162" t="s">
        <v>176</v>
      </c>
      <c r="B54" s="146" t="s">
        <v>181</v>
      </c>
      <c r="C54" s="176">
        <f>'9.1.1. sz. mell '!C54+'9.1.2. sz. mell '!C54+'9.1.3. sz. mell '!C54</f>
        <v>0</v>
      </c>
      <c r="D54" s="176">
        <f>'9.1.1. sz. mell '!D54+'9.1.2. sz. mell '!D54+'9.1.3. sz. mell '!D54</f>
        <v>0</v>
      </c>
      <c r="E54" s="176">
        <f>'9.1.1. sz. mell '!E54+'9.1.2. sz. mell '!E54+'9.1.3. sz. mell '!E54</f>
        <v>0</v>
      </c>
      <c r="F54" s="176">
        <f>'9.1.1. sz. mell '!F54+'9.1.2. sz. mell '!F54+'9.1.3. sz. mell '!F54</f>
        <v>0</v>
      </c>
      <c r="G54" s="348">
        <f>'9.1.1. sz. mell '!G54+'9.1.2. sz. mell '!G54+'9.1.3. sz. mell '!G54</f>
        <v>0</v>
      </c>
    </row>
    <row r="55" spans="1:7" s="44" customFormat="1" ht="12" customHeight="1">
      <c r="A55" s="162" t="s">
        <v>177</v>
      </c>
      <c r="B55" s="146" t="s">
        <v>182</v>
      </c>
      <c r="C55" s="176">
        <f>'9.1.1. sz. mell '!C55+'9.1.2. sz. mell '!C55+'9.1.3. sz. mell '!C55</f>
        <v>0</v>
      </c>
      <c r="D55" s="176">
        <f>'9.1.1. sz. mell '!D55+'9.1.2. sz. mell '!D55+'9.1.3. sz. mell '!D55</f>
        <v>0</v>
      </c>
      <c r="E55" s="176">
        <f>'9.1.1. sz. mell '!E55+'9.1.2. sz. mell '!E55+'9.1.3. sz. mell '!E55</f>
        <v>0</v>
      </c>
      <c r="F55" s="176">
        <f>'9.1.1. sz. mell '!F55+'9.1.2. sz. mell '!F55+'9.1.3. sz. mell '!F55</f>
        <v>0</v>
      </c>
      <c r="G55" s="348">
        <f>'9.1.1. sz. mell '!G55+'9.1.2. sz. mell '!G55+'9.1.3. sz. mell '!G55</f>
        <v>0</v>
      </c>
    </row>
    <row r="56" spans="1:7" s="44" customFormat="1" ht="12" customHeight="1" thickBot="1">
      <c r="A56" s="163" t="s">
        <v>178</v>
      </c>
      <c r="B56" s="76" t="s">
        <v>183</v>
      </c>
      <c r="C56" s="176">
        <f>'9.1.1. sz. mell '!C56+'9.1.2. sz. mell '!C56+'9.1.3. sz. mell '!C56</f>
        <v>0</v>
      </c>
      <c r="D56" s="176">
        <f>'9.1.1. sz. mell '!D56+'9.1.2. sz. mell '!D56+'9.1.3. sz. mell '!D56</f>
        <v>0</v>
      </c>
      <c r="E56" s="176">
        <f>'9.1.1. sz. mell '!E56+'9.1.2. sz. mell '!E56+'9.1.3. sz. mell '!E56</f>
        <v>0</v>
      </c>
      <c r="F56" s="176">
        <f>'9.1.1. sz. mell '!F56+'9.1.2. sz. mell '!F56+'9.1.3. sz. mell '!F56</f>
        <v>0</v>
      </c>
      <c r="G56" s="348">
        <f>'9.1.1. sz. mell '!G56+'9.1.2. sz. mell '!G56+'9.1.3. sz. mell '!G56</f>
        <v>0</v>
      </c>
    </row>
    <row r="57" spans="1:7" s="44" customFormat="1" ht="12" customHeight="1" thickBot="1">
      <c r="A57" s="23" t="s">
        <v>101</v>
      </c>
      <c r="B57" s="17" t="s">
        <v>184</v>
      </c>
      <c r="C57" s="131">
        <f>SUM(C58:C60)</f>
        <v>887000</v>
      </c>
      <c r="D57" s="201">
        <f>SUM(D58:D60)</f>
        <v>850000</v>
      </c>
      <c r="E57" s="131">
        <f>SUM(E58:E60)</f>
        <v>0</v>
      </c>
      <c r="F57" s="131">
        <f>SUM(F58:F60)</f>
        <v>850000</v>
      </c>
      <c r="G57" s="271">
        <f>SUM(G58:G60)</f>
        <v>1737000</v>
      </c>
    </row>
    <row r="58" spans="1:7" s="44" customFormat="1" ht="12" customHeight="1">
      <c r="A58" s="161" t="s">
        <v>57</v>
      </c>
      <c r="B58" s="145" t="s">
        <v>185</v>
      </c>
      <c r="C58" s="133">
        <f>'9.1.1. sz. mell '!C58+'9.1.2. sz. mell '!C58+'9.1.3. sz. mell '!C58</f>
        <v>0</v>
      </c>
      <c r="D58" s="133">
        <f>'9.1.1. sz. mell '!D58+'9.1.2. sz. mell '!D58+'9.1.3. sz. mell '!D58</f>
        <v>0</v>
      </c>
      <c r="E58" s="133">
        <f>'9.1.1. sz. mell '!E58+'9.1.2. sz. mell '!E58+'9.1.3. sz. mell '!E58</f>
        <v>0</v>
      </c>
      <c r="F58" s="133">
        <f>'9.1.1. sz. mell '!F58+'9.1.2. sz. mell '!F58+'9.1.3. sz. mell '!F58</f>
        <v>0</v>
      </c>
      <c r="G58" s="342">
        <f>'9.1.1. sz. mell '!G58+'9.1.2. sz. mell '!G58+'9.1.3. sz. mell '!G58</f>
        <v>0</v>
      </c>
    </row>
    <row r="59" spans="1:7" s="44" customFormat="1" ht="22.5">
      <c r="A59" s="162" t="s">
        <v>58</v>
      </c>
      <c r="B59" s="146" t="s">
        <v>295</v>
      </c>
      <c r="C59" s="133">
        <f>'9.1.1. sz. mell '!C59+'9.1.2. sz. mell '!C59+'9.1.3. sz. mell '!C59</f>
        <v>0</v>
      </c>
      <c r="D59" s="133">
        <f>'9.1.1. sz. mell '!D59+'9.1.2. sz. mell '!D59+'9.1.3. sz. mell '!D59</f>
        <v>0</v>
      </c>
      <c r="E59" s="133">
        <f>'9.1.1. sz. mell '!E59+'9.1.2. sz. mell '!E59+'9.1.3. sz. mell '!E59</f>
        <v>0</v>
      </c>
      <c r="F59" s="133">
        <f>'9.1.1. sz. mell '!F59+'9.1.2. sz. mell '!F59+'9.1.3. sz. mell '!F59</f>
        <v>0</v>
      </c>
      <c r="G59" s="340">
        <f>'9.1.1. sz. mell '!G59+'9.1.2. sz. mell '!G59+'9.1.3. sz. mell '!G59</f>
        <v>0</v>
      </c>
    </row>
    <row r="60" spans="1:7" s="44" customFormat="1" ht="12" customHeight="1">
      <c r="A60" s="162" t="s">
        <v>188</v>
      </c>
      <c r="B60" s="146" t="s">
        <v>186</v>
      </c>
      <c r="C60" s="133">
        <f>'9.1.1. sz. mell '!C60+'9.1.2. sz. mell '!C60+'9.1.3. sz. mell '!C60</f>
        <v>887000</v>
      </c>
      <c r="D60" s="133">
        <f>'9.1.1. sz. mell '!D60+'9.1.2. sz. mell '!D60+'9.1.3. sz. mell '!D60</f>
        <v>850000</v>
      </c>
      <c r="E60" s="133">
        <f>'9.1.1. sz. mell '!E60+'9.1.2. sz. mell '!E60+'9.1.3. sz. mell '!E60</f>
        <v>0</v>
      </c>
      <c r="F60" s="133">
        <f>'9.1.1. sz. mell '!F60+'9.1.2. sz. mell '!F60+'9.1.3. sz. mell '!F60</f>
        <v>850000</v>
      </c>
      <c r="G60" s="342">
        <f>'9.1.1. sz. mell '!G60+'9.1.2. sz. mell '!G60+'9.1.3. sz. mell '!G60</f>
        <v>1737000</v>
      </c>
    </row>
    <row r="61" spans="1:7" s="44" customFormat="1" ht="12" customHeight="1" thickBot="1">
      <c r="A61" s="163" t="s">
        <v>189</v>
      </c>
      <c r="B61" s="76" t="s">
        <v>187</v>
      </c>
      <c r="C61" s="133">
        <f>'9.1.1. sz. mell '!C61+'9.1.2. sz. mell '!C61+'9.1.3. sz. mell '!C61</f>
        <v>0</v>
      </c>
      <c r="D61" s="133">
        <f>'9.1.1. sz. mell '!D61+'9.1.2. sz. mell '!D61+'9.1.3. sz. mell '!D61</f>
        <v>0</v>
      </c>
      <c r="E61" s="133">
        <f>'9.1.1. sz. mell '!E61+'9.1.2. sz. mell '!E61+'9.1.3. sz. mell '!E61</f>
        <v>0</v>
      </c>
      <c r="F61" s="133">
        <f>'9.1.1. sz. mell '!F61+'9.1.2. sz. mell '!F61+'9.1.3. sz. mell '!F61</f>
        <v>0</v>
      </c>
      <c r="G61" s="342">
        <f>'9.1.1. sz. mell '!G61+'9.1.2. sz. mell '!G61+'9.1.3. sz. mell '!G61</f>
        <v>0</v>
      </c>
    </row>
    <row r="62" spans="1:7" s="44" customFormat="1" ht="12" customHeight="1" thickBot="1">
      <c r="A62" s="23" t="s">
        <v>12</v>
      </c>
      <c r="B62" s="74" t="s">
        <v>190</v>
      </c>
      <c r="C62" s="131">
        <f>SUM(C63:C65)</f>
        <v>1200000</v>
      </c>
      <c r="D62" s="201">
        <f>SUM(D63:D65)</f>
        <v>0</v>
      </c>
      <c r="E62" s="131">
        <f>SUM(E63:E65)</f>
        <v>0</v>
      </c>
      <c r="F62" s="131">
        <f>SUM(F63:F65)</f>
        <v>0</v>
      </c>
      <c r="G62" s="271">
        <f>SUM(G63:G65)</f>
        <v>1200000</v>
      </c>
    </row>
    <row r="63" spans="1:7" s="44" customFormat="1" ht="12" customHeight="1">
      <c r="A63" s="161" t="s">
        <v>102</v>
      </c>
      <c r="B63" s="145" t="s">
        <v>192</v>
      </c>
      <c r="C63" s="135">
        <f>'9.1.1. sz. mell '!C63+'9.1.2. sz. mell '!C63+'9.1.3. sz. mell '!C63</f>
        <v>0</v>
      </c>
      <c r="D63" s="135">
        <f>'9.1.1. sz. mell '!D63+'9.1.2. sz. mell '!D63+'9.1.3. sz. mell '!D63</f>
        <v>0</v>
      </c>
      <c r="E63" s="135">
        <f>'9.1.1. sz. mell '!E63+'9.1.2. sz. mell '!E63+'9.1.3. sz. mell '!E63</f>
        <v>0</v>
      </c>
      <c r="F63" s="135">
        <f>'9.1.1. sz. mell '!F63+'9.1.2. sz. mell '!F63+'9.1.3. sz. mell '!F63</f>
        <v>0</v>
      </c>
      <c r="G63" s="351">
        <f>'9.1.1. sz. mell '!G63+'9.1.2. sz. mell '!G63+'9.1.3. sz. mell '!G63</f>
        <v>0</v>
      </c>
    </row>
    <row r="64" spans="1:7" s="44" customFormat="1" ht="22.5">
      <c r="A64" s="162" t="s">
        <v>103</v>
      </c>
      <c r="B64" s="146" t="s">
        <v>296</v>
      </c>
      <c r="C64" s="135">
        <f>'9.1.1. sz. mell '!C64+'9.1.2. sz. mell '!C64+'9.1.3. sz. mell '!C64</f>
        <v>0</v>
      </c>
      <c r="D64" s="135">
        <f>'9.1.1. sz. mell '!D64+'9.1.2. sz. mell '!D64+'9.1.3. sz. mell '!D64</f>
        <v>0</v>
      </c>
      <c r="E64" s="135">
        <f>'9.1.1. sz. mell '!E64+'9.1.2. sz. mell '!E64+'9.1.3. sz. mell '!E64</f>
        <v>0</v>
      </c>
      <c r="F64" s="135">
        <f>'9.1.1. sz. mell '!F64+'9.1.2. sz. mell '!F64+'9.1.3. sz. mell '!F64</f>
        <v>0</v>
      </c>
      <c r="G64" s="351">
        <f>'9.1.1. sz. mell '!G64+'9.1.2. sz. mell '!G64+'9.1.3. sz. mell '!G64</f>
        <v>0</v>
      </c>
    </row>
    <row r="65" spans="1:7" s="44" customFormat="1" ht="12" customHeight="1">
      <c r="A65" s="162" t="s">
        <v>123</v>
      </c>
      <c r="B65" s="146" t="s">
        <v>193</v>
      </c>
      <c r="C65" s="135">
        <f>'9.1.1. sz. mell '!C65+'9.1.2. sz. mell '!C65+'9.1.3. sz. mell '!C65</f>
        <v>1200000</v>
      </c>
      <c r="D65" s="135">
        <f>'9.1.1. sz. mell '!D65+'9.1.2. sz. mell '!D65+'9.1.3. sz. mell '!D65</f>
        <v>0</v>
      </c>
      <c r="E65" s="135">
        <f>'9.1.1. sz. mell '!E65+'9.1.2. sz. mell '!E65+'9.1.3. sz. mell '!E65</f>
        <v>0</v>
      </c>
      <c r="F65" s="135">
        <f>'9.1.1. sz. mell '!F65+'9.1.2. sz. mell '!F65+'9.1.3. sz. mell '!F65</f>
        <v>0</v>
      </c>
      <c r="G65" s="351">
        <f>'9.1.1. sz. mell '!G65+'9.1.2. sz. mell '!G65+'9.1.3. sz. mell '!G65</f>
        <v>1200000</v>
      </c>
    </row>
    <row r="66" spans="1:7" s="44" customFormat="1" ht="12" customHeight="1" thickBot="1">
      <c r="A66" s="163" t="s">
        <v>191</v>
      </c>
      <c r="B66" s="76" t="s">
        <v>194</v>
      </c>
      <c r="C66" s="135">
        <f>'9.1.1. sz. mell '!C66+'9.1.2. sz. mell '!C66+'9.1.3. sz. mell '!C66</f>
        <v>0</v>
      </c>
      <c r="D66" s="135">
        <f>'9.1.1. sz. mell '!D66+'9.1.2. sz. mell '!D66+'9.1.3. sz. mell '!D66</f>
        <v>0</v>
      </c>
      <c r="E66" s="135">
        <f>'9.1.1. sz. mell '!E66+'9.1.2. sz. mell '!E66+'9.1.3. sz. mell '!E66</f>
        <v>0</v>
      </c>
      <c r="F66" s="135">
        <f>'9.1.1. sz. mell '!F66+'9.1.2. sz. mell '!F66+'9.1.3. sz. mell '!F66</f>
        <v>0</v>
      </c>
      <c r="G66" s="351">
        <f>'9.1.1. sz. mell '!G66+'9.1.2. sz. mell '!G66+'9.1.3. sz. mell '!G66</f>
        <v>0</v>
      </c>
    </row>
    <row r="67" spans="1:7" s="44" customFormat="1" ht="12" customHeight="1" thickBot="1">
      <c r="A67" s="23" t="s">
        <v>13</v>
      </c>
      <c r="B67" s="17" t="s">
        <v>195</v>
      </c>
      <c r="C67" s="137">
        <f>+C9+C16+C23+C30+C39+C51+C57+C62</f>
        <v>424737228</v>
      </c>
      <c r="D67" s="205">
        <f>+D9+D16+D23+D30+D39+D51+D57+D62</f>
        <v>1521583</v>
      </c>
      <c r="E67" s="137">
        <f>+E9+E16+E23+E30+E39+E51+E57+E62</f>
        <v>4983052</v>
      </c>
      <c r="F67" s="137">
        <f>+F9+F16+F23+F30+F39+F51+F57+F62</f>
        <v>6504635</v>
      </c>
      <c r="G67" s="275">
        <f>+G9+G16+G23+G30+G39+G51+G57+G62</f>
        <v>431241863</v>
      </c>
    </row>
    <row r="68" spans="1:7" s="44" customFormat="1" ht="12" customHeight="1" thickBot="1">
      <c r="A68" s="164" t="s">
        <v>283</v>
      </c>
      <c r="B68" s="74" t="s">
        <v>197</v>
      </c>
      <c r="C68" s="131">
        <f>SUM(C69:C71)</f>
        <v>100000000</v>
      </c>
      <c r="D68" s="201">
        <f>SUM(D69:D71)</f>
        <v>0</v>
      </c>
      <c r="E68" s="131">
        <f>SUM(E69:E71)</f>
        <v>50000000</v>
      </c>
      <c r="F68" s="131">
        <f>SUM(F69:F71)</f>
        <v>50000000</v>
      </c>
      <c r="G68" s="271">
        <f>SUM(G69:G71)</f>
        <v>150000000</v>
      </c>
    </row>
    <row r="69" spans="1:7" s="44" customFormat="1" ht="12" customHeight="1">
      <c r="A69" s="161" t="s">
        <v>225</v>
      </c>
      <c r="B69" s="145" t="s">
        <v>198</v>
      </c>
      <c r="C69" s="135">
        <f>'9.1.1. sz. mell '!C69+'9.1.2. sz. mell '!C69+'9.1.3. sz. mell '!C69</f>
        <v>100000000</v>
      </c>
      <c r="D69" s="135">
        <f>'9.1.1. sz. mell '!D69+'9.1.2. sz. mell '!D69+'9.1.3. sz. mell '!D69</f>
        <v>0</v>
      </c>
      <c r="E69" s="135">
        <f>'9.1.1. sz. mell '!E69+'9.1.2. sz. mell '!E69+'9.1.3. sz. mell '!E69</f>
        <v>0</v>
      </c>
      <c r="F69" s="135">
        <f>'9.1.1. sz. mell '!F69+'9.1.2. sz. mell '!F69+'9.1.3. sz. mell '!F69</f>
        <v>0</v>
      </c>
      <c r="G69" s="351">
        <f>'9.1.1. sz. mell '!G69+'9.1.2. sz. mell '!G69+'9.1.3. sz. mell '!G69</f>
        <v>100000000</v>
      </c>
    </row>
    <row r="70" spans="1:7" s="44" customFormat="1" ht="12" customHeight="1">
      <c r="A70" s="162" t="s">
        <v>234</v>
      </c>
      <c r="B70" s="146" t="s">
        <v>199</v>
      </c>
      <c r="C70" s="135">
        <f>'9.1.1. sz. mell '!C70+'9.1.2. sz. mell '!C70+'9.1.3. sz. mell '!C70</f>
        <v>0</v>
      </c>
      <c r="D70" s="135">
        <f>'9.1.1. sz. mell '!D70+'9.1.2. sz. mell '!D70+'9.1.3. sz. mell '!D70</f>
        <v>0</v>
      </c>
      <c r="E70" s="135">
        <f>'9.1.1. sz. mell '!E70+'9.1.2. sz. mell '!E70+'9.1.3. sz. mell '!E70</f>
        <v>50000000</v>
      </c>
      <c r="F70" s="135">
        <f>'9.1.1. sz. mell '!F70+'9.1.2. sz. mell '!F70+'9.1.3. sz. mell '!F70</f>
        <v>50000000</v>
      </c>
      <c r="G70" s="351">
        <f>'9.1.1. sz. mell '!G70+'9.1.2. sz. mell '!G70+'9.1.3. sz. mell '!G70</f>
        <v>50000000</v>
      </c>
    </row>
    <row r="71" spans="1:7" s="44" customFormat="1" ht="12" customHeight="1" thickBot="1">
      <c r="A71" s="171" t="s">
        <v>235</v>
      </c>
      <c r="B71" s="291" t="s">
        <v>200</v>
      </c>
      <c r="C71" s="270">
        <f>'9.1.1. sz. mell '!C71+'9.1.2. sz. mell '!C71+'9.1.3. sz. mell '!C71</f>
        <v>0</v>
      </c>
      <c r="D71" s="270">
        <f>'9.1.1. sz. mell '!D71+'9.1.2. sz. mell '!D71+'9.1.3. sz. mell '!D71</f>
        <v>0</v>
      </c>
      <c r="E71" s="270">
        <f>'9.1.1. sz. mell '!E71+'9.1.2. sz. mell '!E71+'9.1.3. sz. mell '!E71</f>
        <v>0</v>
      </c>
      <c r="F71" s="270">
        <f>'9.1.1. sz. mell '!F71+'9.1.2. sz. mell '!F71+'9.1.3. sz. mell '!F71</f>
        <v>0</v>
      </c>
      <c r="G71" s="390">
        <f>'9.1.1. sz. mell '!G71+'9.1.2. sz. mell '!G71+'9.1.3. sz. mell '!G71</f>
        <v>0</v>
      </c>
    </row>
    <row r="72" spans="1:7" s="44" customFormat="1" ht="12" customHeight="1" thickBot="1">
      <c r="A72" s="164" t="s">
        <v>201</v>
      </c>
      <c r="B72" s="74" t="s">
        <v>202</v>
      </c>
      <c r="C72" s="131">
        <f>SUM(C73:C76)</f>
        <v>0</v>
      </c>
      <c r="D72" s="131">
        <f>SUM(D73:D76)</f>
        <v>0</v>
      </c>
      <c r="E72" s="131">
        <f>SUM(E73:E76)</f>
        <v>0</v>
      </c>
      <c r="F72" s="131">
        <f>SUM(F73:F76)</f>
        <v>0</v>
      </c>
      <c r="G72" s="271">
        <f>SUM(G73:G76)</f>
        <v>0</v>
      </c>
    </row>
    <row r="73" spans="1:7" s="44" customFormat="1" ht="12" customHeight="1">
      <c r="A73" s="161" t="s">
        <v>80</v>
      </c>
      <c r="B73" s="255" t="s">
        <v>203</v>
      </c>
      <c r="C73" s="135">
        <f>'9.1.1. sz. mell '!C73+'9.1.2. sz. mell '!C73+'9.1.3. sz. mell '!C73</f>
        <v>0</v>
      </c>
      <c r="D73" s="135">
        <f>'9.1.1. sz. mell '!D73+'9.1.2. sz. mell '!D73+'9.1.3. sz. mell '!D73</f>
        <v>0</v>
      </c>
      <c r="E73" s="135">
        <f>'9.1.1. sz. mell '!E73+'9.1.2. sz. mell '!E73+'9.1.3. sz. mell '!E73</f>
        <v>0</v>
      </c>
      <c r="F73" s="135">
        <f>'9.1.1. sz. mell '!F73+'9.1.2. sz. mell '!F73+'9.1.3. sz. mell '!F73</f>
        <v>0</v>
      </c>
      <c r="G73" s="351">
        <f>'9.1.1. sz. mell '!G73+'9.1.2. sz. mell '!G73+'9.1.3. sz. mell '!G73</f>
        <v>0</v>
      </c>
    </row>
    <row r="74" spans="1:7" s="44" customFormat="1" ht="12" customHeight="1">
      <c r="A74" s="162" t="s">
        <v>81</v>
      </c>
      <c r="B74" s="255" t="s">
        <v>437</v>
      </c>
      <c r="C74" s="135">
        <f>'9.1.1. sz. mell '!C74+'9.1.2. sz. mell '!C74+'9.1.3. sz. mell '!C74</f>
        <v>0</v>
      </c>
      <c r="D74" s="135">
        <f>'9.1.1. sz. mell '!D74+'9.1.2. sz. mell '!D74+'9.1.3. sz. mell '!D74</f>
        <v>0</v>
      </c>
      <c r="E74" s="135">
        <f>'9.1.1. sz. mell '!E74+'9.1.2. sz. mell '!E74+'9.1.3. sz. mell '!E74</f>
        <v>0</v>
      </c>
      <c r="F74" s="135">
        <f>'9.1.1. sz. mell '!F74+'9.1.2. sz. mell '!F74+'9.1.3. sz. mell '!F74</f>
        <v>0</v>
      </c>
      <c r="G74" s="351">
        <f>'9.1.1. sz. mell '!G74+'9.1.2. sz. mell '!G74+'9.1.3. sz. mell '!G74</f>
        <v>0</v>
      </c>
    </row>
    <row r="75" spans="1:7" s="44" customFormat="1" ht="12" customHeight="1">
      <c r="A75" s="162" t="s">
        <v>226</v>
      </c>
      <c r="B75" s="255" t="s">
        <v>204</v>
      </c>
      <c r="C75" s="135">
        <f>'9.1.1. sz. mell '!C75+'9.1.2. sz. mell '!C75+'9.1.3. sz. mell '!C75</f>
        <v>0</v>
      </c>
      <c r="D75" s="135">
        <f>'9.1.1. sz. mell '!D75+'9.1.2. sz. mell '!D75+'9.1.3. sz. mell '!D75</f>
        <v>0</v>
      </c>
      <c r="E75" s="135">
        <f>'9.1.1. sz. mell '!E75+'9.1.2. sz. mell '!E75+'9.1.3. sz. mell '!E75</f>
        <v>0</v>
      </c>
      <c r="F75" s="135">
        <f>'9.1.1. sz. mell '!F75+'9.1.2. sz. mell '!F75+'9.1.3. sz. mell '!F75</f>
        <v>0</v>
      </c>
      <c r="G75" s="351">
        <f>'9.1.1. sz. mell '!G75+'9.1.2. sz. mell '!G75+'9.1.3. sz. mell '!G75</f>
        <v>0</v>
      </c>
    </row>
    <row r="76" spans="1:7" s="44" customFormat="1" ht="12" customHeight="1" thickBot="1">
      <c r="A76" s="163" t="s">
        <v>227</v>
      </c>
      <c r="B76" s="256" t="s">
        <v>438</v>
      </c>
      <c r="C76" s="135">
        <f>'9.1.1. sz. mell '!C76+'9.1.2. sz. mell '!C76+'9.1.3. sz. mell '!C76</f>
        <v>0</v>
      </c>
      <c r="D76" s="135">
        <f>'9.1.1. sz. mell '!D76+'9.1.2. sz. mell '!D76+'9.1.3. sz. mell '!D76</f>
        <v>0</v>
      </c>
      <c r="E76" s="135">
        <f>'9.1.1. sz. mell '!E76+'9.1.2. sz. mell '!E76+'9.1.3. sz. mell '!E76</f>
        <v>0</v>
      </c>
      <c r="F76" s="135">
        <f>'9.1.1. sz. mell '!F76+'9.1.2. sz. mell '!F76+'9.1.3. sz. mell '!F76</f>
        <v>0</v>
      </c>
      <c r="G76" s="351">
        <f>'9.1.1. sz. mell '!G76+'9.1.2. sz. mell '!G76+'9.1.3. sz. mell '!G76</f>
        <v>0</v>
      </c>
    </row>
    <row r="77" spans="1:7" s="44" customFormat="1" ht="12" customHeight="1" thickBot="1">
      <c r="A77" s="164" t="s">
        <v>205</v>
      </c>
      <c r="B77" s="74" t="s">
        <v>206</v>
      </c>
      <c r="C77" s="131">
        <f>SUM(C78:C79)</f>
        <v>432850753</v>
      </c>
      <c r="D77" s="131">
        <f>SUM(D78:D79)</f>
        <v>0</v>
      </c>
      <c r="E77" s="131">
        <f>SUM(E78:E79)</f>
        <v>0</v>
      </c>
      <c r="F77" s="131">
        <f>SUM(F78:F79)</f>
        <v>0</v>
      </c>
      <c r="G77" s="271">
        <f>SUM(G78:G79)</f>
        <v>432850753</v>
      </c>
    </row>
    <row r="78" spans="1:7" s="44" customFormat="1" ht="12" customHeight="1">
      <c r="A78" s="161" t="s">
        <v>228</v>
      </c>
      <c r="B78" s="145" t="s">
        <v>207</v>
      </c>
      <c r="C78" s="135">
        <f>'9.1.1. sz. mell '!C78+'9.1.2. sz. mell '!C78+'9.1.3. sz. mell '!C78</f>
        <v>432850753</v>
      </c>
      <c r="D78" s="135">
        <f>'9.1.1. sz. mell '!D78+'9.1.2. sz. mell '!D78+'9.1.3. sz. mell '!D78</f>
        <v>0</v>
      </c>
      <c r="E78" s="135">
        <f>'9.1.1. sz. mell '!E78+'9.1.2. sz. mell '!E78+'9.1.3. sz. mell '!E78</f>
        <v>0</v>
      </c>
      <c r="F78" s="135">
        <f>'9.1.1. sz. mell '!F78+'9.1.2. sz. mell '!F78+'9.1.3. sz. mell '!F78</f>
        <v>0</v>
      </c>
      <c r="G78" s="351">
        <f>'9.1.1. sz. mell '!G78+'9.1.2. sz. mell '!G78+'9.1.3. sz. mell '!G78</f>
        <v>432850753</v>
      </c>
    </row>
    <row r="79" spans="1:7" s="44" customFormat="1" ht="12" customHeight="1" thickBot="1">
      <c r="A79" s="163" t="s">
        <v>229</v>
      </c>
      <c r="B79" s="147" t="s">
        <v>208</v>
      </c>
      <c r="C79" s="135">
        <f>'9.1.1. sz. mell '!C79+'9.1.2. sz. mell '!C79+'9.1.3. sz. mell '!C79</f>
        <v>0</v>
      </c>
      <c r="D79" s="135">
        <f>'9.1.1. sz. mell '!D79+'9.1.2. sz. mell '!D79+'9.1.3. sz. mell '!D79</f>
        <v>0</v>
      </c>
      <c r="E79" s="135">
        <f>'9.1.1. sz. mell '!E79+'9.1.2. sz. mell '!E79+'9.1.3. sz. mell '!E79</f>
        <v>0</v>
      </c>
      <c r="F79" s="135">
        <f>'9.1.1. sz. mell '!F79+'9.1.2. sz. mell '!F79+'9.1.3. sz. mell '!F79</f>
        <v>0</v>
      </c>
      <c r="G79" s="351">
        <f>'9.1.1. sz. mell '!G79+'9.1.2. sz. mell '!G79+'9.1.3. sz. mell '!G79</f>
        <v>0</v>
      </c>
    </row>
    <row r="80" spans="1:7" s="43" customFormat="1" ht="12" customHeight="1" thickBot="1">
      <c r="A80" s="164" t="s">
        <v>209</v>
      </c>
      <c r="B80" s="74" t="s">
        <v>210</v>
      </c>
      <c r="C80" s="131">
        <f>SUM(C81:C83)</f>
        <v>0</v>
      </c>
      <c r="D80" s="131">
        <f>SUM(D81:D83)</f>
        <v>0</v>
      </c>
      <c r="E80" s="131">
        <f>SUM(E81:E83)</f>
        <v>0</v>
      </c>
      <c r="F80" s="131">
        <f>SUM(F81:F83)</f>
        <v>0</v>
      </c>
      <c r="G80" s="271">
        <f>SUM(G81:G83)</f>
        <v>0</v>
      </c>
    </row>
    <row r="81" spans="1:7" s="44" customFormat="1" ht="12" customHeight="1">
      <c r="A81" s="161" t="s">
        <v>230</v>
      </c>
      <c r="B81" s="145" t="s">
        <v>211</v>
      </c>
      <c r="C81" s="135">
        <f>'9.1.1. sz. mell '!C81+'9.1.2. sz. mell '!C81+'9.1.3. sz. mell '!C81</f>
        <v>0</v>
      </c>
      <c r="D81" s="135">
        <f>'9.1.1. sz. mell '!D81+'9.1.2. sz. mell '!D81+'9.1.3. sz. mell '!D81</f>
        <v>0</v>
      </c>
      <c r="E81" s="135">
        <f>'9.1.1. sz. mell '!E81+'9.1.2. sz. mell '!E81+'9.1.3. sz. mell '!E81</f>
        <v>0</v>
      </c>
      <c r="F81" s="135">
        <f>'9.1.1. sz. mell '!F81+'9.1.2. sz. mell '!F81+'9.1.3. sz. mell '!F81</f>
        <v>0</v>
      </c>
      <c r="G81" s="351">
        <f>'9.1.1. sz. mell '!G81+'9.1.2. sz. mell '!G81+'9.1.3. sz. mell '!G81</f>
        <v>0</v>
      </c>
    </row>
    <row r="82" spans="1:7" s="44" customFormat="1" ht="12" customHeight="1">
      <c r="A82" s="162" t="s">
        <v>231</v>
      </c>
      <c r="B82" s="146" t="s">
        <v>212</v>
      </c>
      <c r="C82" s="135">
        <f>'9.1.1. sz. mell '!C82+'9.1.2. sz. mell '!C82+'9.1.3. sz. mell '!C82</f>
        <v>0</v>
      </c>
      <c r="D82" s="135">
        <f>'9.1.1. sz. mell '!D82+'9.1.2. sz. mell '!D82+'9.1.3. sz. mell '!D82</f>
        <v>0</v>
      </c>
      <c r="E82" s="135">
        <f>'9.1.1. sz. mell '!E82+'9.1.2. sz. mell '!E82+'9.1.3. sz. mell '!E82</f>
        <v>0</v>
      </c>
      <c r="F82" s="135">
        <f>'9.1.1. sz. mell '!F82+'9.1.2. sz. mell '!F82+'9.1.3. sz. mell '!F82</f>
        <v>0</v>
      </c>
      <c r="G82" s="351">
        <f>'9.1.1. sz. mell '!G82+'9.1.2. sz. mell '!G82+'9.1.3. sz. mell '!G82</f>
        <v>0</v>
      </c>
    </row>
    <row r="83" spans="1:7" s="44" customFormat="1" ht="12" customHeight="1" thickBot="1">
      <c r="A83" s="163" t="s">
        <v>232</v>
      </c>
      <c r="B83" s="257" t="s">
        <v>439</v>
      </c>
      <c r="C83" s="135">
        <f>'9.1.1. sz. mell '!C83+'9.1.2. sz. mell '!C83+'9.1.3. sz. mell '!C83</f>
        <v>0</v>
      </c>
      <c r="D83" s="135">
        <f>'9.1.1. sz. mell '!D83+'9.1.2. sz. mell '!D83+'9.1.3. sz. mell '!D83</f>
        <v>0</v>
      </c>
      <c r="E83" s="135">
        <f>'9.1.1. sz. mell '!E83+'9.1.2. sz. mell '!E83+'9.1.3. sz. mell '!E83</f>
        <v>0</v>
      </c>
      <c r="F83" s="135">
        <f>'9.1.1. sz. mell '!F83+'9.1.2. sz. mell '!F83+'9.1.3. sz. mell '!F83</f>
        <v>0</v>
      </c>
      <c r="G83" s="351">
        <f>'9.1.1. sz. mell '!G83+'9.1.2. sz. mell '!G83+'9.1.3. sz. mell '!G83</f>
        <v>0</v>
      </c>
    </row>
    <row r="84" spans="1:7" s="44" customFormat="1" ht="12" customHeight="1" thickBot="1">
      <c r="A84" s="164" t="s">
        <v>213</v>
      </c>
      <c r="B84" s="74" t="s">
        <v>233</v>
      </c>
      <c r="C84" s="131">
        <f>SUM(C85:C88)</f>
        <v>0</v>
      </c>
      <c r="D84" s="131">
        <f>SUM(D85:D88)</f>
        <v>0</v>
      </c>
      <c r="E84" s="131">
        <f>SUM(E85:E88)</f>
        <v>0</v>
      </c>
      <c r="F84" s="131">
        <f>SUM(F85:F88)</f>
        <v>0</v>
      </c>
      <c r="G84" s="271">
        <f>SUM(G85:G88)</f>
        <v>0</v>
      </c>
    </row>
    <row r="85" spans="1:7" s="44" customFormat="1" ht="12" customHeight="1">
      <c r="A85" s="165" t="s">
        <v>214</v>
      </c>
      <c r="B85" s="145" t="s">
        <v>215</v>
      </c>
      <c r="C85" s="135">
        <f>'9.1.1. sz. mell '!C85+'9.1.2. sz. mell '!C85+'9.1.3. sz. mell '!C85</f>
        <v>0</v>
      </c>
      <c r="D85" s="135">
        <f>'9.1.1. sz. mell '!D85+'9.1.2. sz. mell '!D85+'9.1.3. sz. mell '!D85</f>
        <v>0</v>
      </c>
      <c r="E85" s="135">
        <f>'9.1.1. sz. mell '!E85+'9.1.2. sz. mell '!E85+'9.1.3. sz. mell '!E85</f>
        <v>0</v>
      </c>
      <c r="F85" s="135">
        <f>'9.1.1. sz. mell '!F85+'9.1.2. sz. mell '!F85+'9.1.3. sz. mell '!F85</f>
        <v>0</v>
      </c>
      <c r="G85" s="351">
        <f>'9.1.1. sz. mell '!G85+'9.1.2. sz. mell '!G85+'9.1.3. sz. mell '!G85</f>
        <v>0</v>
      </c>
    </row>
    <row r="86" spans="1:7" s="44" customFormat="1" ht="12" customHeight="1">
      <c r="A86" s="166" t="s">
        <v>216</v>
      </c>
      <c r="B86" s="146" t="s">
        <v>217</v>
      </c>
      <c r="C86" s="135">
        <f>'9.1.1. sz. mell '!C86+'9.1.2. sz. mell '!C86+'9.1.3. sz. mell '!C86</f>
        <v>0</v>
      </c>
      <c r="D86" s="135">
        <f>'9.1.1. sz. mell '!D86+'9.1.2. sz. mell '!D86+'9.1.3. sz. mell '!D86</f>
        <v>0</v>
      </c>
      <c r="E86" s="135">
        <f>'9.1.1. sz. mell '!E86+'9.1.2. sz. mell '!E86+'9.1.3. sz. mell '!E86</f>
        <v>0</v>
      </c>
      <c r="F86" s="135">
        <f>'9.1.1. sz. mell '!F86+'9.1.2. sz. mell '!F86+'9.1.3. sz. mell '!F86</f>
        <v>0</v>
      </c>
      <c r="G86" s="351">
        <f>'9.1.1. sz. mell '!G86+'9.1.2. sz. mell '!G86+'9.1.3. sz. mell '!G86</f>
        <v>0</v>
      </c>
    </row>
    <row r="87" spans="1:7" s="44" customFormat="1" ht="12" customHeight="1">
      <c r="A87" s="166" t="s">
        <v>218</v>
      </c>
      <c r="B87" s="146" t="s">
        <v>219</v>
      </c>
      <c r="C87" s="135">
        <f>'9.1.1. sz. mell '!C87+'9.1.2. sz. mell '!C87+'9.1.3. sz. mell '!C87</f>
        <v>0</v>
      </c>
      <c r="D87" s="135">
        <f>'9.1.1. sz. mell '!D87+'9.1.2. sz. mell '!D87+'9.1.3. sz. mell '!D87</f>
        <v>0</v>
      </c>
      <c r="E87" s="135">
        <f>'9.1.1. sz. mell '!E87+'9.1.2. sz. mell '!E87+'9.1.3. sz. mell '!E87</f>
        <v>0</v>
      </c>
      <c r="F87" s="135">
        <f>'9.1.1. sz. mell '!F87+'9.1.2. sz. mell '!F87+'9.1.3. sz. mell '!F87</f>
        <v>0</v>
      </c>
      <c r="G87" s="351">
        <f>'9.1.1. sz. mell '!G87+'9.1.2. sz. mell '!G87+'9.1.3. sz. mell '!G87</f>
        <v>0</v>
      </c>
    </row>
    <row r="88" spans="1:7" s="43" customFormat="1" ht="12" customHeight="1" thickBot="1">
      <c r="A88" s="167" t="s">
        <v>220</v>
      </c>
      <c r="B88" s="147" t="s">
        <v>221</v>
      </c>
      <c r="C88" s="135">
        <f>'9.1.1. sz. mell '!C88+'9.1.2. sz. mell '!C88+'9.1.3. sz. mell '!C88</f>
        <v>0</v>
      </c>
      <c r="D88" s="135">
        <f>'9.1.1. sz. mell '!D88+'9.1.2. sz. mell '!D88+'9.1.3. sz. mell '!D88</f>
        <v>0</v>
      </c>
      <c r="E88" s="135">
        <f>'9.1.1. sz. mell '!E88+'9.1.2. sz. mell '!E88+'9.1.3. sz. mell '!E88</f>
        <v>0</v>
      </c>
      <c r="F88" s="135">
        <f>'9.1.1. sz. mell '!F88+'9.1.2. sz. mell '!F88+'9.1.3. sz. mell '!F88</f>
        <v>0</v>
      </c>
      <c r="G88" s="351">
        <f>'9.1.1. sz. mell '!G88+'9.1.2. sz. mell '!G88+'9.1.3. sz. mell '!G88</f>
        <v>0</v>
      </c>
    </row>
    <row r="89" spans="1:7" s="43" customFormat="1" ht="12" customHeight="1" thickBot="1">
      <c r="A89" s="164" t="s">
        <v>222</v>
      </c>
      <c r="B89" s="74" t="s">
        <v>341</v>
      </c>
      <c r="C89" s="179"/>
      <c r="D89" s="179"/>
      <c r="E89" s="179"/>
      <c r="F89" s="131">
        <f>D89+E89</f>
        <v>0</v>
      </c>
      <c r="G89" s="271">
        <f>C89+F89</f>
        <v>0</v>
      </c>
    </row>
    <row r="90" spans="1:7" s="43" customFormat="1" ht="12" customHeight="1" thickBot="1">
      <c r="A90" s="164" t="s">
        <v>362</v>
      </c>
      <c r="B90" s="74" t="s">
        <v>223</v>
      </c>
      <c r="C90" s="179"/>
      <c r="D90" s="179"/>
      <c r="E90" s="179"/>
      <c r="F90" s="131">
        <f>D90+E90</f>
        <v>0</v>
      </c>
      <c r="G90" s="271">
        <f>C90+F90</f>
        <v>0</v>
      </c>
    </row>
    <row r="91" spans="1:7" s="43" customFormat="1" ht="12" customHeight="1" thickBot="1">
      <c r="A91" s="164" t="s">
        <v>363</v>
      </c>
      <c r="B91" s="151" t="s">
        <v>344</v>
      </c>
      <c r="C91" s="137">
        <f>+C68+C72+C77+C80+C84+C90+C89</f>
        <v>532850753</v>
      </c>
      <c r="D91" s="137">
        <f>+D68+D72+D77+D80+D84+D90+D89</f>
        <v>0</v>
      </c>
      <c r="E91" s="137">
        <f>+E68+E72+E77+E80+E84+E90+E89</f>
        <v>50000000</v>
      </c>
      <c r="F91" s="137">
        <f>+F68+F72+F77+F80+F84+F90+F89</f>
        <v>50000000</v>
      </c>
      <c r="G91" s="275">
        <f>+G68+G72+G77+G80+G84+G90+G89</f>
        <v>582850753</v>
      </c>
    </row>
    <row r="92" spans="1:7" s="43" customFormat="1" ht="12" customHeight="1" thickBot="1">
      <c r="A92" s="168" t="s">
        <v>364</v>
      </c>
      <c r="B92" s="152" t="s">
        <v>365</v>
      </c>
      <c r="C92" s="137">
        <f>+C67+C91</f>
        <v>957587981</v>
      </c>
      <c r="D92" s="137">
        <f>+D67+D91</f>
        <v>1521583</v>
      </c>
      <c r="E92" s="137">
        <f>+E67+E91</f>
        <v>54983052</v>
      </c>
      <c r="F92" s="137">
        <f>+F67+F91</f>
        <v>56504635</v>
      </c>
      <c r="G92" s="275">
        <f>+G67+G91</f>
        <v>1014092616</v>
      </c>
    </row>
    <row r="93" spans="1:7" s="39" customFormat="1" ht="16.5" customHeight="1" thickBot="1">
      <c r="A93" s="753" t="s">
        <v>38</v>
      </c>
      <c r="B93" s="754"/>
      <c r="C93" s="754"/>
      <c r="D93" s="754"/>
      <c r="E93" s="754"/>
      <c r="F93" s="754"/>
      <c r="G93" s="755"/>
    </row>
    <row r="94" spans="1:7" s="45" customFormat="1" ht="12" customHeight="1" thickBot="1">
      <c r="A94" s="139" t="s">
        <v>5</v>
      </c>
      <c r="B94" s="22" t="s">
        <v>369</v>
      </c>
      <c r="C94" s="130">
        <f>+C95+C96+C97+C98+C99+C112</f>
        <v>432855925</v>
      </c>
      <c r="D94" s="279">
        <f>+D95+D96+D97+D98+D99+D112</f>
        <v>2811583</v>
      </c>
      <c r="E94" s="130">
        <f>+E95+E96+E97+E98+E99+E112</f>
        <v>4983052</v>
      </c>
      <c r="F94" s="130">
        <f>+F95+F96+F97+F98+F99+F112</f>
        <v>7794635</v>
      </c>
      <c r="G94" s="283">
        <f>+G95+G96+G97+G98+G99+G112</f>
        <v>440650560</v>
      </c>
    </row>
    <row r="95" spans="1:7" ht="12" customHeight="1">
      <c r="A95" s="169" t="s">
        <v>59</v>
      </c>
      <c r="B95" s="6" t="s">
        <v>34</v>
      </c>
      <c r="C95" s="346">
        <f>'9.1.1. sz. mell '!C95+'9.1.2. sz. mell '!C95+'9.1.3. sz. mell '!C95</f>
        <v>83752000</v>
      </c>
      <c r="D95" s="338">
        <f>'9.1.1. sz. mell '!D95+'9.1.2. sz. mell '!D95+'9.1.3. sz. mell '!D95</f>
        <v>0</v>
      </c>
      <c r="E95" s="338">
        <f>'9.1.1. sz. mell '!E95+'9.1.2. sz. mell '!E95+'9.1.3. sz. mell '!E95</f>
        <v>281000</v>
      </c>
      <c r="F95" s="338">
        <f>'9.1.1. sz. mell '!F95+'9.1.2. sz. mell '!F95+'9.1.3. sz. mell '!F95</f>
        <v>281000</v>
      </c>
      <c r="G95" s="345">
        <f>'9.1.1. sz. mell '!G95+'9.1.2. sz. mell '!G95+'9.1.3. sz. mell '!G95</f>
        <v>84033000</v>
      </c>
    </row>
    <row r="96" spans="1:7" ht="12" customHeight="1">
      <c r="A96" s="162" t="s">
        <v>60</v>
      </c>
      <c r="B96" s="4" t="s">
        <v>104</v>
      </c>
      <c r="C96" s="203">
        <f>'9.1.1. sz. mell '!C96+'9.1.2. sz. mell '!C96+'9.1.3. sz. mell '!C96</f>
        <v>16133000</v>
      </c>
      <c r="D96" s="132">
        <f>'9.1.1. sz. mell '!D96+'9.1.2. sz. mell '!D96+'9.1.3. sz. mell '!D96</f>
        <v>0</v>
      </c>
      <c r="E96" s="132">
        <f>'9.1.1. sz. mell '!E96+'9.1.2. sz. mell '!E96+'9.1.3. sz. mell '!E96</f>
        <v>0</v>
      </c>
      <c r="F96" s="132">
        <f>'9.1.1. sz. mell '!F96+'9.1.2. sz. mell '!F96+'9.1.3. sz. mell '!F96</f>
        <v>0</v>
      </c>
      <c r="G96" s="340">
        <f>'9.1.1. sz. mell '!G96+'9.1.2. sz. mell '!G96+'9.1.3. sz. mell '!G96</f>
        <v>16133000</v>
      </c>
    </row>
    <row r="97" spans="1:7" ht="12" customHeight="1">
      <c r="A97" s="162" t="s">
        <v>61</v>
      </c>
      <c r="B97" s="4" t="s">
        <v>78</v>
      </c>
      <c r="C97" s="203">
        <f>'9.1.1. sz. mell '!C97+'9.1.2. sz. mell '!C97+'9.1.3. sz. mell '!C97</f>
        <v>207291000</v>
      </c>
      <c r="D97" s="132">
        <f>'9.1.1. sz. mell '!D97+'9.1.2. sz. mell '!D97+'9.1.3. sz. mell '!D97</f>
        <v>2453000</v>
      </c>
      <c r="E97" s="132">
        <f>'9.1.1. sz. mell '!E97+'9.1.2. sz. mell '!E97+'9.1.3. sz. mell '!E97</f>
        <v>1102000</v>
      </c>
      <c r="F97" s="132">
        <f>'9.1.1. sz. mell '!F97+'9.1.2. sz. mell '!F97+'9.1.3. sz. mell '!F97</f>
        <v>3555000</v>
      </c>
      <c r="G97" s="340">
        <f>'9.1.1. sz. mell '!G97+'9.1.2. sz. mell '!G97+'9.1.3. sz. mell '!G97</f>
        <v>210846000</v>
      </c>
    </row>
    <row r="98" spans="1:7" ht="12" customHeight="1">
      <c r="A98" s="162" t="s">
        <v>62</v>
      </c>
      <c r="B98" s="4" t="s">
        <v>105</v>
      </c>
      <c r="C98" s="203">
        <f>'9.1.1. sz. mell '!C98+'9.1.2. sz. mell '!C98+'9.1.3. sz. mell '!C98</f>
        <v>5390000</v>
      </c>
      <c r="D98" s="132">
        <f>'9.1.1. sz. mell '!D98+'9.1.2. sz. mell '!D98+'9.1.3. sz. mell '!D98</f>
        <v>0</v>
      </c>
      <c r="E98" s="132">
        <f>'9.1.1. sz. mell '!E98+'9.1.2. sz. mell '!E98+'9.1.3. sz. mell '!E98</f>
        <v>0</v>
      </c>
      <c r="F98" s="132">
        <f>'9.1.1. sz. mell '!F98+'9.1.2. sz. mell '!F98+'9.1.3. sz. mell '!F98</f>
        <v>0</v>
      </c>
      <c r="G98" s="340">
        <f>'9.1.1. sz. mell '!G98+'9.1.2. sz. mell '!G98+'9.1.3. sz. mell '!G98</f>
        <v>5390000</v>
      </c>
    </row>
    <row r="99" spans="1:7" ht="12" customHeight="1">
      <c r="A99" s="162" t="s">
        <v>70</v>
      </c>
      <c r="B99" s="3" t="s">
        <v>106</v>
      </c>
      <c r="C99" s="203">
        <f>'9.1.1. sz. mell '!C99+'9.1.2. sz. mell '!C99+'9.1.3. sz. mell '!C99</f>
        <v>109502000</v>
      </c>
      <c r="D99" s="132">
        <f>'9.1.1. sz. mell '!D99+'9.1.2. sz. mell '!D99+'9.1.3. sz. mell '!D99</f>
        <v>0</v>
      </c>
      <c r="E99" s="132">
        <f>'9.1.1. sz. mell '!E99+'9.1.2. sz. mell '!E99+'9.1.3. sz. mell '!E99</f>
        <v>0</v>
      </c>
      <c r="F99" s="132">
        <f>'9.1.1. sz. mell '!F99+'9.1.2. sz. mell '!F99+'9.1.3. sz. mell '!F99</f>
        <v>0</v>
      </c>
      <c r="G99" s="340">
        <f>'9.1.1. sz. mell '!G99+'9.1.2. sz. mell '!G99+'9.1.3. sz. mell '!G99</f>
        <v>109502000</v>
      </c>
    </row>
    <row r="100" spans="1:7" ht="12" customHeight="1">
      <c r="A100" s="162" t="s">
        <v>63</v>
      </c>
      <c r="B100" s="4" t="s">
        <v>366</v>
      </c>
      <c r="C100" s="203">
        <f>'9.1.1. sz. mell '!C100+'9.1.2. sz. mell '!C100+'9.1.3. sz. mell '!C100</f>
        <v>3872000</v>
      </c>
      <c r="D100" s="132">
        <f>'9.1.1. sz. mell '!D100+'9.1.2. sz. mell '!D100+'9.1.3. sz. mell '!D100</f>
        <v>0</v>
      </c>
      <c r="E100" s="132">
        <f>'9.1.1. sz. mell '!E100+'9.1.2. sz. mell '!E100+'9.1.3. sz. mell '!E100</f>
        <v>0</v>
      </c>
      <c r="F100" s="132">
        <f>'9.1.1. sz. mell '!F100+'9.1.2. sz. mell '!F100+'9.1.3. sz. mell '!F100</f>
        <v>0</v>
      </c>
      <c r="G100" s="340">
        <f>'9.1.1. sz. mell '!G100+'9.1.2. sz. mell '!G100+'9.1.3. sz. mell '!G100</f>
        <v>3872000</v>
      </c>
    </row>
    <row r="101" spans="1:7" ht="12" customHeight="1">
      <c r="A101" s="162" t="s">
        <v>64</v>
      </c>
      <c r="B101" s="51" t="s">
        <v>307</v>
      </c>
      <c r="C101" s="203">
        <f>'9.1.1. sz. mell '!C101+'9.1.2. sz. mell '!C101+'9.1.3. sz. mell '!C101</f>
        <v>0</v>
      </c>
      <c r="D101" s="132">
        <f>'9.1.1. sz. mell '!D101+'9.1.2. sz. mell '!D101+'9.1.3. sz. mell '!D101</f>
        <v>0</v>
      </c>
      <c r="E101" s="132">
        <f>'9.1.1. sz. mell '!E101+'9.1.2. sz. mell '!E101+'9.1.3. sz. mell '!E101</f>
        <v>0</v>
      </c>
      <c r="F101" s="132">
        <f>'9.1.1. sz. mell '!F101+'9.1.2. sz. mell '!F101+'9.1.3. sz. mell '!F101</f>
        <v>0</v>
      </c>
      <c r="G101" s="340">
        <f>'9.1.1. sz. mell '!G101+'9.1.2. sz. mell '!G101+'9.1.3. sz. mell '!G101</f>
        <v>0</v>
      </c>
    </row>
    <row r="102" spans="1:7" ht="12" customHeight="1">
      <c r="A102" s="162" t="s">
        <v>71</v>
      </c>
      <c r="B102" s="51" t="s">
        <v>306</v>
      </c>
      <c r="C102" s="203">
        <f>'9.1.1. sz. mell '!C102+'9.1.2. sz. mell '!C102+'9.1.3. sz. mell '!C102</f>
        <v>0</v>
      </c>
      <c r="D102" s="132">
        <f>'9.1.1. sz. mell '!D102+'9.1.2. sz. mell '!D102+'9.1.3. sz. mell '!D102</f>
        <v>0</v>
      </c>
      <c r="E102" s="132">
        <f>'9.1.1. sz. mell '!E102+'9.1.2. sz. mell '!E102+'9.1.3. sz. mell '!E102</f>
        <v>0</v>
      </c>
      <c r="F102" s="132">
        <f>'9.1.1. sz. mell '!F102+'9.1.2. sz. mell '!F102+'9.1.3. sz. mell '!F102</f>
        <v>0</v>
      </c>
      <c r="G102" s="340">
        <f>'9.1.1. sz. mell '!G102+'9.1.2. sz. mell '!G102+'9.1.3. sz. mell '!G102</f>
        <v>0</v>
      </c>
    </row>
    <row r="103" spans="1:7" ht="12" customHeight="1">
      <c r="A103" s="162" t="s">
        <v>72</v>
      </c>
      <c r="B103" s="51" t="s">
        <v>239</v>
      </c>
      <c r="C103" s="203">
        <f>'9.1.1. sz. mell '!C103+'9.1.2. sz. mell '!C103+'9.1.3. sz. mell '!C103</f>
        <v>0</v>
      </c>
      <c r="D103" s="132">
        <f>'9.1.1. sz. mell '!D103+'9.1.2. sz. mell '!D103+'9.1.3. sz. mell '!D103</f>
        <v>0</v>
      </c>
      <c r="E103" s="132">
        <f>'9.1.1. sz. mell '!E103+'9.1.2. sz. mell '!E103+'9.1.3. sz. mell '!E103</f>
        <v>0</v>
      </c>
      <c r="F103" s="132">
        <f>'9.1.1. sz. mell '!F103+'9.1.2. sz. mell '!F103+'9.1.3. sz. mell '!F103</f>
        <v>0</v>
      </c>
      <c r="G103" s="340">
        <f>'9.1.1. sz. mell '!G103+'9.1.2. sz. mell '!G103+'9.1.3. sz. mell '!G103</f>
        <v>0</v>
      </c>
    </row>
    <row r="104" spans="1:7" ht="12" customHeight="1">
      <c r="A104" s="162" t="s">
        <v>73</v>
      </c>
      <c r="B104" s="52" t="s">
        <v>240</v>
      </c>
      <c r="C104" s="203">
        <f>'9.1.1. sz. mell '!C104+'9.1.2. sz. mell '!C104+'9.1.3. sz. mell '!C104</f>
        <v>0</v>
      </c>
      <c r="D104" s="132">
        <f>'9.1.1. sz. mell '!D104+'9.1.2. sz. mell '!D104+'9.1.3. sz. mell '!D104</f>
        <v>0</v>
      </c>
      <c r="E104" s="132">
        <f>'9.1.1. sz. mell '!E104+'9.1.2. sz. mell '!E104+'9.1.3. sz. mell '!E104</f>
        <v>0</v>
      </c>
      <c r="F104" s="132">
        <f>'9.1.1. sz. mell '!F104+'9.1.2. sz. mell '!F104+'9.1.3. sz. mell '!F104</f>
        <v>0</v>
      </c>
      <c r="G104" s="340">
        <f>'9.1.1. sz. mell '!G104+'9.1.2. sz. mell '!G104+'9.1.3. sz. mell '!G104</f>
        <v>0</v>
      </c>
    </row>
    <row r="105" spans="1:7" ht="12" customHeight="1">
      <c r="A105" s="162" t="s">
        <v>74</v>
      </c>
      <c r="B105" s="52" t="s">
        <v>241</v>
      </c>
      <c r="C105" s="203">
        <f>'9.1.1. sz. mell '!C105+'9.1.2. sz. mell '!C105+'9.1.3. sz. mell '!C105</f>
        <v>0</v>
      </c>
      <c r="D105" s="132">
        <f>'9.1.1. sz. mell '!D105+'9.1.2. sz. mell '!D105+'9.1.3. sz. mell '!D105</f>
        <v>0</v>
      </c>
      <c r="E105" s="132">
        <f>'9.1.1. sz. mell '!E105+'9.1.2. sz. mell '!E105+'9.1.3. sz. mell '!E105</f>
        <v>0</v>
      </c>
      <c r="F105" s="132">
        <f>'9.1.1. sz. mell '!F105+'9.1.2. sz. mell '!F105+'9.1.3. sz. mell '!F105</f>
        <v>0</v>
      </c>
      <c r="G105" s="340">
        <f>'9.1.1. sz. mell '!G105+'9.1.2. sz. mell '!G105+'9.1.3. sz. mell '!G105</f>
        <v>0</v>
      </c>
    </row>
    <row r="106" spans="1:7" ht="12" customHeight="1">
      <c r="A106" s="162" t="s">
        <v>76</v>
      </c>
      <c r="B106" s="51" t="s">
        <v>242</v>
      </c>
      <c r="C106" s="203">
        <f>'9.1.1. sz. mell '!C106+'9.1.2. sz. mell '!C106+'9.1.3. sz. mell '!C106</f>
        <v>104930000</v>
      </c>
      <c r="D106" s="132">
        <f>'9.1.1. sz. mell '!D106+'9.1.2. sz. mell '!D106+'9.1.3. sz. mell '!D106</f>
        <v>0</v>
      </c>
      <c r="E106" s="132">
        <f>'9.1.1. sz. mell '!E106+'9.1.2. sz. mell '!E106+'9.1.3. sz. mell '!E106</f>
        <v>0</v>
      </c>
      <c r="F106" s="132">
        <f>'9.1.1. sz. mell '!F106+'9.1.2. sz. mell '!F106+'9.1.3. sz. mell '!F106</f>
        <v>0</v>
      </c>
      <c r="G106" s="340">
        <f>'9.1.1. sz. mell '!G106+'9.1.2. sz. mell '!G106+'9.1.3. sz. mell '!G106</f>
        <v>104930000</v>
      </c>
    </row>
    <row r="107" spans="1:7" ht="12" customHeight="1">
      <c r="A107" s="162" t="s">
        <v>107</v>
      </c>
      <c r="B107" s="51" t="s">
        <v>243</v>
      </c>
      <c r="C107" s="203">
        <f>'9.1.1. sz. mell '!C107+'9.1.2. sz. mell '!C107+'9.1.3. sz. mell '!C107</f>
        <v>0</v>
      </c>
      <c r="D107" s="132">
        <f>'9.1.1. sz. mell '!D107+'9.1.2. sz. mell '!D107+'9.1.3. sz. mell '!D107</f>
        <v>0</v>
      </c>
      <c r="E107" s="132">
        <f>'9.1.1. sz. mell '!E107+'9.1.2. sz. mell '!E107+'9.1.3. sz. mell '!E107</f>
        <v>0</v>
      </c>
      <c r="F107" s="132">
        <f>'9.1.1. sz. mell '!F107+'9.1.2. sz. mell '!F107+'9.1.3. sz. mell '!F107</f>
        <v>0</v>
      </c>
      <c r="G107" s="340">
        <f>'9.1.1. sz. mell '!G107+'9.1.2. sz. mell '!G107+'9.1.3. sz. mell '!G107</f>
        <v>0</v>
      </c>
    </row>
    <row r="108" spans="1:7" ht="12" customHeight="1">
      <c r="A108" s="162" t="s">
        <v>237</v>
      </c>
      <c r="B108" s="52" t="s">
        <v>244</v>
      </c>
      <c r="C108" s="203">
        <f>'9.1.1. sz. mell '!C108+'9.1.2. sz. mell '!C108+'9.1.3. sz. mell '!C108</f>
        <v>0</v>
      </c>
      <c r="D108" s="132">
        <f>'9.1.1. sz. mell '!D108+'9.1.2. sz. mell '!D108+'9.1.3. sz. mell '!D108</f>
        <v>0</v>
      </c>
      <c r="E108" s="132">
        <f>'9.1.1. sz. mell '!E108+'9.1.2. sz. mell '!E108+'9.1.3. sz. mell '!E108</f>
        <v>0</v>
      </c>
      <c r="F108" s="132">
        <f>'9.1.1. sz. mell '!F108+'9.1.2. sz. mell '!F108+'9.1.3. sz. mell '!F108</f>
        <v>0</v>
      </c>
      <c r="G108" s="340">
        <f>'9.1.1. sz. mell '!G108+'9.1.2. sz. mell '!G108+'9.1.3. sz. mell '!G108</f>
        <v>0</v>
      </c>
    </row>
    <row r="109" spans="1:7" ht="12" customHeight="1">
      <c r="A109" s="170" t="s">
        <v>238</v>
      </c>
      <c r="B109" s="53" t="s">
        <v>245</v>
      </c>
      <c r="C109" s="203">
        <f>'9.1.1. sz. mell '!C109+'9.1.2. sz. mell '!C109+'9.1.3. sz. mell '!C109</f>
        <v>0</v>
      </c>
      <c r="D109" s="132">
        <f>'9.1.1. sz. mell '!D109+'9.1.2. sz. mell '!D109+'9.1.3. sz. mell '!D109</f>
        <v>0</v>
      </c>
      <c r="E109" s="132">
        <f>'9.1.1. sz. mell '!E109+'9.1.2. sz. mell '!E109+'9.1.3. sz. mell '!E109</f>
        <v>0</v>
      </c>
      <c r="F109" s="132">
        <f>'9.1.1. sz. mell '!F109+'9.1.2. sz. mell '!F109+'9.1.3. sz. mell '!F109</f>
        <v>0</v>
      </c>
      <c r="G109" s="340">
        <f>'9.1.1. sz. mell '!G109+'9.1.2. sz. mell '!G109+'9.1.3. sz. mell '!G109</f>
        <v>0</v>
      </c>
    </row>
    <row r="110" spans="1:7" ht="12" customHeight="1">
      <c r="A110" s="162" t="s">
        <v>304</v>
      </c>
      <c r="B110" s="53" t="s">
        <v>246</v>
      </c>
      <c r="C110" s="203">
        <f>'9.1.1. sz. mell '!C110+'9.1.2. sz. mell '!C110+'9.1.3. sz. mell '!C110</f>
        <v>0</v>
      </c>
      <c r="D110" s="132">
        <f>'9.1.1. sz. mell '!D110+'9.1.2. sz. mell '!D110+'9.1.3. sz. mell '!D110</f>
        <v>0</v>
      </c>
      <c r="E110" s="132">
        <f>'9.1.1. sz. mell '!E110+'9.1.2. sz. mell '!E110+'9.1.3. sz. mell '!E110</f>
        <v>0</v>
      </c>
      <c r="F110" s="132">
        <f>'9.1.1. sz. mell '!F110+'9.1.2. sz. mell '!F110+'9.1.3. sz. mell '!F110</f>
        <v>0</v>
      </c>
      <c r="G110" s="340">
        <f>'9.1.1. sz. mell '!G110+'9.1.2. sz. mell '!G110+'9.1.3. sz. mell '!G110</f>
        <v>0</v>
      </c>
    </row>
    <row r="111" spans="1:7" ht="12" customHeight="1">
      <c r="A111" s="162" t="s">
        <v>305</v>
      </c>
      <c r="B111" s="52" t="s">
        <v>247</v>
      </c>
      <c r="C111" s="203">
        <f>'9.1.1. sz. mell '!C111+'9.1.2. sz. mell '!C111+'9.1.3. sz. mell '!C111</f>
        <v>700000</v>
      </c>
      <c r="D111" s="132">
        <f>'9.1.1. sz. mell '!D111+'9.1.2. sz. mell '!D111+'9.1.3. sz. mell '!D111</f>
        <v>0</v>
      </c>
      <c r="E111" s="132">
        <f>'9.1.1. sz. mell '!E111+'9.1.2. sz. mell '!E111+'9.1.3. sz. mell '!E111</f>
        <v>0</v>
      </c>
      <c r="F111" s="132">
        <f>'9.1.1. sz. mell '!F111+'9.1.2. sz. mell '!F111+'9.1.3. sz. mell '!F111</f>
        <v>0</v>
      </c>
      <c r="G111" s="340">
        <f>'9.1.1. sz. mell '!G111+'9.1.2. sz. mell '!G111+'9.1.3. sz. mell '!G111</f>
        <v>700000</v>
      </c>
    </row>
    <row r="112" spans="1:7" ht="12" customHeight="1">
      <c r="A112" s="162" t="s">
        <v>309</v>
      </c>
      <c r="B112" s="4" t="s">
        <v>35</v>
      </c>
      <c r="C112" s="203">
        <f>'9.1.1. sz. mell '!C112+'9.1.2. sz. mell '!C112+'9.1.3. sz. mell '!C112</f>
        <v>10787925</v>
      </c>
      <c r="D112" s="132">
        <f>'9.1.1. sz. mell '!D112+'9.1.2. sz. mell '!D112+'9.1.3. sz. mell '!D112</f>
        <v>358583</v>
      </c>
      <c r="E112" s="132">
        <f>'9.1.1. sz. mell '!E112+'9.1.2. sz. mell '!E112+'9.1.3. sz. mell '!E112</f>
        <v>3600052</v>
      </c>
      <c r="F112" s="132">
        <f>'9.1.1. sz. mell '!F112+'9.1.2. sz. mell '!F112+'9.1.3. sz. mell '!F112</f>
        <v>3958635</v>
      </c>
      <c r="G112" s="340">
        <f>'9.1.1. sz. mell '!G112+'9.1.2. sz. mell '!G112+'9.1.3. sz. mell '!G112</f>
        <v>14746560</v>
      </c>
    </row>
    <row r="113" spans="1:7" ht="12" customHeight="1">
      <c r="A113" s="163" t="s">
        <v>310</v>
      </c>
      <c r="B113" s="4" t="s">
        <v>367</v>
      </c>
      <c r="C113" s="202">
        <f>'9.1.1. sz. mell '!C113+'9.1.2. sz. mell '!C113+'9.1.3. sz. mell '!C113</f>
        <v>505435</v>
      </c>
      <c r="D113" s="133">
        <f>'9.1.1. sz. mell '!D113+'9.1.2. sz. mell '!D113+'9.1.3. sz. mell '!D113</f>
        <v>358583</v>
      </c>
      <c r="E113" s="133">
        <f>'9.1.1. sz. mell '!E113+'9.1.2. sz. mell '!E113+'9.1.3. sz. mell '!E113</f>
        <v>3600052</v>
      </c>
      <c r="F113" s="133">
        <f>'9.1.1. sz. mell '!F113+'9.1.2. sz. mell '!F113+'9.1.3. sz. mell '!F113</f>
        <v>3958635</v>
      </c>
      <c r="G113" s="342">
        <f>'9.1.1. sz. mell '!G113+'9.1.2. sz. mell '!G113+'9.1.3. sz. mell '!G113</f>
        <v>4464070</v>
      </c>
    </row>
    <row r="114" spans="1:7" ht="12" customHeight="1" thickBot="1">
      <c r="A114" s="171" t="s">
        <v>311</v>
      </c>
      <c r="B114" s="54" t="s">
        <v>368</v>
      </c>
      <c r="C114" s="347">
        <f>'9.1.1. sz. mell '!C114+'9.1.2. sz. mell '!C114+'9.1.3. sz. mell '!C114</f>
        <v>10282490</v>
      </c>
      <c r="D114" s="343">
        <f>'9.1.1. sz. mell '!D114+'9.1.2. sz. mell '!D114+'9.1.3. sz. mell '!D114</f>
        <v>0</v>
      </c>
      <c r="E114" s="343">
        <f>'9.1.1. sz. mell '!E114+'9.1.2. sz. mell '!E114+'9.1.3. sz. mell '!E114</f>
        <v>0</v>
      </c>
      <c r="F114" s="343">
        <f>'9.1.1. sz. mell '!F114+'9.1.2. sz. mell '!F114+'9.1.3. sz. mell '!F114</f>
        <v>0</v>
      </c>
      <c r="G114" s="344">
        <f>'9.1.1. sz. mell '!G114+'9.1.2. sz. mell '!G114+'9.1.3. sz. mell '!G114</f>
        <v>10282490</v>
      </c>
    </row>
    <row r="115" spans="1:7" ht="12" customHeight="1" thickBot="1">
      <c r="A115" s="23" t="s">
        <v>6</v>
      </c>
      <c r="B115" s="21" t="s">
        <v>248</v>
      </c>
      <c r="C115" s="131">
        <f>+C116+C118+C120</f>
        <v>432086000</v>
      </c>
      <c r="D115" s="258">
        <f>+D116+D118+D120</f>
        <v>6664000</v>
      </c>
      <c r="E115" s="131">
        <f>+E116+E118+E120</f>
        <v>0</v>
      </c>
      <c r="F115" s="131">
        <f>+F116+F118+F120</f>
        <v>6664000</v>
      </c>
      <c r="G115" s="271">
        <f>+G116+G118+G120</f>
        <v>438750000</v>
      </c>
    </row>
    <row r="116" spans="1:7" ht="12" customHeight="1">
      <c r="A116" s="161" t="s">
        <v>65</v>
      </c>
      <c r="B116" s="4" t="s">
        <v>122</v>
      </c>
      <c r="C116" s="133">
        <f>'9.1.1. sz. mell '!C116+'9.1.2. sz. mell '!C116+'9.1.3. sz. mell '!C95</f>
        <v>432086000</v>
      </c>
      <c r="D116" s="133">
        <f>'9.1.1. sz. mell '!D116+'9.1.2. sz. mell '!D116+'9.1.3. sz. mell '!D95</f>
        <v>6664000</v>
      </c>
      <c r="E116" s="133">
        <f>'9.1.1. sz. mell '!E116+'9.1.2. sz. mell '!E116+'9.1.3. sz. mell '!E95</f>
        <v>0</v>
      </c>
      <c r="F116" s="133">
        <f>'9.1.1. sz. mell '!F116+'9.1.2. sz. mell '!F116+'9.1.3. sz. mell '!F95</f>
        <v>6664000</v>
      </c>
      <c r="G116" s="342">
        <f>'9.1.1. sz. mell '!G116+'9.1.2. sz. mell '!G116+'9.1.3. sz. mell '!G95</f>
        <v>438750000</v>
      </c>
    </row>
    <row r="117" spans="1:7" ht="12" customHeight="1">
      <c r="A117" s="161" t="s">
        <v>66</v>
      </c>
      <c r="B117" s="8" t="s">
        <v>252</v>
      </c>
      <c r="C117" s="133">
        <f>'9.1.1. sz. mell '!C117+'9.1.2. sz. mell '!C117+'9.1.3. sz. mell '!C96</f>
        <v>412780000</v>
      </c>
      <c r="D117" s="133">
        <f>'9.1.1. sz. mell '!D117+'9.1.2. sz. mell '!D117+'9.1.3. sz. mell '!D96</f>
        <v>5164000</v>
      </c>
      <c r="E117" s="133">
        <f>'9.1.1. sz. mell '!E117+'9.1.2. sz. mell '!E117+'9.1.3. sz. mell '!E96</f>
        <v>0</v>
      </c>
      <c r="F117" s="133">
        <f>'9.1.1. sz. mell '!F117+'9.1.2. sz. mell '!F117+'9.1.3. sz. mell '!F96</f>
        <v>5164000</v>
      </c>
      <c r="G117" s="342">
        <f>'9.1.1. sz. mell '!G117+'9.1.2. sz. mell '!G117+'9.1.3. sz. mell '!G96</f>
        <v>417944000</v>
      </c>
    </row>
    <row r="118" spans="1:7" ht="12" customHeight="1">
      <c r="A118" s="161" t="s">
        <v>67</v>
      </c>
      <c r="B118" s="8" t="s">
        <v>108</v>
      </c>
      <c r="C118" s="133">
        <f>'9.1.1. sz. mell '!C118+'9.1.2. sz. mell '!C118+'9.1.3. sz. mell '!C97</f>
        <v>0</v>
      </c>
      <c r="D118" s="133">
        <f>'9.1.1. sz. mell '!D118+'9.1.2. sz. mell '!D118+'9.1.3. sz. mell '!D97</f>
        <v>0</v>
      </c>
      <c r="E118" s="133">
        <f>'9.1.1. sz. mell '!E118+'9.1.2. sz. mell '!E118+'9.1.3. sz. mell '!E97</f>
        <v>0</v>
      </c>
      <c r="F118" s="133">
        <f>'9.1.1. sz. mell '!F118+'9.1.2. sz. mell '!F118+'9.1.3. sz. mell '!F97</f>
        <v>0</v>
      </c>
      <c r="G118" s="342">
        <f>'9.1.1. sz. mell '!G118+'9.1.2. sz. mell '!G118+'9.1.3. sz. mell '!G97</f>
        <v>0</v>
      </c>
    </row>
    <row r="119" spans="1:7" ht="12" customHeight="1">
      <c r="A119" s="161" t="s">
        <v>68</v>
      </c>
      <c r="B119" s="8" t="s">
        <v>253</v>
      </c>
      <c r="C119" s="133">
        <f>'9.1.1. sz. mell '!C119+'9.1.2. sz. mell '!C119+'9.1.3. sz. mell '!C98</f>
        <v>0</v>
      </c>
      <c r="D119" s="133">
        <f>'9.1.1. sz. mell '!D119+'9.1.2. sz. mell '!D119+'9.1.3. sz. mell '!D98</f>
        <v>0</v>
      </c>
      <c r="E119" s="133">
        <f>'9.1.1. sz. mell '!E119+'9.1.2. sz. mell '!E119+'9.1.3. sz. mell '!E98</f>
        <v>0</v>
      </c>
      <c r="F119" s="133">
        <f>'9.1.1. sz. mell '!F119+'9.1.2. sz. mell '!F119+'9.1.3. sz. mell '!F98</f>
        <v>0</v>
      </c>
      <c r="G119" s="342">
        <f>'9.1.1. sz. mell '!G119+'9.1.2. sz. mell '!G119+'9.1.3. sz. mell '!G98</f>
        <v>0</v>
      </c>
    </row>
    <row r="120" spans="1:7" ht="12" customHeight="1">
      <c r="A120" s="161" t="s">
        <v>69</v>
      </c>
      <c r="B120" s="76" t="s">
        <v>124</v>
      </c>
      <c r="C120" s="133">
        <f>'9.1.1. sz. mell '!C120+'9.1.2. sz. mell '!C120+'9.1.3. sz. mell '!C99</f>
        <v>0</v>
      </c>
      <c r="D120" s="133">
        <f>'9.1.1. sz. mell '!D120+'9.1.2. sz. mell '!D120+'9.1.3. sz. mell '!D99</f>
        <v>0</v>
      </c>
      <c r="E120" s="133">
        <f>'9.1.1. sz. mell '!E120+'9.1.2. sz. mell '!E120+'9.1.3. sz. mell '!E99</f>
        <v>0</v>
      </c>
      <c r="F120" s="133">
        <f>'9.1.1. sz. mell '!F120+'9.1.2. sz. mell '!F120+'9.1.3. sz. mell '!F99</f>
        <v>0</v>
      </c>
      <c r="G120" s="342">
        <f>'9.1.1. sz. mell '!G120+'9.1.2. sz. mell '!G120+'9.1.3. sz. mell '!G99</f>
        <v>0</v>
      </c>
    </row>
    <row r="121" spans="1:7" ht="12" customHeight="1">
      <c r="A121" s="161" t="s">
        <v>75</v>
      </c>
      <c r="B121" s="75" t="s">
        <v>297</v>
      </c>
      <c r="C121" s="133">
        <f>'9.1.1. sz. mell '!C121+'9.1.2. sz. mell '!C121+'9.1.3. sz. mell '!C100</f>
        <v>0</v>
      </c>
      <c r="D121" s="133">
        <f>'9.1.1. sz. mell '!D121+'9.1.2. sz. mell '!D121+'9.1.3. sz. mell '!D100</f>
        <v>0</v>
      </c>
      <c r="E121" s="133">
        <f>'9.1.1. sz. mell '!E121+'9.1.2. sz. mell '!E121+'9.1.3. sz. mell '!E100</f>
        <v>0</v>
      </c>
      <c r="F121" s="133">
        <f>'9.1.1. sz. mell '!F121+'9.1.2. sz. mell '!F121+'9.1.3. sz. mell '!F100</f>
        <v>0</v>
      </c>
      <c r="G121" s="342">
        <f>'9.1.1. sz. mell '!G121+'9.1.2. sz. mell '!G121+'9.1.3. sz. mell '!G100</f>
        <v>0</v>
      </c>
    </row>
    <row r="122" spans="1:7" ht="12" customHeight="1">
      <c r="A122" s="161" t="s">
        <v>77</v>
      </c>
      <c r="B122" s="141" t="s">
        <v>258</v>
      </c>
      <c r="C122" s="133">
        <f>'9.1.1. sz. mell '!C122+'9.1.2. sz. mell '!C122+'9.1.3. sz. mell '!C101</f>
        <v>0</v>
      </c>
      <c r="D122" s="133">
        <f>'9.1.1. sz. mell '!D122+'9.1.2. sz. mell '!D122+'9.1.3. sz. mell '!D101</f>
        <v>0</v>
      </c>
      <c r="E122" s="133">
        <f>'9.1.1. sz. mell '!E122+'9.1.2. sz. mell '!E122+'9.1.3. sz. mell '!E101</f>
        <v>0</v>
      </c>
      <c r="F122" s="133">
        <f>'9.1.1. sz. mell '!F122+'9.1.2. sz. mell '!F122+'9.1.3. sz. mell '!F101</f>
        <v>0</v>
      </c>
      <c r="G122" s="342">
        <f>'9.1.1. sz. mell '!G122+'9.1.2. sz. mell '!G122+'9.1.3. sz. mell '!G101</f>
        <v>0</v>
      </c>
    </row>
    <row r="123" spans="1:7" ht="12" customHeight="1">
      <c r="A123" s="161" t="s">
        <v>109</v>
      </c>
      <c r="B123" s="52" t="s">
        <v>241</v>
      </c>
      <c r="C123" s="133">
        <f>'9.1.1. sz. mell '!C123+'9.1.2. sz. mell '!C123+'9.1.3. sz. mell '!C102</f>
        <v>0</v>
      </c>
      <c r="D123" s="133">
        <f>'9.1.1. sz. mell '!D123+'9.1.2. sz. mell '!D123+'9.1.3. sz. mell '!D102</f>
        <v>0</v>
      </c>
      <c r="E123" s="133">
        <f>'9.1.1. sz. mell '!E123+'9.1.2. sz. mell '!E123+'9.1.3. sz. mell '!E102</f>
        <v>0</v>
      </c>
      <c r="F123" s="133">
        <f>'9.1.1. sz. mell '!F123+'9.1.2. sz. mell '!F123+'9.1.3. sz. mell '!F102</f>
        <v>0</v>
      </c>
      <c r="G123" s="342">
        <f>'9.1.1. sz. mell '!G123+'9.1.2. sz. mell '!G123+'9.1.3. sz. mell '!G102</f>
        <v>0</v>
      </c>
    </row>
    <row r="124" spans="1:7" ht="12" customHeight="1">
      <c r="A124" s="161" t="s">
        <v>110</v>
      </c>
      <c r="B124" s="52" t="s">
        <v>257</v>
      </c>
      <c r="C124" s="133">
        <f>'9.1.1. sz. mell '!C124+'9.1.2. sz. mell '!C124+'9.1.3. sz. mell '!C103</f>
        <v>0</v>
      </c>
      <c r="D124" s="133">
        <f>'9.1.1. sz. mell '!D124+'9.1.2. sz. mell '!D124+'9.1.3. sz. mell '!D103</f>
        <v>0</v>
      </c>
      <c r="E124" s="133">
        <f>'9.1.1. sz. mell '!E124+'9.1.2. sz. mell '!E124+'9.1.3. sz. mell '!E103</f>
        <v>0</v>
      </c>
      <c r="F124" s="133">
        <f>'9.1.1. sz. mell '!F124+'9.1.2. sz. mell '!F124+'9.1.3. sz. mell '!F103</f>
        <v>0</v>
      </c>
      <c r="G124" s="342">
        <f>'9.1.1. sz. mell '!G124+'9.1.2. sz. mell '!G124+'9.1.3. sz. mell '!G103</f>
        <v>0</v>
      </c>
    </row>
    <row r="125" spans="1:7" ht="12" customHeight="1">
      <c r="A125" s="161" t="s">
        <v>111</v>
      </c>
      <c r="B125" s="52" t="s">
        <v>256</v>
      </c>
      <c r="C125" s="133">
        <f>'9.1.1. sz. mell '!C125+'9.1.2. sz. mell '!C125+'9.1.3. sz. mell '!C104</f>
        <v>0</v>
      </c>
      <c r="D125" s="133">
        <f>'9.1.1. sz. mell '!D125+'9.1.2. sz. mell '!D125+'9.1.3. sz. mell '!D104</f>
        <v>0</v>
      </c>
      <c r="E125" s="133">
        <f>'9.1.1. sz. mell '!E125+'9.1.2. sz. mell '!E125+'9.1.3. sz. mell '!E104</f>
        <v>0</v>
      </c>
      <c r="F125" s="133">
        <f>'9.1.1. sz. mell '!F125+'9.1.2. sz. mell '!F125+'9.1.3. sz. mell '!F104</f>
        <v>0</v>
      </c>
      <c r="G125" s="342">
        <f>'9.1.1. sz. mell '!G125+'9.1.2. sz. mell '!G125+'9.1.3. sz. mell '!G104</f>
        <v>0</v>
      </c>
    </row>
    <row r="126" spans="1:7" ht="12" customHeight="1">
      <c r="A126" s="161" t="s">
        <v>249</v>
      </c>
      <c r="B126" s="52" t="s">
        <v>244</v>
      </c>
      <c r="C126" s="133">
        <f>'9.1.1. sz. mell '!C126+'9.1.2. sz. mell '!C126+'9.1.3. sz. mell '!C105</f>
        <v>0</v>
      </c>
      <c r="D126" s="133">
        <f>'9.1.1. sz. mell '!D126+'9.1.2. sz. mell '!D126+'9.1.3. sz. mell '!D105</f>
        <v>0</v>
      </c>
      <c r="E126" s="133">
        <f>'9.1.1. sz. mell '!E126+'9.1.2. sz. mell '!E126+'9.1.3. sz. mell '!E105</f>
        <v>0</v>
      </c>
      <c r="F126" s="133">
        <f>'9.1.1. sz. mell '!F126+'9.1.2. sz. mell '!F126+'9.1.3. sz. mell '!F105</f>
        <v>0</v>
      </c>
      <c r="G126" s="342">
        <f>'9.1.1. sz. mell '!G126+'9.1.2. sz. mell '!G126+'9.1.3. sz. mell '!G105</f>
        <v>0</v>
      </c>
    </row>
    <row r="127" spans="1:7" ht="12" customHeight="1">
      <c r="A127" s="161" t="s">
        <v>250</v>
      </c>
      <c r="B127" s="52" t="s">
        <v>255</v>
      </c>
      <c r="C127" s="133">
        <f>'9.1.1. sz. mell '!C127+'9.1.2. sz. mell '!C127+'9.1.3. sz. mell '!C106</f>
        <v>0</v>
      </c>
      <c r="D127" s="133">
        <f>'9.1.1. sz. mell '!D127+'9.1.2. sz. mell '!D127+'9.1.3. sz. mell '!D106</f>
        <v>0</v>
      </c>
      <c r="E127" s="133">
        <f>'9.1.1. sz. mell '!E127+'9.1.2. sz. mell '!E127+'9.1.3. sz. mell '!E106</f>
        <v>0</v>
      </c>
      <c r="F127" s="133">
        <f>'9.1.1. sz. mell '!F127+'9.1.2. sz. mell '!F127+'9.1.3. sz. mell '!F106</f>
        <v>0</v>
      </c>
      <c r="G127" s="342">
        <f>'9.1.1. sz. mell '!G127+'9.1.2. sz. mell '!G127+'9.1.3. sz. mell '!G106</f>
        <v>0</v>
      </c>
    </row>
    <row r="128" spans="1:7" ht="12" customHeight="1" thickBot="1">
      <c r="A128" s="170" t="s">
        <v>251</v>
      </c>
      <c r="B128" s="52" t="s">
        <v>254</v>
      </c>
      <c r="C128" s="133">
        <f>'9.1.1. sz. mell '!C128+'9.1.2. sz. mell '!C128+'9.1.3. sz. mell '!C107</f>
        <v>0</v>
      </c>
      <c r="D128" s="133">
        <f>'9.1.1. sz. mell '!D128+'9.1.2. sz. mell '!D128+'9.1.3. sz. mell '!D107</f>
        <v>0</v>
      </c>
      <c r="E128" s="133">
        <f>'9.1.1. sz. mell '!E128+'9.1.2. sz. mell '!E128+'9.1.3. sz. mell '!E107</f>
        <v>0</v>
      </c>
      <c r="F128" s="133">
        <f>'9.1.1. sz. mell '!F128+'9.1.2. sz. mell '!F128+'9.1.3. sz. mell '!F107</f>
        <v>0</v>
      </c>
      <c r="G128" s="342">
        <f>'9.1.1. sz. mell '!G128+'9.1.2. sz. mell '!G128+'9.1.3. sz. mell '!G107</f>
        <v>0</v>
      </c>
    </row>
    <row r="129" spans="1:7" ht="12" customHeight="1" thickBot="1">
      <c r="A129" s="23" t="s">
        <v>7</v>
      </c>
      <c r="B129" s="48" t="s">
        <v>314</v>
      </c>
      <c r="C129" s="131">
        <f>+C94+C115</f>
        <v>864941925</v>
      </c>
      <c r="D129" s="258">
        <f>+D94+D115</f>
        <v>9475583</v>
      </c>
      <c r="E129" s="131">
        <f>+E94+E115</f>
        <v>4983052</v>
      </c>
      <c r="F129" s="131">
        <f>+F94+F115</f>
        <v>14458635</v>
      </c>
      <c r="G129" s="271">
        <f>+G94+G115</f>
        <v>879400560</v>
      </c>
    </row>
    <row r="130" spans="1:7" ht="12" customHeight="1" thickBot="1">
      <c r="A130" s="23" t="s">
        <v>8</v>
      </c>
      <c r="B130" s="48" t="s">
        <v>315</v>
      </c>
      <c r="C130" s="131">
        <f>+C131+C132+C133</f>
        <v>8000000</v>
      </c>
      <c r="D130" s="258">
        <f>+D131+D132+D133</f>
        <v>-8000000</v>
      </c>
      <c r="E130" s="131">
        <f>+E131+E132+E133</f>
        <v>50000000</v>
      </c>
      <c r="F130" s="131">
        <f>+F131+F132+F133</f>
        <v>42000000</v>
      </c>
      <c r="G130" s="271">
        <f>+G131+G132+G133</f>
        <v>50000000</v>
      </c>
    </row>
    <row r="131" spans="1:7" s="45" customFormat="1" ht="12" customHeight="1">
      <c r="A131" s="161" t="s">
        <v>156</v>
      </c>
      <c r="B131" s="5" t="s">
        <v>372</v>
      </c>
      <c r="C131" s="132">
        <f>'9.1.1. sz. mell '!C131+'9.1.2. sz. mell '!C131+'9.1.3. sz. mell '!C131</f>
        <v>8000000</v>
      </c>
      <c r="D131" s="132">
        <f>'9.1.1. sz. mell '!D131+'9.1.2. sz. mell '!D131+'9.1.3. sz. mell '!D131</f>
        <v>-8000000</v>
      </c>
      <c r="E131" s="132">
        <f>'9.1.1. sz. mell '!E131+'9.1.2. sz. mell '!E131+'9.1.3. sz. mell '!E131</f>
        <v>0</v>
      </c>
      <c r="F131" s="132">
        <f>'9.1.1. sz. mell '!F131+'9.1.2. sz. mell '!F131+'9.1.3. sz. mell '!F131</f>
        <v>-8000000</v>
      </c>
      <c r="G131" s="339">
        <f>'9.1.1. sz. mell '!G131+'9.1.2. sz. mell '!G131+'9.1.3. sz. mell '!G131</f>
        <v>0</v>
      </c>
    </row>
    <row r="132" spans="1:7" ht="12" customHeight="1">
      <c r="A132" s="161" t="s">
        <v>157</v>
      </c>
      <c r="B132" s="5" t="s">
        <v>323</v>
      </c>
      <c r="C132" s="132">
        <f>'9.1.1. sz. mell '!C132+'9.1.2. sz. mell '!C132+'9.1.3. sz. mell '!C132</f>
        <v>0</v>
      </c>
      <c r="D132" s="132">
        <f>'9.1.1. sz. mell '!D132+'9.1.2. sz. mell '!D132+'9.1.3. sz. mell '!D132</f>
        <v>0</v>
      </c>
      <c r="E132" s="132">
        <f>'9.1.1. sz. mell '!E132+'9.1.2. sz. mell '!E132+'9.1.3. sz. mell '!E132</f>
        <v>50000000</v>
      </c>
      <c r="F132" s="132">
        <f>'9.1.1. sz. mell '!F132+'9.1.2. sz. mell '!F132+'9.1.3. sz. mell '!F132</f>
        <v>50000000</v>
      </c>
      <c r="G132" s="340">
        <f>'9.1.1. sz. mell '!G132+'9.1.2. sz. mell '!G132+'9.1.3. sz. mell '!G132</f>
        <v>50000000</v>
      </c>
    </row>
    <row r="133" spans="1:7" ht="12" customHeight="1" thickBot="1">
      <c r="A133" s="170" t="s">
        <v>158</v>
      </c>
      <c r="B133" s="3" t="s">
        <v>371</v>
      </c>
      <c r="C133" s="132">
        <f>'9.1.1. sz. mell '!C133+'9.1.2. sz. mell '!C133+'9.1.3. sz. mell '!C133</f>
        <v>0</v>
      </c>
      <c r="D133" s="132">
        <f>'9.1.1. sz. mell '!D133+'9.1.2. sz. mell '!D133+'9.1.3. sz. mell '!D133</f>
        <v>0</v>
      </c>
      <c r="E133" s="132">
        <f>'9.1.1. sz. mell '!E133+'9.1.2. sz. mell '!E133+'9.1.3. sz. mell '!E133</f>
        <v>0</v>
      </c>
      <c r="F133" s="132">
        <f>'9.1.1. sz. mell '!F133+'9.1.2. sz. mell '!F133+'9.1.3. sz. mell '!F133</f>
        <v>0</v>
      </c>
      <c r="G133" s="340">
        <f>'9.1.1. sz. mell '!G133+'9.1.2. sz. mell '!G133+'9.1.3. sz. mell '!G133</f>
        <v>0</v>
      </c>
    </row>
    <row r="134" spans="1:7" ht="12" customHeight="1" thickBot="1">
      <c r="A134" s="23" t="s">
        <v>9</v>
      </c>
      <c r="B134" s="48" t="s">
        <v>316</v>
      </c>
      <c r="C134" s="131">
        <f>+C135+C136+C137+C138+C139+C140</f>
        <v>0</v>
      </c>
      <c r="D134" s="258">
        <f>+D135+D136+D137+D138+D139+D140</f>
        <v>0</v>
      </c>
      <c r="E134" s="131">
        <f>+E135+E136+E137+E138+E139+E140</f>
        <v>0</v>
      </c>
      <c r="F134" s="131">
        <f>+F135+F136+F137+F138+F139+F140</f>
        <v>0</v>
      </c>
      <c r="G134" s="271">
        <f>+G135+G136+G137+G138+G139+G140</f>
        <v>0</v>
      </c>
    </row>
    <row r="135" spans="1:7" ht="12" customHeight="1">
      <c r="A135" s="161" t="s">
        <v>52</v>
      </c>
      <c r="B135" s="5" t="s">
        <v>325</v>
      </c>
      <c r="C135" s="132">
        <f>'9.1.1. sz. mell '!C135+'9.1.2. sz. mell '!C135+'9.1.3. sz. mell '!C135</f>
        <v>0</v>
      </c>
      <c r="D135" s="132">
        <f>'9.1.1. sz. mell '!D135+'9.1.2. sz. mell '!D135+'9.1.3. sz. mell '!D135</f>
        <v>0</v>
      </c>
      <c r="E135" s="132">
        <f>'9.1.1. sz. mell '!E135+'9.1.2. sz. mell '!E135+'9.1.3. sz. mell '!E135</f>
        <v>0</v>
      </c>
      <c r="F135" s="132">
        <f>'9.1.1. sz. mell '!F135+'9.1.2. sz. mell '!F135+'9.1.3. sz. mell '!F135</f>
        <v>0</v>
      </c>
      <c r="G135" s="340">
        <f>'9.1.1. sz. mell '!G135+'9.1.2. sz. mell '!G135+'9.1.3. sz. mell '!G135</f>
        <v>0</v>
      </c>
    </row>
    <row r="136" spans="1:7" ht="12" customHeight="1">
      <c r="A136" s="161" t="s">
        <v>53</v>
      </c>
      <c r="B136" s="5" t="s">
        <v>317</v>
      </c>
      <c r="C136" s="132">
        <f>'9.1.1. sz. mell '!C136+'9.1.2. sz. mell '!C136+'9.1.3. sz. mell '!C136</f>
        <v>0</v>
      </c>
      <c r="D136" s="132">
        <f>'9.1.1. sz. mell '!D136+'9.1.2. sz. mell '!D136+'9.1.3. sz. mell '!D136</f>
        <v>0</v>
      </c>
      <c r="E136" s="132">
        <f>'9.1.1. sz. mell '!E136+'9.1.2. sz. mell '!E136+'9.1.3. sz. mell '!E136</f>
        <v>0</v>
      </c>
      <c r="F136" s="132">
        <f>'9.1.1. sz. mell '!F136+'9.1.2. sz. mell '!F136+'9.1.3. sz. mell '!F136</f>
        <v>0</v>
      </c>
      <c r="G136" s="340">
        <f>'9.1.1. sz. mell '!G136+'9.1.2. sz. mell '!G136+'9.1.3. sz. mell '!G136</f>
        <v>0</v>
      </c>
    </row>
    <row r="137" spans="1:7" ht="12" customHeight="1">
      <c r="A137" s="161" t="s">
        <v>54</v>
      </c>
      <c r="B137" s="5" t="s">
        <v>318</v>
      </c>
      <c r="C137" s="132">
        <f>'9.1.1. sz. mell '!C137+'9.1.2. sz. mell '!C137+'9.1.3. sz. mell '!C137</f>
        <v>0</v>
      </c>
      <c r="D137" s="132">
        <f>'9.1.1. sz. mell '!D137+'9.1.2. sz. mell '!D137+'9.1.3. sz. mell '!D137</f>
        <v>0</v>
      </c>
      <c r="E137" s="132">
        <f>'9.1.1. sz. mell '!E137+'9.1.2. sz. mell '!E137+'9.1.3. sz. mell '!E137</f>
        <v>0</v>
      </c>
      <c r="F137" s="132">
        <f>'9.1.1. sz. mell '!F137+'9.1.2. sz. mell '!F137+'9.1.3. sz. mell '!F137</f>
        <v>0</v>
      </c>
      <c r="G137" s="340">
        <f>'9.1.1. sz. mell '!G137+'9.1.2. sz. mell '!G137+'9.1.3. sz. mell '!G137</f>
        <v>0</v>
      </c>
    </row>
    <row r="138" spans="1:7" ht="12" customHeight="1">
      <c r="A138" s="161" t="s">
        <v>96</v>
      </c>
      <c r="B138" s="5" t="s">
        <v>370</v>
      </c>
      <c r="C138" s="132">
        <f>'9.1.1. sz. mell '!C138+'9.1.2. sz. mell '!C138+'9.1.3. sz. mell '!C138</f>
        <v>0</v>
      </c>
      <c r="D138" s="132">
        <f>'9.1.1. sz. mell '!D138+'9.1.2. sz. mell '!D138+'9.1.3. sz. mell '!D138</f>
        <v>0</v>
      </c>
      <c r="E138" s="132">
        <f>'9.1.1. sz. mell '!E138+'9.1.2. sz. mell '!E138+'9.1.3. sz. mell '!E138</f>
        <v>0</v>
      </c>
      <c r="F138" s="132">
        <f>'9.1.1. sz. mell '!F138+'9.1.2. sz. mell '!F138+'9.1.3. sz. mell '!F138</f>
        <v>0</v>
      </c>
      <c r="G138" s="340">
        <f>'9.1.1. sz. mell '!G138+'9.1.2. sz. mell '!G138+'9.1.3. sz. mell '!G138</f>
        <v>0</v>
      </c>
    </row>
    <row r="139" spans="1:7" ht="12" customHeight="1">
      <c r="A139" s="161" t="s">
        <v>97</v>
      </c>
      <c r="B139" s="5" t="s">
        <v>320</v>
      </c>
      <c r="C139" s="132">
        <f>'9.1.1. sz. mell '!C139+'9.1.2. sz. mell '!C139+'9.1.3. sz. mell '!C139</f>
        <v>0</v>
      </c>
      <c r="D139" s="132">
        <f>'9.1.1. sz. mell '!D139+'9.1.2. sz. mell '!D139+'9.1.3. sz. mell '!D139</f>
        <v>0</v>
      </c>
      <c r="E139" s="132">
        <f>'9.1.1. sz. mell '!E139+'9.1.2. sz. mell '!E139+'9.1.3. sz. mell '!E139</f>
        <v>0</v>
      </c>
      <c r="F139" s="132">
        <f>'9.1.1. sz. mell '!F139+'9.1.2. sz. mell '!F139+'9.1.3. sz. mell '!F139</f>
        <v>0</v>
      </c>
      <c r="G139" s="340">
        <f>'9.1.1. sz. mell '!G139+'9.1.2. sz. mell '!G139+'9.1.3. sz. mell '!G139</f>
        <v>0</v>
      </c>
    </row>
    <row r="140" spans="1:7" s="45" customFormat="1" ht="12" customHeight="1" thickBot="1">
      <c r="A140" s="170" t="s">
        <v>98</v>
      </c>
      <c r="B140" s="3" t="s">
        <v>321</v>
      </c>
      <c r="C140" s="132">
        <f>'9.1.1. sz. mell '!C140+'9.1.2. sz. mell '!C140+'9.1.3. sz. mell '!C140</f>
        <v>0</v>
      </c>
      <c r="D140" s="132">
        <f>'9.1.1. sz. mell '!D140+'9.1.2. sz. mell '!D140+'9.1.3. sz. mell '!D140</f>
        <v>0</v>
      </c>
      <c r="E140" s="132">
        <f>'9.1.1. sz. mell '!E140+'9.1.2. sz. mell '!E140+'9.1.3. sz. mell '!E140</f>
        <v>0</v>
      </c>
      <c r="F140" s="132">
        <f>'9.1.1. sz. mell '!F140+'9.1.2. sz. mell '!F140+'9.1.3. sz. mell '!F140</f>
        <v>0</v>
      </c>
      <c r="G140" s="340">
        <f>'9.1.1. sz. mell '!G140+'9.1.2. sz. mell '!G140+'9.1.3. sz. mell '!G140</f>
        <v>0</v>
      </c>
    </row>
    <row r="141" spans="1:13" ht="12" customHeight="1" thickBot="1">
      <c r="A141" s="23" t="s">
        <v>10</v>
      </c>
      <c r="B141" s="48" t="s">
        <v>377</v>
      </c>
      <c r="C141" s="137">
        <f>+C142+C143+C145+C146+C144</f>
        <v>84646056</v>
      </c>
      <c r="D141" s="260">
        <f>+D142+D143+D145+D146+D144</f>
        <v>46000</v>
      </c>
      <c r="E141" s="137">
        <f>+E142+E143+E145+E146+E144</f>
        <v>0</v>
      </c>
      <c r="F141" s="137">
        <f>+F142+F143+F145+F146+F144</f>
        <v>46000</v>
      </c>
      <c r="G141" s="275">
        <f>+G142+G143+G145+G146+G144</f>
        <v>84692056</v>
      </c>
      <c r="M141" s="72"/>
    </row>
    <row r="142" spans="1:7" ht="12.75">
      <c r="A142" s="161" t="s">
        <v>55</v>
      </c>
      <c r="B142" s="5" t="s">
        <v>259</v>
      </c>
      <c r="C142" s="132">
        <f>'9.1.1. sz. mell '!C142+'9.1.2. sz. mell '!C142+'9.1.3. sz. mell '!C142</f>
        <v>0</v>
      </c>
      <c r="D142" s="132">
        <f>'9.1.1. sz. mell '!D142+'9.1.2. sz. mell '!D142+'9.1.3. sz. mell '!D142</f>
        <v>0</v>
      </c>
      <c r="E142" s="132">
        <f>'9.1.1. sz. mell '!E142+'9.1.2. sz. mell '!E142+'9.1.3. sz. mell '!E142</f>
        <v>0</v>
      </c>
      <c r="F142" s="132">
        <f>'9.1.1. sz. mell '!F142+'9.1.2. sz. mell '!F142+'9.1.3. sz. mell '!F142</f>
        <v>0</v>
      </c>
      <c r="G142" s="340">
        <f>'9.1.1. sz. mell '!G142+'9.1.2. sz. mell '!G142+'9.1.3. sz. mell '!G142</f>
        <v>0</v>
      </c>
    </row>
    <row r="143" spans="1:7" ht="12" customHeight="1">
      <c r="A143" s="161" t="s">
        <v>56</v>
      </c>
      <c r="B143" s="5" t="s">
        <v>260</v>
      </c>
      <c r="C143" s="132">
        <f>'9.1.1. sz. mell '!C143+'9.1.2. sz. mell '!C143+'9.1.3. sz. mell '!C143</f>
        <v>5483584</v>
      </c>
      <c r="D143" s="132">
        <f>'9.1.1. sz. mell '!D143+'9.1.2. sz. mell '!D143+'9.1.3. sz. mell '!D143</f>
        <v>0</v>
      </c>
      <c r="E143" s="132">
        <f>'9.1.1. sz. mell '!E143+'9.1.2. sz. mell '!E143+'9.1.3. sz. mell '!E143</f>
        <v>0</v>
      </c>
      <c r="F143" s="132">
        <f>'9.1.1. sz. mell '!F143+'9.1.2. sz. mell '!F143+'9.1.3. sz. mell '!F143</f>
        <v>0</v>
      </c>
      <c r="G143" s="340">
        <f>'9.1.1. sz. mell '!G143+'9.1.2. sz. mell '!G143+'9.1.3. sz. mell '!G143</f>
        <v>5483584</v>
      </c>
    </row>
    <row r="144" spans="1:7" ht="12" customHeight="1">
      <c r="A144" s="161" t="s">
        <v>176</v>
      </c>
      <c r="B144" s="5" t="s">
        <v>376</v>
      </c>
      <c r="C144" s="132">
        <f>'9.1.1. sz. mell '!C144+'9.1.2. sz. mell '!C144+'9.1.3. sz. mell '!C144</f>
        <v>79162472</v>
      </c>
      <c r="D144" s="132">
        <f>'9.1.1. sz. mell '!D144+'9.1.2. sz. mell '!D144+'9.1.3. sz. mell '!D144</f>
        <v>46000</v>
      </c>
      <c r="E144" s="132">
        <f>'9.1.1. sz. mell '!E144+'9.1.2. sz. mell '!E144+'9.1.3. sz. mell '!E144</f>
        <v>0</v>
      </c>
      <c r="F144" s="132">
        <f>'9.1.1. sz. mell '!F144+'9.1.2. sz. mell '!F144+'9.1.3. sz. mell '!F144</f>
        <v>46000</v>
      </c>
      <c r="G144" s="340">
        <f>'9.1.1. sz. mell '!G144+'9.1.2. sz. mell '!G144+'9.1.3. sz. mell '!G144</f>
        <v>79208472</v>
      </c>
    </row>
    <row r="145" spans="1:7" s="45" customFormat="1" ht="12" customHeight="1">
      <c r="A145" s="161" t="s">
        <v>177</v>
      </c>
      <c r="B145" s="5" t="s">
        <v>330</v>
      </c>
      <c r="C145" s="132">
        <f>'9.1.1. sz. mell '!C145+'9.1.2. sz. mell '!C145+'9.1.3. sz. mell '!C145</f>
        <v>0</v>
      </c>
      <c r="D145" s="132">
        <f>'9.1.1. sz. mell '!D145+'9.1.2. sz. mell '!D145+'9.1.3. sz. mell '!D145</f>
        <v>0</v>
      </c>
      <c r="E145" s="132">
        <f>'9.1.1. sz. mell '!E145+'9.1.2. sz. mell '!E145+'9.1.3. sz. mell '!E145</f>
        <v>0</v>
      </c>
      <c r="F145" s="132">
        <f>'9.1.1. sz. mell '!F145+'9.1.2. sz. mell '!F145+'9.1.3. sz. mell '!F145</f>
        <v>0</v>
      </c>
      <c r="G145" s="340">
        <f>'9.1.1. sz. mell '!G145+'9.1.2. sz. mell '!G145+'9.1.3. sz. mell '!G145</f>
        <v>0</v>
      </c>
    </row>
    <row r="146" spans="1:7" s="45" customFormat="1" ht="12" customHeight="1" thickBot="1">
      <c r="A146" s="170" t="s">
        <v>178</v>
      </c>
      <c r="B146" s="3" t="s">
        <v>279</v>
      </c>
      <c r="C146" s="132">
        <f>'9.1.1. sz. mell '!C146+'9.1.2. sz. mell '!C146+'9.1.3. sz. mell '!C146</f>
        <v>0</v>
      </c>
      <c r="D146" s="132">
        <f>'9.1.1. sz. mell '!D146+'9.1.2. sz. mell '!D146+'9.1.3. sz. mell '!D146</f>
        <v>0</v>
      </c>
      <c r="E146" s="132">
        <f>'9.1.1. sz. mell '!E146+'9.1.2. sz. mell '!E146+'9.1.3. sz. mell '!E146</f>
        <v>0</v>
      </c>
      <c r="F146" s="132">
        <f>'9.1.1. sz. mell '!F146+'9.1.2. sz. mell '!F146+'9.1.3. sz. mell '!F146</f>
        <v>0</v>
      </c>
      <c r="G146" s="340">
        <f>'9.1.1. sz. mell '!G146+'9.1.2. sz. mell '!G146+'9.1.3. sz. mell '!G146</f>
        <v>0</v>
      </c>
    </row>
    <row r="147" spans="1:7" s="45" customFormat="1" ht="12" customHeight="1" thickBot="1">
      <c r="A147" s="23" t="s">
        <v>11</v>
      </c>
      <c r="B147" s="48" t="s">
        <v>331</v>
      </c>
      <c r="C147" s="196">
        <f>+C148+C149+C150+C151+C152</f>
        <v>0</v>
      </c>
      <c r="D147" s="264">
        <f>+D148+D149+D150+D151+D152</f>
        <v>0</v>
      </c>
      <c r="E147" s="196">
        <f>+E148+E149+E150+E151+E152</f>
        <v>0</v>
      </c>
      <c r="F147" s="196">
        <f>+F148+F149+F150+F151+F152</f>
        <v>0</v>
      </c>
      <c r="G147" s="286">
        <f>+G148+G149+G150+G151+G152</f>
        <v>0</v>
      </c>
    </row>
    <row r="148" spans="1:7" s="45" customFormat="1" ht="12" customHeight="1">
      <c r="A148" s="161" t="s">
        <v>57</v>
      </c>
      <c r="B148" s="5" t="s">
        <v>326</v>
      </c>
      <c r="C148" s="132">
        <f>'9.1.1. sz. mell '!C148+'9.1.2. sz. mell '!C148+'9.1.3. sz. mell '!C148</f>
        <v>0</v>
      </c>
      <c r="D148" s="132">
        <f>'9.1.1. sz. mell '!D148+'9.1.2. sz. mell '!D148+'9.1.3. sz. mell '!D148</f>
        <v>0</v>
      </c>
      <c r="E148" s="132">
        <f>'9.1.1. sz. mell '!E148+'9.1.2. sz. mell '!E148+'9.1.3. sz. mell '!E148</f>
        <v>0</v>
      </c>
      <c r="F148" s="132">
        <f>'9.1.1. sz. mell '!F148+'9.1.2. sz. mell '!F148+'9.1.3. sz. mell '!F148</f>
        <v>0</v>
      </c>
      <c r="G148" s="340">
        <f>'9.1.1. sz. mell '!G148+'9.1.2. sz. mell '!G148+'9.1.3. sz. mell '!G148</f>
        <v>0</v>
      </c>
    </row>
    <row r="149" spans="1:7" s="45" customFormat="1" ht="12" customHeight="1">
      <c r="A149" s="161" t="s">
        <v>58</v>
      </c>
      <c r="B149" s="5" t="s">
        <v>333</v>
      </c>
      <c r="C149" s="132">
        <f>'9.1.1. sz. mell '!C149+'9.1.2. sz. mell '!C149+'9.1.3. sz. mell '!C149</f>
        <v>0</v>
      </c>
      <c r="D149" s="132">
        <f>'9.1.1. sz. mell '!D149+'9.1.2. sz. mell '!D149+'9.1.3. sz. mell '!D149</f>
        <v>0</v>
      </c>
      <c r="E149" s="132">
        <f>'9.1.1. sz. mell '!E149+'9.1.2. sz. mell '!E149+'9.1.3. sz. mell '!E149</f>
        <v>0</v>
      </c>
      <c r="F149" s="132">
        <f>'9.1.1. sz. mell '!F149+'9.1.2. sz. mell '!F149+'9.1.3. sz. mell '!F149</f>
        <v>0</v>
      </c>
      <c r="G149" s="340">
        <f>'9.1.1. sz. mell '!G149+'9.1.2. sz. mell '!G149+'9.1.3. sz. mell '!G149</f>
        <v>0</v>
      </c>
    </row>
    <row r="150" spans="1:7" s="45" customFormat="1" ht="12" customHeight="1">
      <c r="A150" s="161" t="s">
        <v>188</v>
      </c>
      <c r="B150" s="5" t="s">
        <v>328</v>
      </c>
      <c r="C150" s="132">
        <f>'9.1.1. sz. mell '!C150+'9.1.2. sz. mell '!C150+'9.1.3. sz. mell '!C150</f>
        <v>0</v>
      </c>
      <c r="D150" s="132">
        <f>'9.1.1. sz. mell '!D150+'9.1.2. sz. mell '!D150+'9.1.3. sz. mell '!D150</f>
        <v>0</v>
      </c>
      <c r="E150" s="132">
        <f>'9.1.1. sz. mell '!E150+'9.1.2. sz. mell '!E150+'9.1.3. sz. mell '!E150</f>
        <v>0</v>
      </c>
      <c r="F150" s="132">
        <f>'9.1.1. sz. mell '!F150+'9.1.2. sz. mell '!F150+'9.1.3. sz. mell '!F150</f>
        <v>0</v>
      </c>
      <c r="G150" s="340">
        <f>'9.1.1. sz. mell '!G150+'9.1.2. sz. mell '!G150+'9.1.3. sz. mell '!G150</f>
        <v>0</v>
      </c>
    </row>
    <row r="151" spans="1:7" s="45" customFormat="1" ht="12" customHeight="1">
      <c r="A151" s="161" t="s">
        <v>189</v>
      </c>
      <c r="B151" s="5" t="s">
        <v>373</v>
      </c>
      <c r="C151" s="132">
        <f>'9.1.1. sz. mell '!C151+'9.1.2. sz. mell '!C151+'9.1.3. sz. mell '!C151</f>
        <v>0</v>
      </c>
      <c r="D151" s="132">
        <f>'9.1.1. sz. mell '!D151+'9.1.2. sz. mell '!D151+'9.1.3. sz. mell '!D151</f>
        <v>0</v>
      </c>
      <c r="E151" s="132">
        <f>'9.1.1. sz. mell '!E151+'9.1.2. sz. mell '!E151+'9.1.3. sz. mell '!E151</f>
        <v>0</v>
      </c>
      <c r="F151" s="132">
        <f>'9.1.1. sz. mell '!F151+'9.1.2. sz. mell '!F151+'9.1.3. sz. mell '!F151</f>
        <v>0</v>
      </c>
      <c r="G151" s="340">
        <f>'9.1.1. sz. mell '!G151+'9.1.2. sz. mell '!G151+'9.1.3. sz. mell '!G151</f>
        <v>0</v>
      </c>
    </row>
    <row r="152" spans="1:7" ht="12.75" customHeight="1" thickBot="1">
      <c r="A152" s="170" t="s">
        <v>332</v>
      </c>
      <c r="B152" s="3" t="s">
        <v>335</v>
      </c>
      <c r="C152" s="132">
        <f>'9.1.1. sz. mell '!C152+'9.1.2. sz. mell '!C152+'9.1.3. sz. mell '!C152</f>
        <v>0</v>
      </c>
      <c r="D152" s="132">
        <f>'9.1.1. sz. mell '!D152+'9.1.2. sz. mell '!D152+'9.1.3. sz. mell '!D152</f>
        <v>0</v>
      </c>
      <c r="E152" s="132">
        <f>'9.1.1. sz. mell '!E152+'9.1.2. sz. mell '!E152+'9.1.3. sz. mell '!E152</f>
        <v>0</v>
      </c>
      <c r="F152" s="132">
        <f>'9.1.1. sz. mell '!F152+'9.1.2. sz. mell '!F152+'9.1.3. sz. mell '!F152</f>
        <v>0</v>
      </c>
      <c r="G152" s="341">
        <f>'9.1.1. sz. mell '!G152+'9.1.2. sz. mell '!G152+'9.1.3. sz. mell '!G152</f>
        <v>0</v>
      </c>
    </row>
    <row r="153" spans="1:7" ht="12.75" customHeight="1" thickBot="1">
      <c r="A153" s="188" t="s">
        <v>12</v>
      </c>
      <c r="B153" s="48" t="s">
        <v>336</v>
      </c>
      <c r="C153" s="197"/>
      <c r="D153" s="265"/>
      <c r="E153" s="197"/>
      <c r="F153" s="196">
        <f>D153+E153</f>
        <v>0</v>
      </c>
      <c r="G153" s="286">
        <f>C153+F153</f>
        <v>0</v>
      </c>
    </row>
    <row r="154" spans="1:7" ht="12.75" customHeight="1" thickBot="1">
      <c r="A154" s="188" t="s">
        <v>13</v>
      </c>
      <c r="B154" s="48" t="s">
        <v>337</v>
      </c>
      <c r="C154" s="197"/>
      <c r="D154" s="265"/>
      <c r="E154" s="197"/>
      <c r="F154" s="196">
        <f>D154+E154</f>
        <v>0</v>
      </c>
      <c r="G154" s="286">
        <f>C154+F154</f>
        <v>0</v>
      </c>
    </row>
    <row r="155" spans="1:7" ht="12" customHeight="1" thickBot="1">
      <c r="A155" s="23" t="s">
        <v>14</v>
      </c>
      <c r="B155" s="48" t="s">
        <v>339</v>
      </c>
      <c r="C155" s="198">
        <f>+C130+C134+C141+C147+C153+C154</f>
        <v>92646056</v>
      </c>
      <c r="D155" s="266">
        <f>+D130+D134+D141+D147+D153+D154</f>
        <v>-7954000</v>
      </c>
      <c r="E155" s="198"/>
      <c r="F155" s="198"/>
      <c r="G155" s="287">
        <f>+G130+G134+G141+G147+G153+G154</f>
        <v>134692056</v>
      </c>
    </row>
    <row r="156" spans="1:7" ht="15" customHeight="1" thickBot="1">
      <c r="A156" s="172" t="s">
        <v>15</v>
      </c>
      <c r="B156" s="118" t="s">
        <v>338</v>
      </c>
      <c r="C156" s="198">
        <f>+C129+C155</f>
        <v>957587981</v>
      </c>
      <c r="D156" s="266">
        <f>+D129+D155</f>
        <v>1521583</v>
      </c>
      <c r="E156" s="198">
        <f>+E129+E155</f>
        <v>4983052</v>
      </c>
      <c r="F156" s="198">
        <f>+F129+F155</f>
        <v>14458635</v>
      </c>
      <c r="G156" s="287">
        <f>+G129+G155</f>
        <v>1014092616</v>
      </c>
    </row>
    <row r="157" spans="1:7" ht="13.5" thickBot="1">
      <c r="A157" s="121"/>
      <c r="B157" s="122"/>
      <c r="C157" s="123"/>
      <c r="D157" s="123"/>
      <c r="E157" s="289"/>
      <c r="F157" s="289"/>
      <c r="G157" s="349"/>
    </row>
    <row r="158" spans="1:7" ht="15" customHeight="1" thickBot="1">
      <c r="A158" s="70" t="s">
        <v>374</v>
      </c>
      <c r="B158" s="71"/>
      <c r="C158" s="232">
        <f>'9.1.1. sz. mell '!C158+'9.1.2. sz. mell '!C158+'9.1.3. sz. mell '!C158</f>
        <v>28</v>
      </c>
      <c r="D158" s="232">
        <f>'9.1.1. sz. mell '!D158+'9.1.2. sz. mell '!D158+'9.1.3. sz. mell '!D158</f>
        <v>0</v>
      </c>
      <c r="E158" s="232">
        <f>'9.1.1. sz. mell '!E158+'9.1.2. sz. mell '!E158+'9.1.3. sz. mell '!E158</f>
        <v>0</v>
      </c>
      <c r="F158" s="232">
        <f>'9.1.1. sz. mell '!F158+'9.1.2. sz. mell '!F158+'9.1.3. sz. mell '!F158</f>
        <v>0</v>
      </c>
      <c r="G158" s="350">
        <f>'9.1.1. sz. mell '!G158+'9.1.2. sz. mell '!G158+'9.1.3. sz. mell '!G158</f>
        <v>28</v>
      </c>
    </row>
    <row r="159" spans="1:7" ht="14.25" customHeight="1" thickBot="1">
      <c r="A159" s="70" t="s">
        <v>119</v>
      </c>
      <c r="B159" s="71"/>
      <c r="C159" s="232">
        <f>'9.1.1. sz. mell '!C159+'9.1.2. sz. mell '!C159+'9.1.3. sz. mell '!C159</f>
        <v>6</v>
      </c>
      <c r="D159" s="232">
        <f>'9.1.1. sz. mell '!D159+'9.1.2. sz. mell '!D159+'9.1.3. sz. mell '!D159</f>
        <v>0</v>
      </c>
      <c r="E159" s="232">
        <f>'9.1.1. sz. mell '!E159+'9.1.2. sz. mell '!E159+'9.1.3. sz. mell '!E159</f>
        <v>0</v>
      </c>
      <c r="F159" s="232">
        <f>'9.1.1. sz. mell '!F159+'9.1.2. sz. mell '!F159+'9.1.3. sz. mell '!F159</f>
        <v>0</v>
      </c>
      <c r="G159" s="350">
        <f>'9.1.1. sz. mell '!G159+'9.1.2. sz. mell '!G159+'9.1.3. sz. mell '!G159</f>
        <v>6</v>
      </c>
    </row>
  </sheetData>
  <sheetProtection formatCells="0"/>
  <mergeCells count="6">
    <mergeCell ref="A8:G8"/>
    <mergeCell ref="A93:G93"/>
    <mergeCell ref="B3:F3"/>
    <mergeCell ref="B4:F4"/>
    <mergeCell ref="C2:G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rowBreaks count="2" manualBreakCount="2">
    <brk id="71" max="255" man="1"/>
    <brk id="9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view="pageLayout" zoomScaleSheetLayoutView="100" workbookViewId="0" topLeftCell="A55">
      <selection activeCell="B3" sqref="B3:F3"/>
    </sheetView>
  </sheetViews>
  <sheetFormatPr defaultColWidth="9.00390625" defaultRowHeight="12.75"/>
  <cols>
    <col min="1" max="1" width="12.50390625" style="124" customWidth="1"/>
    <col min="2" max="2" width="62.00390625" style="125" customWidth="1"/>
    <col min="3" max="3" width="14.875" style="126" customWidth="1"/>
    <col min="4" max="4" width="11.875" style="2" customWidth="1"/>
    <col min="5" max="6" width="13.50390625" style="2" bestFit="1" customWidth="1"/>
    <col min="7" max="7" width="14.875" style="2" customWidth="1"/>
    <col min="8" max="16384" width="9.375" style="2" customWidth="1"/>
  </cols>
  <sheetData>
    <row r="1" spans="3:7" ht="15.75">
      <c r="C1" s="763" t="s">
        <v>665</v>
      </c>
      <c r="D1" s="763"/>
      <c r="E1" s="763"/>
      <c r="F1" s="763"/>
      <c r="G1" s="763"/>
    </row>
    <row r="2" spans="1:7" s="1" customFormat="1" ht="16.5" customHeight="1" thickBot="1">
      <c r="A2" s="65"/>
      <c r="B2" s="66"/>
      <c r="C2" s="762" t="s">
        <v>678</v>
      </c>
      <c r="D2" s="762"/>
      <c r="E2" s="762"/>
      <c r="F2" s="762"/>
      <c r="G2" s="762"/>
    </row>
    <row r="3" spans="1:7" s="41" customFormat="1" ht="21" customHeight="1" thickBot="1">
      <c r="A3" s="227" t="s">
        <v>40</v>
      </c>
      <c r="B3" s="756" t="s">
        <v>446</v>
      </c>
      <c r="C3" s="757"/>
      <c r="D3" s="757"/>
      <c r="E3" s="757"/>
      <c r="F3" s="758"/>
      <c r="G3" s="332" t="s">
        <v>36</v>
      </c>
    </row>
    <row r="4" spans="1:7" s="41" customFormat="1" ht="36.75" thickBot="1">
      <c r="A4" s="227" t="s">
        <v>117</v>
      </c>
      <c r="B4" s="759" t="s">
        <v>288</v>
      </c>
      <c r="C4" s="760"/>
      <c r="D4" s="760"/>
      <c r="E4" s="760"/>
      <c r="F4" s="761"/>
      <c r="G4" s="333" t="s">
        <v>36</v>
      </c>
    </row>
    <row r="5" spans="1:7" s="42" customFormat="1" ht="15.75" customHeight="1" thickBot="1">
      <c r="A5" s="67"/>
      <c r="B5" s="67"/>
      <c r="C5" s="68"/>
      <c r="G5" s="250" t="s">
        <v>448</v>
      </c>
    </row>
    <row r="6" spans="1:7" ht="40.5" customHeight="1" thickBot="1">
      <c r="A6" s="138" t="s">
        <v>118</v>
      </c>
      <c r="B6" s="69" t="s">
        <v>434</v>
      </c>
      <c r="C6" s="317" t="s">
        <v>378</v>
      </c>
      <c r="D6" s="318" t="s">
        <v>443</v>
      </c>
      <c r="E6" s="318" t="s">
        <v>640</v>
      </c>
      <c r="F6" s="318" t="s">
        <v>440</v>
      </c>
      <c r="G6" s="319" t="s">
        <v>641</v>
      </c>
    </row>
    <row r="7" spans="1:7" s="39" customFormat="1" ht="12.75" customHeight="1" thickBot="1">
      <c r="A7" s="60" t="s">
        <v>353</v>
      </c>
      <c r="B7" s="61" t="s">
        <v>354</v>
      </c>
      <c r="C7" s="314" t="s">
        <v>355</v>
      </c>
      <c r="D7" s="315" t="s">
        <v>357</v>
      </c>
      <c r="E7" s="315" t="s">
        <v>356</v>
      </c>
      <c r="F7" s="315" t="s">
        <v>444</v>
      </c>
      <c r="G7" s="316" t="s">
        <v>445</v>
      </c>
    </row>
    <row r="8" spans="1:7" s="39" customFormat="1" ht="15.75" customHeight="1" thickBot="1">
      <c r="A8" s="753" t="s">
        <v>37</v>
      </c>
      <c r="B8" s="754"/>
      <c r="C8" s="754"/>
      <c r="D8" s="754"/>
      <c r="E8" s="754"/>
      <c r="F8" s="754"/>
      <c r="G8" s="755"/>
    </row>
    <row r="9" spans="1:7" s="39" customFormat="1" ht="12" customHeight="1" thickBot="1">
      <c r="A9" s="23" t="s">
        <v>5</v>
      </c>
      <c r="B9" s="17" t="s">
        <v>141</v>
      </c>
      <c r="C9" s="131">
        <f>+C10+C11+C12+C13+C14+C15</f>
        <v>151182228</v>
      </c>
      <c r="D9" s="201">
        <f>+D10+D11+D12+D13+D14+D15</f>
        <v>7175583</v>
      </c>
      <c r="E9" s="131">
        <f>+E10+E11+E12+E13+E14+E15</f>
        <v>5978052</v>
      </c>
      <c r="F9" s="131">
        <f>+F10+F11+F12+F13+F14+F15</f>
        <v>13153635</v>
      </c>
      <c r="G9" s="271">
        <f>+G10+G11+G12+G13+G14+G15</f>
        <v>164335863</v>
      </c>
    </row>
    <row r="10" spans="1:7" s="43" customFormat="1" ht="12" customHeight="1">
      <c r="A10" s="161" t="s">
        <v>59</v>
      </c>
      <c r="B10" s="145" t="s">
        <v>142</v>
      </c>
      <c r="C10" s="133">
        <v>59856875</v>
      </c>
      <c r="D10" s="133">
        <v>71583</v>
      </c>
      <c r="E10" s="133"/>
      <c r="F10" s="175">
        <f aca="true" t="shared" si="0" ref="F10:F15">D10+E10</f>
        <v>71583</v>
      </c>
      <c r="G10" s="272">
        <f aca="true" t="shared" si="1" ref="G10:G15">C10+F10</f>
        <v>59928458</v>
      </c>
    </row>
    <row r="11" spans="1:7" s="44" customFormat="1" ht="12" customHeight="1">
      <c r="A11" s="162" t="s">
        <v>60</v>
      </c>
      <c r="B11" s="146" t="s">
        <v>143</v>
      </c>
      <c r="C11" s="132">
        <v>46441833</v>
      </c>
      <c r="D11" s="203"/>
      <c r="E11" s="132"/>
      <c r="F11" s="175">
        <f t="shared" si="0"/>
        <v>0</v>
      </c>
      <c r="G11" s="272">
        <f t="shared" si="1"/>
        <v>46441833</v>
      </c>
    </row>
    <row r="12" spans="1:7" s="44" customFormat="1" ht="12" customHeight="1">
      <c r="A12" s="162" t="s">
        <v>61</v>
      </c>
      <c r="B12" s="146" t="s">
        <v>144</v>
      </c>
      <c r="C12" s="132">
        <v>42591780</v>
      </c>
      <c r="D12" s="203"/>
      <c r="E12" s="132">
        <f>182824+175548+189920+189921+189918+189921</f>
        <v>1118052</v>
      </c>
      <c r="F12" s="175">
        <f t="shared" si="0"/>
        <v>1118052</v>
      </c>
      <c r="G12" s="272">
        <f t="shared" si="1"/>
        <v>43709832</v>
      </c>
    </row>
    <row r="13" spans="1:7" s="44" customFormat="1" ht="12" customHeight="1">
      <c r="A13" s="162" t="s">
        <v>62</v>
      </c>
      <c r="B13" s="146" t="s">
        <v>145</v>
      </c>
      <c r="C13" s="132">
        <v>2291740</v>
      </c>
      <c r="D13" s="203"/>
      <c r="E13" s="132"/>
      <c r="F13" s="175">
        <f t="shared" si="0"/>
        <v>0</v>
      </c>
      <c r="G13" s="272">
        <f t="shared" si="1"/>
        <v>2291740</v>
      </c>
    </row>
    <row r="14" spans="1:7" s="44" customFormat="1" ht="12" customHeight="1">
      <c r="A14" s="162" t="s">
        <v>79</v>
      </c>
      <c r="B14" s="146" t="s">
        <v>361</v>
      </c>
      <c r="C14" s="132"/>
      <c r="D14" s="203">
        <v>7104000</v>
      </c>
      <c r="E14" s="132">
        <v>4860000</v>
      </c>
      <c r="F14" s="175">
        <f t="shared" si="0"/>
        <v>11964000</v>
      </c>
      <c r="G14" s="272">
        <f t="shared" si="1"/>
        <v>11964000</v>
      </c>
    </row>
    <row r="15" spans="1:7" s="43" customFormat="1" ht="12" customHeight="1" thickBot="1">
      <c r="A15" s="163" t="s">
        <v>63</v>
      </c>
      <c r="B15" s="76" t="s">
        <v>299</v>
      </c>
      <c r="C15" s="132"/>
      <c r="D15" s="203"/>
      <c r="E15" s="132"/>
      <c r="F15" s="175">
        <f t="shared" si="0"/>
        <v>0</v>
      </c>
      <c r="G15" s="272">
        <f t="shared" si="1"/>
        <v>0</v>
      </c>
    </row>
    <row r="16" spans="1:7" s="43" customFormat="1" ht="12" customHeight="1" thickBot="1">
      <c r="A16" s="23" t="s">
        <v>6</v>
      </c>
      <c r="B16" s="74" t="s">
        <v>146</v>
      </c>
      <c r="C16" s="131">
        <f>+C17+C18+C19+C20+C21</f>
        <v>100008000</v>
      </c>
      <c r="D16" s="201">
        <f>+D17+D18+D19+D20+D21</f>
        <v>-6739000</v>
      </c>
      <c r="E16" s="131">
        <f>+E17+E18+E19+E20+E21</f>
        <v>-995000</v>
      </c>
      <c r="F16" s="131">
        <f>+F17+F18+F19+F20+F21</f>
        <v>-7734000</v>
      </c>
      <c r="G16" s="271">
        <f>+G17+G18+G19+G20+G21</f>
        <v>92274000</v>
      </c>
    </row>
    <row r="17" spans="1:7" s="43" customFormat="1" ht="12" customHeight="1">
      <c r="A17" s="161" t="s">
        <v>65</v>
      </c>
      <c r="B17" s="145" t="s">
        <v>147</v>
      </c>
      <c r="C17" s="133"/>
      <c r="D17" s="202"/>
      <c r="E17" s="133"/>
      <c r="F17" s="175">
        <f aca="true" t="shared" si="2" ref="F17:F22">D17+E17</f>
        <v>0</v>
      </c>
      <c r="G17" s="272">
        <f aca="true" t="shared" si="3" ref="G17:G22">C17+F17</f>
        <v>0</v>
      </c>
    </row>
    <row r="18" spans="1:7" s="43" customFormat="1" ht="12" customHeight="1">
      <c r="A18" s="162" t="s">
        <v>66</v>
      </c>
      <c r="B18" s="146" t="s">
        <v>148</v>
      </c>
      <c r="C18" s="132"/>
      <c r="D18" s="203"/>
      <c r="E18" s="132"/>
      <c r="F18" s="299">
        <f t="shared" si="2"/>
        <v>0</v>
      </c>
      <c r="G18" s="273">
        <f t="shared" si="3"/>
        <v>0</v>
      </c>
    </row>
    <row r="19" spans="1:7" s="43" customFormat="1" ht="12" customHeight="1">
      <c r="A19" s="162" t="s">
        <v>67</v>
      </c>
      <c r="B19" s="146" t="s">
        <v>291</v>
      </c>
      <c r="C19" s="132"/>
      <c r="D19" s="203"/>
      <c r="E19" s="132"/>
      <c r="F19" s="299">
        <f t="shared" si="2"/>
        <v>0</v>
      </c>
      <c r="G19" s="273">
        <f t="shared" si="3"/>
        <v>0</v>
      </c>
    </row>
    <row r="20" spans="1:7" s="43" customFormat="1" ht="12" customHeight="1">
      <c r="A20" s="162" t="s">
        <v>68</v>
      </c>
      <c r="B20" s="146" t="s">
        <v>292</v>
      </c>
      <c r="C20" s="132"/>
      <c r="D20" s="203"/>
      <c r="E20" s="132"/>
      <c r="F20" s="299">
        <f t="shared" si="2"/>
        <v>0</v>
      </c>
      <c r="G20" s="273">
        <f t="shared" si="3"/>
        <v>0</v>
      </c>
    </row>
    <row r="21" spans="1:7" s="43" customFormat="1" ht="12" customHeight="1">
      <c r="A21" s="162" t="s">
        <v>69</v>
      </c>
      <c r="B21" s="146" t="s">
        <v>149</v>
      </c>
      <c r="C21" s="132">
        <v>100008000</v>
      </c>
      <c r="D21" s="132">
        <f>-7104000+23000+342000</f>
        <v>-6739000</v>
      </c>
      <c r="E21" s="132">
        <f>-136000-66000-449000-217000-86000-41000</f>
        <v>-995000</v>
      </c>
      <c r="F21" s="299">
        <f t="shared" si="2"/>
        <v>-7734000</v>
      </c>
      <c r="G21" s="273">
        <f t="shared" si="3"/>
        <v>92274000</v>
      </c>
    </row>
    <row r="22" spans="1:7" s="44" customFormat="1" ht="12" customHeight="1" thickBot="1">
      <c r="A22" s="163" t="s">
        <v>75</v>
      </c>
      <c r="B22" s="76" t="s">
        <v>150</v>
      </c>
      <c r="C22" s="134">
        <v>38918000</v>
      </c>
      <c r="D22" s="204"/>
      <c r="E22" s="134"/>
      <c r="F22" s="300">
        <f t="shared" si="2"/>
        <v>0</v>
      </c>
      <c r="G22" s="274">
        <f t="shared" si="3"/>
        <v>38918000</v>
      </c>
    </row>
    <row r="23" spans="1:7" s="44" customFormat="1" ht="12" customHeight="1" thickBot="1">
      <c r="A23" s="23" t="s">
        <v>7</v>
      </c>
      <c r="B23" s="17" t="s">
        <v>151</v>
      </c>
      <c r="C23" s="131">
        <f>+C24+C25+C26+C27+C28</f>
        <v>53141000</v>
      </c>
      <c r="D23" s="201">
        <f>+D24+D25+D26+D27+D28</f>
        <v>235000</v>
      </c>
      <c r="E23" s="131">
        <f>+E24+E25+E26+E27+E28</f>
        <v>0</v>
      </c>
      <c r="F23" s="131">
        <f>+F24+F25+F26+F27+F28</f>
        <v>235000</v>
      </c>
      <c r="G23" s="271">
        <f>+G24+G25+G26+G27+G28</f>
        <v>53376000</v>
      </c>
    </row>
    <row r="24" spans="1:7" s="44" customFormat="1" ht="12" customHeight="1">
      <c r="A24" s="161" t="s">
        <v>48</v>
      </c>
      <c r="B24" s="145" t="s">
        <v>152</v>
      </c>
      <c r="C24" s="133"/>
      <c r="D24" s="202"/>
      <c r="E24" s="133"/>
      <c r="F24" s="175">
        <f aca="true" t="shared" si="4" ref="F24:F29">D24+E24</f>
        <v>0</v>
      </c>
      <c r="G24" s="272">
        <f aca="true" t="shared" si="5" ref="G24:G29">C24+F24</f>
        <v>0</v>
      </c>
    </row>
    <row r="25" spans="1:7" s="43" customFormat="1" ht="12" customHeight="1">
      <c r="A25" s="162" t="s">
        <v>49</v>
      </c>
      <c r="B25" s="146" t="s">
        <v>153</v>
      </c>
      <c r="C25" s="132"/>
      <c r="D25" s="203"/>
      <c r="E25" s="132"/>
      <c r="F25" s="299">
        <f t="shared" si="4"/>
        <v>0</v>
      </c>
      <c r="G25" s="273">
        <f t="shared" si="5"/>
        <v>0</v>
      </c>
    </row>
    <row r="26" spans="1:7" s="44" customFormat="1" ht="12" customHeight="1">
      <c r="A26" s="162" t="s">
        <v>50</v>
      </c>
      <c r="B26" s="146" t="s">
        <v>293</v>
      </c>
      <c r="C26" s="132"/>
      <c r="D26" s="203"/>
      <c r="E26" s="132"/>
      <c r="F26" s="299">
        <f t="shared" si="4"/>
        <v>0</v>
      </c>
      <c r="G26" s="273">
        <f t="shared" si="5"/>
        <v>0</v>
      </c>
    </row>
    <row r="27" spans="1:7" s="44" customFormat="1" ht="12" customHeight="1">
      <c r="A27" s="162" t="s">
        <v>51</v>
      </c>
      <c r="B27" s="146" t="s">
        <v>294</v>
      </c>
      <c r="C27" s="132"/>
      <c r="D27" s="203"/>
      <c r="E27" s="132"/>
      <c r="F27" s="299">
        <f t="shared" si="4"/>
        <v>0</v>
      </c>
      <c r="G27" s="273">
        <f t="shared" si="5"/>
        <v>0</v>
      </c>
    </row>
    <row r="28" spans="1:7" s="44" customFormat="1" ht="12" customHeight="1">
      <c r="A28" s="162" t="s">
        <v>92</v>
      </c>
      <c r="B28" s="146" t="s">
        <v>154</v>
      </c>
      <c r="C28" s="132">
        <v>53141000</v>
      </c>
      <c r="D28" s="132">
        <v>235000</v>
      </c>
      <c r="E28" s="132"/>
      <c r="F28" s="299">
        <f t="shared" si="4"/>
        <v>235000</v>
      </c>
      <c r="G28" s="273">
        <f t="shared" si="5"/>
        <v>53376000</v>
      </c>
    </row>
    <row r="29" spans="1:7" s="44" customFormat="1" ht="12" customHeight="1" thickBot="1">
      <c r="A29" s="163" t="s">
        <v>93</v>
      </c>
      <c r="B29" s="76" t="s">
        <v>155</v>
      </c>
      <c r="C29" s="134">
        <v>33841000</v>
      </c>
      <c r="D29" s="204"/>
      <c r="E29" s="134"/>
      <c r="F29" s="300">
        <f t="shared" si="4"/>
        <v>0</v>
      </c>
      <c r="G29" s="274">
        <f t="shared" si="5"/>
        <v>33841000</v>
      </c>
    </row>
    <row r="30" spans="1:7" s="44" customFormat="1" ht="12" customHeight="1" thickBot="1">
      <c r="A30" s="23" t="s">
        <v>94</v>
      </c>
      <c r="B30" s="17" t="s">
        <v>428</v>
      </c>
      <c r="C30" s="137">
        <f>+C31+C32+C33+C35+C36+C37+C38+C34</f>
        <v>74550000</v>
      </c>
      <c r="D30" s="137">
        <f>+D31+D32+D33+D35+D36+D37+D38+D34</f>
        <v>0</v>
      </c>
      <c r="E30" s="137">
        <f>+E31+E32+E33+E35+E36+E37+E38+E34</f>
        <v>0</v>
      </c>
      <c r="F30" s="137">
        <f>+F31+F32+F33+F35+F36+F37+F38+F34</f>
        <v>0</v>
      </c>
      <c r="G30" s="137">
        <f>+G31+G32+G33+G35+G36+G37+G38+G34</f>
        <v>74550000</v>
      </c>
    </row>
    <row r="31" spans="1:7" s="44" customFormat="1" ht="12" customHeight="1">
      <c r="A31" s="161" t="s">
        <v>156</v>
      </c>
      <c r="B31" s="145" t="s">
        <v>422</v>
      </c>
      <c r="C31" s="133">
        <v>7500000</v>
      </c>
      <c r="D31" s="133"/>
      <c r="E31" s="133"/>
      <c r="F31" s="175">
        <f aca="true" t="shared" si="6" ref="F31:F38">D31+E31</f>
        <v>0</v>
      </c>
      <c r="G31" s="272">
        <f aca="true" t="shared" si="7" ref="G31:G38">C31+F31</f>
        <v>7500000</v>
      </c>
    </row>
    <row r="32" spans="1:7" s="44" customFormat="1" ht="12" customHeight="1">
      <c r="A32" s="161" t="s">
        <v>157</v>
      </c>
      <c r="B32" s="145" t="s">
        <v>449</v>
      </c>
      <c r="C32" s="132">
        <v>400000</v>
      </c>
      <c r="D32" s="132"/>
      <c r="E32" s="132"/>
      <c r="F32" s="299">
        <f t="shared" si="6"/>
        <v>0</v>
      </c>
      <c r="G32" s="272">
        <f t="shared" si="7"/>
        <v>400000</v>
      </c>
    </row>
    <row r="33" spans="1:7" s="44" customFormat="1" ht="12" customHeight="1">
      <c r="A33" s="162" t="s">
        <v>158</v>
      </c>
      <c r="B33" s="146" t="s">
        <v>450</v>
      </c>
      <c r="C33" s="132">
        <v>9000000</v>
      </c>
      <c r="D33" s="132"/>
      <c r="E33" s="132"/>
      <c r="F33" s="299">
        <f t="shared" si="6"/>
        <v>0</v>
      </c>
      <c r="G33" s="272">
        <f t="shared" si="7"/>
        <v>9000000</v>
      </c>
    </row>
    <row r="34" spans="1:7" s="44" customFormat="1" ht="12" customHeight="1">
      <c r="A34" s="162" t="s">
        <v>159</v>
      </c>
      <c r="B34" s="146" t="s">
        <v>423</v>
      </c>
      <c r="C34" s="132">
        <v>51000000</v>
      </c>
      <c r="D34" s="132"/>
      <c r="E34" s="132"/>
      <c r="F34" s="299"/>
      <c r="G34" s="272">
        <f t="shared" si="7"/>
        <v>51000000</v>
      </c>
    </row>
    <row r="35" spans="1:7" s="44" customFormat="1" ht="12" customHeight="1">
      <c r="A35" s="162" t="s">
        <v>425</v>
      </c>
      <c r="B35" s="146" t="s">
        <v>424</v>
      </c>
      <c r="C35" s="132">
        <v>500000</v>
      </c>
      <c r="D35" s="132"/>
      <c r="E35" s="132"/>
      <c r="F35" s="299">
        <f t="shared" si="6"/>
        <v>0</v>
      </c>
      <c r="G35" s="272">
        <f t="shared" si="7"/>
        <v>500000</v>
      </c>
    </row>
    <row r="36" spans="1:7" s="44" customFormat="1" ht="12" customHeight="1">
      <c r="A36" s="162" t="s">
        <v>426</v>
      </c>
      <c r="B36" s="146" t="s">
        <v>160</v>
      </c>
      <c r="C36" s="132">
        <v>6000000</v>
      </c>
      <c r="D36" s="132"/>
      <c r="E36" s="132"/>
      <c r="F36" s="299">
        <f t="shared" si="6"/>
        <v>0</v>
      </c>
      <c r="G36" s="272">
        <f t="shared" si="7"/>
        <v>6000000</v>
      </c>
    </row>
    <row r="37" spans="1:7" s="44" customFormat="1" ht="12" customHeight="1">
      <c r="A37" s="162" t="s">
        <v>427</v>
      </c>
      <c r="B37" s="146" t="s">
        <v>161</v>
      </c>
      <c r="C37" s="132"/>
      <c r="D37" s="132"/>
      <c r="E37" s="132"/>
      <c r="F37" s="299">
        <f t="shared" si="6"/>
        <v>0</v>
      </c>
      <c r="G37" s="272">
        <f t="shared" si="7"/>
        <v>0</v>
      </c>
    </row>
    <row r="38" spans="1:7" s="44" customFormat="1" ht="12" customHeight="1" thickBot="1">
      <c r="A38" s="163" t="s">
        <v>451</v>
      </c>
      <c r="B38" s="76" t="s">
        <v>162</v>
      </c>
      <c r="C38" s="134">
        <v>150000</v>
      </c>
      <c r="D38" s="134"/>
      <c r="E38" s="134"/>
      <c r="F38" s="300">
        <f t="shared" si="6"/>
        <v>0</v>
      </c>
      <c r="G38" s="272">
        <f t="shared" si="7"/>
        <v>150000</v>
      </c>
    </row>
    <row r="39" spans="1:7" s="44" customFormat="1" ht="12" customHeight="1" thickBot="1">
      <c r="A39" s="23" t="s">
        <v>9</v>
      </c>
      <c r="B39" s="17" t="s">
        <v>300</v>
      </c>
      <c r="C39" s="131">
        <f>SUM(C40:C50)</f>
        <v>23734000</v>
      </c>
      <c r="D39" s="201">
        <f>SUM(D40:D50)</f>
        <v>0</v>
      </c>
      <c r="E39" s="131">
        <f>SUM(E40:E50)</f>
        <v>0</v>
      </c>
      <c r="F39" s="131">
        <f>SUM(F40:F50)</f>
        <v>0</v>
      </c>
      <c r="G39" s="271">
        <f>SUM(G40:G50)</f>
        <v>23734000</v>
      </c>
    </row>
    <row r="40" spans="1:7" s="44" customFormat="1" ht="12" customHeight="1">
      <c r="A40" s="161" t="s">
        <v>52</v>
      </c>
      <c r="B40" s="145" t="s">
        <v>165</v>
      </c>
      <c r="C40" s="133"/>
      <c r="D40" s="202"/>
      <c r="E40" s="133"/>
      <c r="F40" s="175">
        <f aca="true" t="shared" si="8" ref="F40:F50">D40+E40</f>
        <v>0</v>
      </c>
      <c r="G40" s="272">
        <f aca="true" t="shared" si="9" ref="G40:G50">C40+F40</f>
        <v>0</v>
      </c>
    </row>
    <row r="41" spans="1:7" s="44" customFormat="1" ht="12" customHeight="1">
      <c r="A41" s="162" t="s">
        <v>53</v>
      </c>
      <c r="B41" s="146" t="s">
        <v>166</v>
      </c>
      <c r="C41" s="132">
        <v>4285000</v>
      </c>
      <c r="D41" s="203"/>
      <c r="E41" s="132"/>
      <c r="F41" s="299">
        <f t="shared" si="8"/>
        <v>0</v>
      </c>
      <c r="G41" s="273">
        <f t="shared" si="9"/>
        <v>4285000</v>
      </c>
    </row>
    <row r="42" spans="1:7" s="44" customFormat="1" ht="12" customHeight="1">
      <c r="A42" s="162" t="s">
        <v>54</v>
      </c>
      <c r="B42" s="146" t="s">
        <v>167</v>
      </c>
      <c r="C42" s="132">
        <v>516000</v>
      </c>
      <c r="D42" s="203"/>
      <c r="E42" s="132"/>
      <c r="F42" s="299">
        <f t="shared" si="8"/>
        <v>0</v>
      </c>
      <c r="G42" s="273">
        <f t="shared" si="9"/>
        <v>516000</v>
      </c>
    </row>
    <row r="43" spans="1:7" s="44" customFormat="1" ht="12" customHeight="1">
      <c r="A43" s="162" t="s">
        <v>96</v>
      </c>
      <c r="B43" s="146" t="s">
        <v>168</v>
      </c>
      <c r="C43" s="132">
        <v>10770000</v>
      </c>
      <c r="D43" s="203"/>
      <c r="E43" s="132"/>
      <c r="F43" s="299">
        <f t="shared" si="8"/>
        <v>0</v>
      </c>
      <c r="G43" s="273">
        <f t="shared" si="9"/>
        <v>10770000</v>
      </c>
    </row>
    <row r="44" spans="1:7" s="44" customFormat="1" ht="12" customHeight="1">
      <c r="A44" s="162" t="s">
        <v>97</v>
      </c>
      <c r="B44" s="146" t="s">
        <v>169</v>
      </c>
      <c r="C44" s="132"/>
      <c r="D44" s="203"/>
      <c r="E44" s="132"/>
      <c r="F44" s="299">
        <f t="shared" si="8"/>
        <v>0</v>
      </c>
      <c r="G44" s="273">
        <f t="shared" si="9"/>
        <v>0</v>
      </c>
    </row>
    <row r="45" spans="1:7" s="44" customFormat="1" ht="12" customHeight="1">
      <c r="A45" s="162" t="s">
        <v>98</v>
      </c>
      <c r="B45" s="146" t="s">
        <v>170</v>
      </c>
      <c r="C45" s="132">
        <v>2878000</v>
      </c>
      <c r="D45" s="203"/>
      <c r="E45" s="132"/>
      <c r="F45" s="299">
        <f t="shared" si="8"/>
        <v>0</v>
      </c>
      <c r="G45" s="273">
        <f t="shared" si="9"/>
        <v>2878000</v>
      </c>
    </row>
    <row r="46" spans="1:7" s="44" customFormat="1" ht="12" customHeight="1">
      <c r="A46" s="162" t="s">
        <v>99</v>
      </c>
      <c r="B46" s="146" t="s">
        <v>171</v>
      </c>
      <c r="C46" s="132">
        <v>4185000</v>
      </c>
      <c r="D46" s="203"/>
      <c r="E46" s="132"/>
      <c r="F46" s="299">
        <f t="shared" si="8"/>
        <v>0</v>
      </c>
      <c r="G46" s="273">
        <f t="shared" si="9"/>
        <v>4185000</v>
      </c>
    </row>
    <row r="47" spans="1:7" s="44" customFormat="1" ht="12" customHeight="1">
      <c r="A47" s="162" t="s">
        <v>100</v>
      </c>
      <c r="B47" s="146" t="s">
        <v>172</v>
      </c>
      <c r="C47" s="132">
        <v>20000</v>
      </c>
      <c r="D47" s="203"/>
      <c r="E47" s="132"/>
      <c r="F47" s="299">
        <f t="shared" si="8"/>
        <v>0</v>
      </c>
      <c r="G47" s="273">
        <f t="shared" si="9"/>
        <v>20000</v>
      </c>
    </row>
    <row r="48" spans="1:7" s="44" customFormat="1" ht="12" customHeight="1">
      <c r="A48" s="162" t="s">
        <v>163</v>
      </c>
      <c r="B48" s="146" t="s">
        <v>173</v>
      </c>
      <c r="C48" s="135"/>
      <c r="D48" s="228"/>
      <c r="E48" s="135"/>
      <c r="F48" s="297">
        <f t="shared" si="8"/>
        <v>0</v>
      </c>
      <c r="G48" s="276">
        <f t="shared" si="9"/>
        <v>0</v>
      </c>
    </row>
    <row r="49" spans="1:7" s="44" customFormat="1" ht="12" customHeight="1">
      <c r="A49" s="163" t="s">
        <v>164</v>
      </c>
      <c r="B49" s="147" t="s">
        <v>302</v>
      </c>
      <c r="C49" s="136"/>
      <c r="D49" s="229"/>
      <c r="E49" s="136"/>
      <c r="F49" s="303">
        <f t="shared" si="8"/>
        <v>0</v>
      </c>
      <c r="G49" s="277">
        <f t="shared" si="9"/>
        <v>0</v>
      </c>
    </row>
    <row r="50" spans="1:7" s="44" customFormat="1" ht="12" customHeight="1" thickBot="1">
      <c r="A50" s="163" t="s">
        <v>301</v>
      </c>
      <c r="B50" s="147" t="s">
        <v>174</v>
      </c>
      <c r="C50" s="136">
        <v>1080000</v>
      </c>
      <c r="D50" s="229"/>
      <c r="E50" s="136"/>
      <c r="F50" s="303">
        <f t="shared" si="8"/>
        <v>0</v>
      </c>
      <c r="G50" s="277">
        <f t="shared" si="9"/>
        <v>1080000</v>
      </c>
    </row>
    <row r="51" spans="1:7" s="44" customFormat="1" ht="12" customHeight="1" thickBot="1">
      <c r="A51" s="23" t="s">
        <v>10</v>
      </c>
      <c r="B51" s="17" t="s">
        <v>175</v>
      </c>
      <c r="C51" s="131">
        <f>SUM(C52:C56)</f>
        <v>4000000</v>
      </c>
      <c r="D51" s="201">
        <f>SUM(D52:D56)</f>
        <v>0</v>
      </c>
      <c r="E51" s="131">
        <f>SUM(E52:E56)</f>
        <v>0</v>
      </c>
      <c r="F51" s="131">
        <f>SUM(F52:F56)</f>
        <v>0</v>
      </c>
      <c r="G51" s="271">
        <f>SUM(G52:G56)</f>
        <v>4000000</v>
      </c>
    </row>
    <row r="52" spans="1:7" s="44" customFormat="1" ht="12" customHeight="1">
      <c r="A52" s="161" t="s">
        <v>55</v>
      </c>
      <c r="B52" s="145" t="s">
        <v>179</v>
      </c>
      <c r="C52" s="176"/>
      <c r="D52" s="230"/>
      <c r="E52" s="176"/>
      <c r="F52" s="294">
        <f>D52+E52</f>
        <v>0</v>
      </c>
      <c r="G52" s="278">
        <f>C52+F52</f>
        <v>0</v>
      </c>
    </row>
    <row r="53" spans="1:7" s="44" customFormat="1" ht="12" customHeight="1">
      <c r="A53" s="162" t="s">
        <v>56</v>
      </c>
      <c r="B53" s="146" t="s">
        <v>180</v>
      </c>
      <c r="C53" s="135">
        <v>4000000</v>
      </c>
      <c r="D53" s="228"/>
      <c r="E53" s="135"/>
      <c r="F53" s="297">
        <f>D53+E53</f>
        <v>0</v>
      </c>
      <c r="G53" s="276">
        <f>C53+F53</f>
        <v>4000000</v>
      </c>
    </row>
    <row r="54" spans="1:7" s="44" customFormat="1" ht="12" customHeight="1">
      <c r="A54" s="162" t="s">
        <v>176</v>
      </c>
      <c r="B54" s="146" t="s">
        <v>181</v>
      </c>
      <c r="C54" s="135"/>
      <c r="D54" s="228"/>
      <c r="E54" s="135"/>
      <c r="F54" s="297">
        <f>D54+E54</f>
        <v>0</v>
      </c>
      <c r="G54" s="276">
        <f>C54+F54</f>
        <v>0</v>
      </c>
    </row>
    <row r="55" spans="1:7" s="44" customFormat="1" ht="12" customHeight="1">
      <c r="A55" s="162" t="s">
        <v>177</v>
      </c>
      <c r="B55" s="146" t="s">
        <v>182</v>
      </c>
      <c r="C55" s="135"/>
      <c r="D55" s="228"/>
      <c r="E55" s="135"/>
      <c r="F55" s="297">
        <f>D55+E55</f>
        <v>0</v>
      </c>
      <c r="G55" s="276">
        <f>C55+F55</f>
        <v>0</v>
      </c>
    </row>
    <row r="56" spans="1:7" s="44" customFormat="1" ht="12" customHeight="1" thickBot="1">
      <c r="A56" s="163" t="s">
        <v>178</v>
      </c>
      <c r="B56" s="335" t="s">
        <v>183</v>
      </c>
      <c r="C56" s="136"/>
      <c r="D56" s="229"/>
      <c r="E56" s="136"/>
      <c r="F56" s="303">
        <f>D56+E56</f>
        <v>0</v>
      </c>
      <c r="G56" s="277">
        <f>C56+F56</f>
        <v>0</v>
      </c>
    </row>
    <row r="57" spans="1:7" s="44" customFormat="1" ht="12" customHeight="1" thickBot="1">
      <c r="A57" s="23" t="s">
        <v>101</v>
      </c>
      <c r="B57" s="17" t="s">
        <v>184</v>
      </c>
      <c r="C57" s="131">
        <f>SUM(C58:C60)</f>
        <v>787000</v>
      </c>
      <c r="D57" s="201">
        <f>SUM(D58:D60)</f>
        <v>0</v>
      </c>
      <c r="E57" s="131">
        <f>SUM(E58:E60)</f>
        <v>0</v>
      </c>
      <c r="F57" s="131">
        <f>SUM(F58:F60)</f>
        <v>0</v>
      </c>
      <c r="G57" s="271">
        <f>SUM(G58:G60)</f>
        <v>787000</v>
      </c>
    </row>
    <row r="58" spans="1:7" s="44" customFormat="1" ht="12" customHeight="1">
      <c r="A58" s="161" t="s">
        <v>57</v>
      </c>
      <c r="B58" s="145" t="s">
        <v>185</v>
      </c>
      <c r="C58" s="133"/>
      <c r="D58" s="202"/>
      <c r="E58" s="133"/>
      <c r="F58" s="175">
        <f>D58+E58</f>
        <v>0</v>
      </c>
      <c r="G58" s="272">
        <f>C58+F58</f>
        <v>0</v>
      </c>
    </row>
    <row r="59" spans="1:7" s="44" customFormat="1" ht="22.5">
      <c r="A59" s="162" t="s">
        <v>58</v>
      </c>
      <c r="B59" s="146" t="s">
        <v>295</v>
      </c>
      <c r="C59" s="132"/>
      <c r="D59" s="203"/>
      <c r="E59" s="132"/>
      <c r="F59" s="299">
        <f>D59+E59</f>
        <v>0</v>
      </c>
      <c r="G59" s="273">
        <f>C59+F59</f>
        <v>0</v>
      </c>
    </row>
    <row r="60" spans="1:7" s="44" customFormat="1" ht="12" customHeight="1">
      <c r="A60" s="162" t="s">
        <v>188</v>
      </c>
      <c r="B60" s="146" t="s">
        <v>186</v>
      </c>
      <c r="C60" s="132">
        <v>787000</v>
      </c>
      <c r="D60" s="203"/>
      <c r="E60" s="132"/>
      <c r="F60" s="299">
        <f>D60+E60</f>
        <v>0</v>
      </c>
      <c r="G60" s="273">
        <f>C60+F60</f>
        <v>787000</v>
      </c>
    </row>
    <row r="61" spans="1:7" s="44" customFormat="1" ht="12" customHeight="1" thickBot="1">
      <c r="A61" s="163" t="s">
        <v>189</v>
      </c>
      <c r="B61" s="76" t="s">
        <v>187</v>
      </c>
      <c r="C61" s="134"/>
      <c r="D61" s="204"/>
      <c r="E61" s="134"/>
      <c r="F61" s="300">
        <f>D61+E61</f>
        <v>0</v>
      </c>
      <c r="G61" s="274">
        <f>C61+F61</f>
        <v>0</v>
      </c>
    </row>
    <row r="62" spans="1:7" s="44" customFormat="1" ht="12" customHeight="1" thickBot="1">
      <c r="A62" s="23" t="s">
        <v>12</v>
      </c>
      <c r="B62" s="74" t="s">
        <v>190</v>
      </c>
      <c r="C62" s="131">
        <f>SUM(C63:C65)</f>
        <v>1200000</v>
      </c>
      <c r="D62" s="201">
        <f>SUM(D63:D65)</f>
        <v>0</v>
      </c>
      <c r="E62" s="131">
        <f>SUM(E63:E65)</f>
        <v>0</v>
      </c>
      <c r="F62" s="131">
        <f>SUM(F63:F65)</f>
        <v>0</v>
      </c>
      <c r="G62" s="271">
        <f>SUM(G63:G65)</f>
        <v>1200000</v>
      </c>
    </row>
    <row r="63" spans="1:7" s="44" customFormat="1" ht="12" customHeight="1">
      <c r="A63" s="161" t="s">
        <v>102</v>
      </c>
      <c r="B63" s="145" t="s">
        <v>192</v>
      </c>
      <c r="C63" s="135"/>
      <c r="D63" s="228"/>
      <c r="E63" s="135"/>
      <c r="F63" s="297">
        <f>D63+E63</f>
        <v>0</v>
      </c>
      <c r="G63" s="276">
        <f>C63+F63</f>
        <v>0</v>
      </c>
    </row>
    <row r="64" spans="1:7" s="44" customFormat="1" ht="22.5">
      <c r="A64" s="162" t="s">
        <v>103</v>
      </c>
      <c r="B64" s="146" t="s">
        <v>296</v>
      </c>
      <c r="C64" s="135"/>
      <c r="D64" s="228"/>
      <c r="E64" s="135"/>
      <c r="F64" s="297">
        <f>D64+E64</f>
        <v>0</v>
      </c>
      <c r="G64" s="276">
        <f>C64+F64</f>
        <v>0</v>
      </c>
    </row>
    <row r="65" spans="1:7" s="44" customFormat="1" ht="12" customHeight="1">
      <c r="A65" s="162" t="s">
        <v>123</v>
      </c>
      <c r="B65" s="146" t="s">
        <v>193</v>
      </c>
      <c r="C65" s="135">
        <v>1200000</v>
      </c>
      <c r="D65" s="228"/>
      <c r="E65" s="135"/>
      <c r="F65" s="297">
        <f>D65+E65</f>
        <v>0</v>
      </c>
      <c r="G65" s="276">
        <f>C65+F65</f>
        <v>1200000</v>
      </c>
    </row>
    <row r="66" spans="1:7" s="44" customFormat="1" ht="12" customHeight="1" thickBot="1">
      <c r="A66" s="163" t="s">
        <v>191</v>
      </c>
      <c r="B66" s="76" t="s">
        <v>194</v>
      </c>
      <c r="C66" s="135"/>
      <c r="D66" s="228"/>
      <c r="E66" s="135"/>
      <c r="F66" s="297">
        <f>D66+E66</f>
        <v>0</v>
      </c>
      <c r="G66" s="276">
        <f>C66+F66</f>
        <v>0</v>
      </c>
    </row>
    <row r="67" spans="1:7" s="44" customFormat="1" ht="12" customHeight="1" thickBot="1">
      <c r="A67" s="23" t="s">
        <v>13</v>
      </c>
      <c r="B67" s="17" t="s">
        <v>195</v>
      </c>
      <c r="C67" s="137">
        <f>+C9+C16+C23+C30+C39+C51+C57+C62</f>
        <v>408602228</v>
      </c>
      <c r="D67" s="205">
        <f>+D9+D16+D23+D30+D39+D51+D57+D62</f>
        <v>671583</v>
      </c>
      <c r="E67" s="137">
        <f>+E9+E16+E23+E30+E39+E51+E57+E62</f>
        <v>4983052</v>
      </c>
      <c r="F67" s="137">
        <f>+F9+F16+F23+F30+F39+F51+F57+F62</f>
        <v>5654635</v>
      </c>
      <c r="G67" s="275">
        <f>+G9+G16+G23+G30+G39+G51+G57+G62</f>
        <v>414256863</v>
      </c>
    </row>
    <row r="68" spans="1:7" s="44" customFormat="1" ht="12" customHeight="1" thickBot="1">
      <c r="A68" s="164" t="s">
        <v>283</v>
      </c>
      <c r="B68" s="74" t="s">
        <v>197</v>
      </c>
      <c r="C68" s="131">
        <f>SUM(C69:C71)</f>
        <v>100000000</v>
      </c>
      <c r="D68" s="201">
        <f>SUM(D69:D71)</f>
        <v>0</v>
      </c>
      <c r="E68" s="131">
        <f>SUM(E69:E71)</f>
        <v>50000000</v>
      </c>
      <c r="F68" s="131">
        <f>SUM(F69:F71)</f>
        <v>50000000</v>
      </c>
      <c r="G68" s="271">
        <f>SUM(G69:G71)</f>
        <v>150000000</v>
      </c>
    </row>
    <row r="69" spans="1:7" s="44" customFormat="1" ht="12" customHeight="1">
      <c r="A69" s="161" t="s">
        <v>225</v>
      </c>
      <c r="B69" s="145" t="s">
        <v>198</v>
      </c>
      <c r="C69" s="135">
        <v>100000000</v>
      </c>
      <c r="D69" s="228"/>
      <c r="E69" s="135"/>
      <c r="F69" s="297">
        <f>D69+E69</f>
        <v>0</v>
      </c>
      <c r="G69" s="276">
        <f>C69+F69</f>
        <v>100000000</v>
      </c>
    </row>
    <row r="70" spans="1:7" s="44" customFormat="1" ht="12" customHeight="1">
      <c r="A70" s="162" t="s">
        <v>234</v>
      </c>
      <c r="B70" s="146" t="s">
        <v>199</v>
      </c>
      <c r="C70" s="135"/>
      <c r="D70" s="228"/>
      <c r="E70" s="135">
        <v>50000000</v>
      </c>
      <c r="F70" s="297">
        <f>D70+E70</f>
        <v>50000000</v>
      </c>
      <c r="G70" s="276">
        <f>C70+F70</f>
        <v>50000000</v>
      </c>
    </row>
    <row r="71" spans="1:7" s="44" customFormat="1" ht="12" customHeight="1" thickBot="1">
      <c r="A71" s="171" t="s">
        <v>235</v>
      </c>
      <c r="B71" s="291" t="s">
        <v>200</v>
      </c>
      <c r="C71" s="270"/>
      <c r="D71" s="231"/>
      <c r="E71" s="270"/>
      <c r="F71" s="296">
        <f>D71+E71</f>
        <v>0</v>
      </c>
      <c r="G71" s="292">
        <f>C71+F71</f>
        <v>0</v>
      </c>
    </row>
    <row r="72" spans="1:7" s="44" customFormat="1" ht="12" customHeight="1" thickBot="1">
      <c r="A72" s="164" t="s">
        <v>201</v>
      </c>
      <c r="B72" s="74" t="s">
        <v>202</v>
      </c>
      <c r="C72" s="131">
        <f>SUM(C73:C76)</f>
        <v>0</v>
      </c>
      <c r="D72" s="131">
        <f>SUM(D73:D76)</f>
        <v>0</v>
      </c>
      <c r="E72" s="131">
        <f>SUM(E73:E76)</f>
        <v>0</v>
      </c>
      <c r="F72" s="131">
        <f>SUM(F73:F76)</f>
        <v>0</v>
      </c>
      <c r="G72" s="271">
        <f>SUM(G73:G76)</f>
        <v>0</v>
      </c>
    </row>
    <row r="73" spans="1:7" s="44" customFormat="1" ht="12" customHeight="1">
      <c r="A73" s="161" t="s">
        <v>80</v>
      </c>
      <c r="B73" s="255" t="s">
        <v>203</v>
      </c>
      <c r="C73" s="135"/>
      <c r="D73" s="135"/>
      <c r="E73" s="135"/>
      <c r="F73" s="297">
        <f>D73+E73</f>
        <v>0</v>
      </c>
      <c r="G73" s="276">
        <f>C73+F73</f>
        <v>0</v>
      </c>
    </row>
    <row r="74" spans="1:7" s="44" customFormat="1" ht="12" customHeight="1">
      <c r="A74" s="162" t="s">
        <v>81</v>
      </c>
      <c r="B74" s="255" t="s">
        <v>437</v>
      </c>
      <c r="C74" s="135"/>
      <c r="D74" s="135"/>
      <c r="E74" s="135"/>
      <c r="F74" s="297">
        <f>D74+E74</f>
        <v>0</v>
      </c>
      <c r="G74" s="276">
        <f>C74+F74</f>
        <v>0</v>
      </c>
    </row>
    <row r="75" spans="1:7" s="44" customFormat="1" ht="12" customHeight="1">
      <c r="A75" s="162" t="s">
        <v>226</v>
      </c>
      <c r="B75" s="255" t="s">
        <v>204</v>
      </c>
      <c r="C75" s="135"/>
      <c r="D75" s="135"/>
      <c r="E75" s="135"/>
      <c r="F75" s="297">
        <f>D75+E75</f>
        <v>0</v>
      </c>
      <c r="G75" s="276">
        <f>C75+F75</f>
        <v>0</v>
      </c>
    </row>
    <row r="76" spans="1:7" s="44" customFormat="1" ht="12" customHeight="1" thickBot="1">
      <c r="A76" s="163" t="s">
        <v>227</v>
      </c>
      <c r="B76" s="256" t="s">
        <v>438</v>
      </c>
      <c r="C76" s="135"/>
      <c r="D76" s="135"/>
      <c r="E76" s="135"/>
      <c r="F76" s="297">
        <f>D76+E76</f>
        <v>0</v>
      </c>
      <c r="G76" s="276">
        <f>C76+F76</f>
        <v>0</v>
      </c>
    </row>
    <row r="77" spans="1:7" s="44" customFormat="1" ht="12" customHeight="1" thickBot="1">
      <c r="A77" s="164" t="s">
        <v>205</v>
      </c>
      <c r="B77" s="74" t="s">
        <v>206</v>
      </c>
      <c r="C77" s="131">
        <f>SUM(C78:C79)</f>
        <v>432850753</v>
      </c>
      <c r="D77" s="131">
        <f>SUM(D78:D79)</f>
        <v>0</v>
      </c>
      <c r="E77" s="131">
        <f>SUM(E78:E79)</f>
        <v>0</v>
      </c>
      <c r="F77" s="131">
        <f>SUM(F78:F79)</f>
        <v>0</v>
      </c>
      <c r="G77" s="271">
        <f>SUM(G78:G79)</f>
        <v>432850753</v>
      </c>
    </row>
    <row r="78" spans="1:7" s="44" customFormat="1" ht="12" customHeight="1">
      <c r="A78" s="161" t="s">
        <v>228</v>
      </c>
      <c r="B78" s="145" t="s">
        <v>207</v>
      </c>
      <c r="C78" s="135">
        <v>432850753</v>
      </c>
      <c r="D78" s="135"/>
      <c r="E78" s="135"/>
      <c r="F78" s="297">
        <f>D78+E78</f>
        <v>0</v>
      </c>
      <c r="G78" s="276">
        <f>C78+F78</f>
        <v>432850753</v>
      </c>
    </row>
    <row r="79" spans="1:7" s="44" customFormat="1" ht="12" customHeight="1" thickBot="1">
      <c r="A79" s="163" t="s">
        <v>229</v>
      </c>
      <c r="B79" s="335" t="s">
        <v>208</v>
      </c>
      <c r="C79" s="135"/>
      <c r="D79" s="135"/>
      <c r="E79" s="135"/>
      <c r="F79" s="297">
        <f>D79+E79</f>
        <v>0</v>
      </c>
      <c r="G79" s="276">
        <f>C79+F79</f>
        <v>0</v>
      </c>
    </row>
    <row r="80" spans="1:7" s="43" customFormat="1" ht="12" customHeight="1" thickBot="1">
      <c r="A80" s="164" t="s">
        <v>209</v>
      </c>
      <c r="B80" s="74" t="s">
        <v>210</v>
      </c>
      <c r="C80" s="131">
        <f>SUM(C81:C83)</f>
        <v>0</v>
      </c>
      <c r="D80" s="131">
        <f>SUM(D81:D83)</f>
        <v>0</v>
      </c>
      <c r="E80" s="131">
        <f>SUM(E81:E83)</f>
        <v>0</v>
      </c>
      <c r="F80" s="131">
        <f>SUM(F81:F83)</f>
        <v>0</v>
      </c>
      <c r="G80" s="271">
        <f>SUM(G81:G83)</f>
        <v>0</v>
      </c>
    </row>
    <row r="81" spans="1:7" s="44" customFormat="1" ht="12" customHeight="1">
      <c r="A81" s="161" t="s">
        <v>230</v>
      </c>
      <c r="B81" s="145" t="s">
        <v>211</v>
      </c>
      <c r="C81" s="135"/>
      <c r="D81" s="135"/>
      <c r="E81" s="135"/>
      <c r="F81" s="297">
        <f>D81+E81</f>
        <v>0</v>
      </c>
      <c r="G81" s="276">
        <f>C81+F81</f>
        <v>0</v>
      </c>
    </row>
    <row r="82" spans="1:7" s="44" customFormat="1" ht="12" customHeight="1">
      <c r="A82" s="162" t="s">
        <v>231</v>
      </c>
      <c r="B82" s="146" t="s">
        <v>212</v>
      </c>
      <c r="C82" s="135"/>
      <c r="D82" s="135"/>
      <c r="E82" s="135"/>
      <c r="F82" s="297">
        <f>D82+E82</f>
        <v>0</v>
      </c>
      <c r="G82" s="276">
        <f>C82+F82</f>
        <v>0</v>
      </c>
    </row>
    <row r="83" spans="1:7" s="44" customFormat="1" ht="12" customHeight="1" thickBot="1">
      <c r="A83" s="163" t="s">
        <v>232</v>
      </c>
      <c r="B83" s="257" t="s">
        <v>439</v>
      </c>
      <c r="C83" s="135"/>
      <c r="D83" s="135"/>
      <c r="E83" s="135"/>
      <c r="F83" s="297">
        <f>D83+E83</f>
        <v>0</v>
      </c>
      <c r="G83" s="276">
        <f>C83+F83</f>
        <v>0</v>
      </c>
    </row>
    <row r="84" spans="1:7" s="44" customFormat="1" ht="12" customHeight="1" thickBot="1">
      <c r="A84" s="164" t="s">
        <v>213</v>
      </c>
      <c r="B84" s="74" t="s">
        <v>233</v>
      </c>
      <c r="C84" s="131">
        <f>SUM(C85:C88)</f>
        <v>0</v>
      </c>
      <c r="D84" s="131">
        <f>SUM(D85:D88)</f>
        <v>0</v>
      </c>
      <c r="E84" s="131">
        <f>SUM(E85:E88)</f>
        <v>0</v>
      </c>
      <c r="F84" s="131">
        <f>SUM(F85:F88)</f>
        <v>0</v>
      </c>
      <c r="G84" s="271">
        <f>SUM(G85:G88)</f>
        <v>0</v>
      </c>
    </row>
    <row r="85" spans="1:7" s="44" customFormat="1" ht="12" customHeight="1">
      <c r="A85" s="165" t="s">
        <v>214</v>
      </c>
      <c r="B85" s="145" t="s">
        <v>215</v>
      </c>
      <c r="C85" s="135"/>
      <c r="D85" s="135"/>
      <c r="E85" s="135"/>
      <c r="F85" s="297">
        <f aca="true" t="shared" si="10" ref="F85:F90">D85+E85</f>
        <v>0</v>
      </c>
      <c r="G85" s="276">
        <f aca="true" t="shared" si="11" ref="G85:G90">C85+F85</f>
        <v>0</v>
      </c>
    </row>
    <row r="86" spans="1:7" s="44" customFormat="1" ht="12" customHeight="1">
      <c r="A86" s="166" t="s">
        <v>216</v>
      </c>
      <c r="B86" s="146" t="s">
        <v>217</v>
      </c>
      <c r="C86" s="135"/>
      <c r="D86" s="135"/>
      <c r="E86" s="135"/>
      <c r="F86" s="297">
        <f t="shared" si="10"/>
        <v>0</v>
      </c>
      <c r="G86" s="276">
        <f t="shared" si="11"/>
        <v>0</v>
      </c>
    </row>
    <row r="87" spans="1:7" s="44" customFormat="1" ht="12" customHeight="1">
      <c r="A87" s="166" t="s">
        <v>218</v>
      </c>
      <c r="B87" s="146" t="s">
        <v>219</v>
      </c>
      <c r="C87" s="135"/>
      <c r="D87" s="135"/>
      <c r="E87" s="135"/>
      <c r="F87" s="297">
        <f t="shared" si="10"/>
        <v>0</v>
      </c>
      <c r="G87" s="276">
        <f t="shared" si="11"/>
        <v>0</v>
      </c>
    </row>
    <row r="88" spans="1:7" s="43" customFormat="1" ht="12" customHeight="1" thickBot="1">
      <c r="A88" s="167" t="s">
        <v>220</v>
      </c>
      <c r="B88" s="147" t="s">
        <v>221</v>
      </c>
      <c r="C88" s="135"/>
      <c r="D88" s="135"/>
      <c r="E88" s="135"/>
      <c r="F88" s="297">
        <f t="shared" si="10"/>
        <v>0</v>
      </c>
      <c r="G88" s="276">
        <f t="shared" si="11"/>
        <v>0</v>
      </c>
    </row>
    <row r="89" spans="1:7" s="43" customFormat="1" ht="12" customHeight="1" thickBot="1">
      <c r="A89" s="164" t="s">
        <v>222</v>
      </c>
      <c r="B89" s="74" t="s">
        <v>341</v>
      </c>
      <c r="C89" s="179"/>
      <c r="D89" s="179"/>
      <c r="E89" s="179"/>
      <c r="F89" s="131">
        <f t="shared" si="10"/>
        <v>0</v>
      </c>
      <c r="G89" s="271">
        <f t="shared" si="11"/>
        <v>0</v>
      </c>
    </row>
    <row r="90" spans="1:7" s="43" customFormat="1" ht="12" customHeight="1" thickBot="1">
      <c r="A90" s="164" t="s">
        <v>362</v>
      </c>
      <c r="B90" s="74" t="s">
        <v>223</v>
      </c>
      <c r="C90" s="179"/>
      <c r="D90" s="179"/>
      <c r="E90" s="179"/>
      <c r="F90" s="131">
        <f t="shared" si="10"/>
        <v>0</v>
      </c>
      <c r="G90" s="271">
        <f t="shared" si="11"/>
        <v>0</v>
      </c>
    </row>
    <row r="91" spans="1:7" s="43" customFormat="1" ht="12" customHeight="1" thickBot="1">
      <c r="A91" s="164" t="s">
        <v>363</v>
      </c>
      <c r="B91" s="151" t="s">
        <v>344</v>
      </c>
      <c r="C91" s="137">
        <f>+C68+C72+C77+C80+C84+C90+C89</f>
        <v>532850753</v>
      </c>
      <c r="D91" s="137">
        <f>+D68+D72+D77+D80+D84+D90+D89</f>
        <v>0</v>
      </c>
      <c r="E91" s="137">
        <f>+E68+E72+E77+E80+E84+E90+E89</f>
        <v>50000000</v>
      </c>
      <c r="F91" s="137">
        <f>+F68+F72+F77+F80+F84+F90+F89</f>
        <v>50000000</v>
      </c>
      <c r="G91" s="275">
        <f>+G68+G72+G77+G80+G84+G90+G89</f>
        <v>582850753</v>
      </c>
    </row>
    <row r="92" spans="1:7" s="43" customFormat="1" ht="12" customHeight="1" thickBot="1">
      <c r="A92" s="168" t="s">
        <v>364</v>
      </c>
      <c r="B92" s="152" t="s">
        <v>365</v>
      </c>
      <c r="C92" s="137">
        <f>+C67+C91</f>
        <v>941452981</v>
      </c>
      <c r="D92" s="137">
        <f>+D67+D91</f>
        <v>671583</v>
      </c>
      <c r="E92" s="137">
        <f>+E67+E91</f>
        <v>54983052</v>
      </c>
      <c r="F92" s="137">
        <f>+F67+F91</f>
        <v>55654635</v>
      </c>
      <c r="G92" s="275">
        <f>+G67+G91</f>
        <v>997107616</v>
      </c>
    </row>
    <row r="93" spans="1:7" s="39" customFormat="1" ht="16.5" customHeight="1" thickBot="1">
      <c r="A93" s="753" t="s">
        <v>38</v>
      </c>
      <c r="B93" s="754"/>
      <c r="C93" s="754"/>
      <c r="D93" s="754"/>
      <c r="E93" s="754"/>
      <c r="F93" s="754"/>
      <c r="G93" s="755"/>
    </row>
    <row r="94" spans="1:7" s="45" customFormat="1" ht="12" customHeight="1" thickBot="1">
      <c r="A94" s="139" t="s">
        <v>5</v>
      </c>
      <c r="B94" s="22" t="s">
        <v>369</v>
      </c>
      <c r="C94" s="130">
        <f>+C95+C96+C97+C98+C99+C112</f>
        <v>427791925</v>
      </c>
      <c r="D94" s="279">
        <f>+D95+D96+D97+D98+D99+D112</f>
        <v>-598417</v>
      </c>
      <c r="E94" s="130">
        <f>+E95+E96+E97+E98+E99+E112</f>
        <v>4713052</v>
      </c>
      <c r="F94" s="130">
        <f>+F95+F96+F97+F98+F99+F112</f>
        <v>4114635</v>
      </c>
      <c r="G94" s="283">
        <f>+G95+G96+G97+G98+G99+G112</f>
        <v>431906560</v>
      </c>
    </row>
    <row r="95" spans="1:7" ht="12" customHeight="1">
      <c r="A95" s="169" t="s">
        <v>59</v>
      </c>
      <c r="B95" s="6" t="s">
        <v>34</v>
      </c>
      <c r="C95" s="193">
        <v>82892000</v>
      </c>
      <c r="D95" s="280"/>
      <c r="E95" s="193"/>
      <c r="F95" s="298">
        <f aca="true" t="shared" si="12" ref="F95:F114">D95+E95</f>
        <v>0</v>
      </c>
      <c r="G95" s="284">
        <f aca="true" t="shared" si="13" ref="G95:G114">C95+F95</f>
        <v>82892000</v>
      </c>
    </row>
    <row r="96" spans="1:7" ht="12" customHeight="1">
      <c r="A96" s="162" t="s">
        <v>60</v>
      </c>
      <c r="B96" s="4" t="s">
        <v>104</v>
      </c>
      <c r="C96" s="132">
        <v>15828000</v>
      </c>
      <c r="D96" s="281"/>
      <c r="E96" s="132"/>
      <c r="F96" s="299">
        <f t="shared" si="12"/>
        <v>0</v>
      </c>
      <c r="G96" s="273">
        <f t="shared" si="13"/>
        <v>15828000</v>
      </c>
    </row>
    <row r="97" spans="1:7" ht="12" customHeight="1">
      <c r="A97" s="162" t="s">
        <v>61</v>
      </c>
      <c r="B97" s="4" t="s">
        <v>78</v>
      </c>
      <c r="C97" s="134">
        <v>205192000</v>
      </c>
      <c r="D97" s="134">
        <f>106000+846000+66000+250000+342000+700000+116000+27000-3410000</f>
        <v>-957000</v>
      </c>
      <c r="E97" s="134">
        <f>200000+820000+50000+43000</f>
        <v>1113000</v>
      </c>
      <c r="F97" s="300">
        <f t="shared" si="12"/>
        <v>156000</v>
      </c>
      <c r="G97" s="274">
        <f t="shared" si="13"/>
        <v>205348000</v>
      </c>
    </row>
    <row r="98" spans="1:7" ht="12" customHeight="1">
      <c r="A98" s="162" t="s">
        <v>62</v>
      </c>
      <c r="B98" s="7" t="s">
        <v>105</v>
      </c>
      <c r="C98" s="134">
        <v>5390000</v>
      </c>
      <c r="D98" s="262"/>
      <c r="E98" s="134"/>
      <c r="F98" s="300">
        <f t="shared" si="12"/>
        <v>0</v>
      </c>
      <c r="G98" s="274">
        <f t="shared" si="13"/>
        <v>5390000</v>
      </c>
    </row>
    <row r="99" spans="1:7" ht="12" customHeight="1">
      <c r="A99" s="162" t="s">
        <v>70</v>
      </c>
      <c r="B99" s="15" t="s">
        <v>106</v>
      </c>
      <c r="C99" s="134">
        <v>107702000</v>
      </c>
      <c r="D99" s="262"/>
      <c r="E99" s="134"/>
      <c r="F99" s="300">
        <f t="shared" si="12"/>
        <v>0</v>
      </c>
      <c r="G99" s="274">
        <f t="shared" si="13"/>
        <v>107702000</v>
      </c>
    </row>
    <row r="100" spans="1:7" ht="12" customHeight="1">
      <c r="A100" s="162" t="s">
        <v>63</v>
      </c>
      <c r="B100" s="4" t="s">
        <v>366</v>
      </c>
      <c r="C100" s="134">
        <v>3872000</v>
      </c>
      <c r="D100" s="262"/>
      <c r="E100" s="134"/>
      <c r="F100" s="300">
        <f t="shared" si="12"/>
        <v>0</v>
      </c>
      <c r="G100" s="274">
        <f t="shared" si="13"/>
        <v>3872000</v>
      </c>
    </row>
    <row r="101" spans="1:7" ht="12" customHeight="1">
      <c r="A101" s="162" t="s">
        <v>64</v>
      </c>
      <c r="B101" s="51" t="s">
        <v>307</v>
      </c>
      <c r="C101" s="134"/>
      <c r="D101" s="262"/>
      <c r="E101" s="134"/>
      <c r="F101" s="300">
        <f t="shared" si="12"/>
        <v>0</v>
      </c>
      <c r="G101" s="274">
        <f t="shared" si="13"/>
        <v>0</v>
      </c>
    </row>
    <row r="102" spans="1:7" ht="12" customHeight="1">
      <c r="A102" s="162" t="s">
        <v>71</v>
      </c>
      <c r="B102" s="51" t="s">
        <v>306</v>
      </c>
      <c r="C102" s="134"/>
      <c r="D102" s="262"/>
      <c r="E102" s="134"/>
      <c r="F102" s="300">
        <f t="shared" si="12"/>
        <v>0</v>
      </c>
      <c r="G102" s="274">
        <f t="shared" si="13"/>
        <v>0</v>
      </c>
    </row>
    <row r="103" spans="1:7" ht="12" customHeight="1">
      <c r="A103" s="162" t="s">
        <v>72</v>
      </c>
      <c r="B103" s="51" t="s">
        <v>239</v>
      </c>
      <c r="C103" s="134"/>
      <c r="D103" s="262"/>
      <c r="E103" s="134"/>
      <c r="F103" s="300">
        <f t="shared" si="12"/>
        <v>0</v>
      </c>
      <c r="G103" s="274">
        <f t="shared" si="13"/>
        <v>0</v>
      </c>
    </row>
    <row r="104" spans="1:7" ht="12" customHeight="1">
      <c r="A104" s="162" t="s">
        <v>73</v>
      </c>
      <c r="B104" s="52" t="s">
        <v>240</v>
      </c>
      <c r="C104" s="134"/>
      <c r="D104" s="262"/>
      <c r="E104" s="134"/>
      <c r="F104" s="300">
        <f t="shared" si="12"/>
        <v>0</v>
      </c>
      <c r="G104" s="274">
        <f t="shared" si="13"/>
        <v>0</v>
      </c>
    </row>
    <row r="105" spans="1:7" ht="22.5">
      <c r="A105" s="162" t="s">
        <v>74</v>
      </c>
      <c r="B105" s="52" t="s">
        <v>241</v>
      </c>
      <c r="C105" s="134"/>
      <c r="D105" s="262"/>
      <c r="E105" s="134"/>
      <c r="F105" s="300">
        <f t="shared" si="12"/>
        <v>0</v>
      </c>
      <c r="G105" s="274">
        <f t="shared" si="13"/>
        <v>0</v>
      </c>
    </row>
    <row r="106" spans="1:7" ht="12" customHeight="1">
      <c r="A106" s="162" t="s">
        <v>76</v>
      </c>
      <c r="B106" s="51" t="s">
        <v>242</v>
      </c>
      <c r="C106" s="134">
        <v>103830000</v>
      </c>
      <c r="D106" s="262"/>
      <c r="E106" s="134"/>
      <c r="F106" s="300">
        <f t="shared" si="12"/>
        <v>0</v>
      </c>
      <c r="G106" s="274">
        <f t="shared" si="13"/>
        <v>103830000</v>
      </c>
    </row>
    <row r="107" spans="1:7" ht="12" customHeight="1">
      <c r="A107" s="162" t="s">
        <v>107</v>
      </c>
      <c r="B107" s="51" t="s">
        <v>243</v>
      </c>
      <c r="C107" s="134"/>
      <c r="D107" s="262"/>
      <c r="E107" s="134"/>
      <c r="F107" s="300">
        <f t="shared" si="12"/>
        <v>0</v>
      </c>
      <c r="G107" s="274">
        <f t="shared" si="13"/>
        <v>0</v>
      </c>
    </row>
    <row r="108" spans="1:7" ht="12" customHeight="1">
      <c r="A108" s="162" t="s">
        <v>237</v>
      </c>
      <c r="B108" s="52" t="s">
        <v>244</v>
      </c>
      <c r="C108" s="132"/>
      <c r="D108" s="262"/>
      <c r="E108" s="134"/>
      <c r="F108" s="300">
        <f t="shared" si="12"/>
        <v>0</v>
      </c>
      <c r="G108" s="274">
        <f t="shared" si="13"/>
        <v>0</v>
      </c>
    </row>
    <row r="109" spans="1:7" ht="12" customHeight="1">
      <c r="A109" s="170" t="s">
        <v>238</v>
      </c>
      <c r="B109" s="53" t="s">
        <v>245</v>
      </c>
      <c r="C109" s="134"/>
      <c r="D109" s="262"/>
      <c r="E109" s="134"/>
      <c r="F109" s="300">
        <f t="shared" si="12"/>
        <v>0</v>
      </c>
      <c r="G109" s="274">
        <f t="shared" si="13"/>
        <v>0</v>
      </c>
    </row>
    <row r="110" spans="1:7" ht="12" customHeight="1">
      <c r="A110" s="162" t="s">
        <v>304</v>
      </c>
      <c r="B110" s="53" t="s">
        <v>246</v>
      </c>
      <c r="C110" s="134"/>
      <c r="D110" s="262"/>
      <c r="E110" s="134"/>
      <c r="F110" s="300">
        <f t="shared" si="12"/>
        <v>0</v>
      </c>
      <c r="G110" s="274">
        <f t="shared" si="13"/>
        <v>0</v>
      </c>
    </row>
    <row r="111" spans="1:7" ht="12" customHeight="1">
      <c r="A111" s="162" t="s">
        <v>305</v>
      </c>
      <c r="B111" s="52" t="s">
        <v>247</v>
      </c>
      <c r="C111" s="132"/>
      <c r="D111" s="261"/>
      <c r="E111" s="132"/>
      <c r="F111" s="299">
        <f t="shared" si="12"/>
        <v>0</v>
      </c>
      <c r="G111" s="273">
        <f t="shared" si="13"/>
        <v>0</v>
      </c>
    </row>
    <row r="112" spans="1:7" ht="12" customHeight="1">
      <c r="A112" s="162" t="s">
        <v>309</v>
      </c>
      <c r="B112" s="7" t="s">
        <v>35</v>
      </c>
      <c r="C112" s="132">
        <f>C113+C114</f>
        <v>10787925</v>
      </c>
      <c r="D112" s="132">
        <f>D113</f>
        <v>358583</v>
      </c>
      <c r="E112" s="132">
        <f>E113</f>
        <v>3600052</v>
      </c>
      <c r="F112" s="299">
        <f t="shared" si="12"/>
        <v>3958635</v>
      </c>
      <c r="G112" s="273">
        <f t="shared" si="13"/>
        <v>14746560</v>
      </c>
    </row>
    <row r="113" spans="1:7" ht="12" customHeight="1">
      <c r="A113" s="163" t="s">
        <v>310</v>
      </c>
      <c r="B113" s="4" t="s">
        <v>367</v>
      </c>
      <c r="C113" s="134">
        <v>505435</v>
      </c>
      <c r="D113" s="134">
        <f>71583-23000+100000+100000+50000+100000+200000+200000+100000-2032000-106000-3132000-66000-350000-615000+7300000-116000-27000-550000-846000</f>
        <v>358583</v>
      </c>
      <c r="E113" s="134">
        <f>3865000+182824+175548+189920+189921+189918+189921-1020000-270000-50000-43000</f>
        <v>3600052</v>
      </c>
      <c r="F113" s="300">
        <f t="shared" si="12"/>
        <v>3958635</v>
      </c>
      <c r="G113" s="274">
        <f t="shared" si="13"/>
        <v>4464070</v>
      </c>
    </row>
    <row r="114" spans="1:7" ht="12" customHeight="1" thickBot="1">
      <c r="A114" s="171" t="s">
        <v>311</v>
      </c>
      <c r="B114" s="54" t="s">
        <v>368</v>
      </c>
      <c r="C114" s="194">
        <v>10282490</v>
      </c>
      <c r="D114" s="263"/>
      <c r="E114" s="194"/>
      <c r="F114" s="301">
        <f t="shared" si="12"/>
        <v>0</v>
      </c>
      <c r="G114" s="285">
        <f t="shared" si="13"/>
        <v>10282490</v>
      </c>
    </row>
    <row r="115" spans="1:7" ht="12" customHeight="1" thickBot="1">
      <c r="A115" s="23" t="s">
        <v>6</v>
      </c>
      <c r="B115" s="21" t="s">
        <v>248</v>
      </c>
      <c r="C115" s="131">
        <f>+C116+C118+C120</f>
        <v>432086000</v>
      </c>
      <c r="D115" s="258">
        <f>+D116+D118+D120</f>
        <v>6664000</v>
      </c>
      <c r="E115" s="131">
        <f>+E116+E118+E120</f>
        <v>0</v>
      </c>
      <c r="F115" s="131">
        <f>+F116+F118+F120</f>
        <v>6664000</v>
      </c>
      <c r="G115" s="271">
        <f>+G116+G118+G120</f>
        <v>438750000</v>
      </c>
    </row>
    <row r="116" spans="1:7" ht="12" customHeight="1">
      <c r="A116" s="161" t="s">
        <v>65</v>
      </c>
      <c r="B116" s="4" t="s">
        <v>122</v>
      </c>
      <c r="C116" s="133">
        <v>432086000</v>
      </c>
      <c r="D116" s="133">
        <f>2032000+3132000+100000+615000+550000+235000</f>
        <v>6664000</v>
      </c>
      <c r="E116" s="133"/>
      <c r="F116" s="175">
        <f aca="true" t="shared" si="14" ref="F116:F128">D116+E116</f>
        <v>6664000</v>
      </c>
      <c r="G116" s="272">
        <f aca="true" t="shared" si="15" ref="G116:G128">C116+F116</f>
        <v>438750000</v>
      </c>
    </row>
    <row r="117" spans="1:7" ht="12" customHeight="1">
      <c r="A117" s="161" t="s">
        <v>66</v>
      </c>
      <c r="B117" s="8" t="s">
        <v>252</v>
      </c>
      <c r="C117" s="133">
        <v>412780000</v>
      </c>
      <c r="D117" s="133">
        <f>2032000+3132000</f>
        <v>5164000</v>
      </c>
      <c r="E117" s="133"/>
      <c r="F117" s="175">
        <f t="shared" si="14"/>
        <v>5164000</v>
      </c>
      <c r="G117" s="272">
        <f t="shared" si="15"/>
        <v>417944000</v>
      </c>
    </row>
    <row r="118" spans="1:7" ht="12" customHeight="1">
      <c r="A118" s="161" t="s">
        <v>67</v>
      </c>
      <c r="B118" s="8" t="s">
        <v>108</v>
      </c>
      <c r="C118" s="132"/>
      <c r="D118" s="261"/>
      <c r="E118" s="132"/>
      <c r="F118" s="299">
        <f t="shared" si="14"/>
        <v>0</v>
      </c>
      <c r="G118" s="273">
        <f t="shared" si="15"/>
        <v>0</v>
      </c>
    </row>
    <row r="119" spans="1:7" ht="12" customHeight="1">
      <c r="A119" s="161" t="s">
        <v>68</v>
      </c>
      <c r="B119" s="8" t="s">
        <v>253</v>
      </c>
      <c r="C119" s="132"/>
      <c r="D119" s="261"/>
      <c r="E119" s="132"/>
      <c r="F119" s="299">
        <f t="shared" si="14"/>
        <v>0</v>
      </c>
      <c r="G119" s="273">
        <f t="shared" si="15"/>
        <v>0</v>
      </c>
    </row>
    <row r="120" spans="1:7" ht="12" customHeight="1">
      <c r="A120" s="161" t="s">
        <v>69</v>
      </c>
      <c r="B120" s="76" t="s">
        <v>124</v>
      </c>
      <c r="C120" s="132"/>
      <c r="D120" s="261"/>
      <c r="E120" s="132"/>
      <c r="F120" s="299">
        <f t="shared" si="14"/>
        <v>0</v>
      </c>
      <c r="G120" s="273">
        <f t="shared" si="15"/>
        <v>0</v>
      </c>
    </row>
    <row r="121" spans="1:7" ht="12" customHeight="1">
      <c r="A121" s="161" t="s">
        <v>75</v>
      </c>
      <c r="B121" s="75" t="s">
        <v>297</v>
      </c>
      <c r="C121" s="132"/>
      <c r="D121" s="261"/>
      <c r="E121" s="132"/>
      <c r="F121" s="299">
        <f t="shared" si="14"/>
        <v>0</v>
      </c>
      <c r="G121" s="273">
        <f t="shared" si="15"/>
        <v>0</v>
      </c>
    </row>
    <row r="122" spans="1:7" ht="12" customHeight="1">
      <c r="A122" s="161" t="s">
        <v>77</v>
      </c>
      <c r="B122" s="141" t="s">
        <v>258</v>
      </c>
      <c r="C122" s="132"/>
      <c r="D122" s="261"/>
      <c r="E122" s="132"/>
      <c r="F122" s="299">
        <f t="shared" si="14"/>
        <v>0</v>
      </c>
      <c r="G122" s="273">
        <f t="shared" si="15"/>
        <v>0</v>
      </c>
    </row>
    <row r="123" spans="1:7" ht="12" customHeight="1">
      <c r="A123" s="161" t="s">
        <v>109</v>
      </c>
      <c r="B123" s="52" t="s">
        <v>241</v>
      </c>
      <c r="C123" s="132"/>
      <c r="D123" s="261"/>
      <c r="E123" s="132"/>
      <c r="F123" s="299">
        <f t="shared" si="14"/>
        <v>0</v>
      </c>
      <c r="G123" s="273">
        <f t="shared" si="15"/>
        <v>0</v>
      </c>
    </row>
    <row r="124" spans="1:7" ht="12" customHeight="1">
      <c r="A124" s="161" t="s">
        <v>110</v>
      </c>
      <c r="B124" s="52" t="s">
        <v>257</v>
      </c>
      <c r="C124" s="132"/>
      <c r="D124" s="261"/>
      <c r="E124" s="132"/>
      <c r="F124" s="299">
        <f t="shared" si="14"/>
        <v>0</v>
      </c>
      <c r="G124" s="273">
        <f t="shared" si="15"/>
        <v>0</v>
      </c>
    </row>
    <row r="125" spans="1:7" ht="12" customHeight="1">
      <c r="A125" s="161" t="s">
        <v>111</v>
      </c>
      <c r="B125" s="52" t="s">
        <v>256</v>
      </c>
      <c r="C125" s="132"/>
      <c r="D125" s="261"/>
      <c r="E125" s="132"/>
      <c r="F125" s="299">
        <f t="shared" si="14"/>
        <v>0</v>
      </c>
      <c r="G125" s="273">
        <f t="shared" si="15"/>
        <v>0</v>
      </c>
    </row>
    <row r="126" spans="1:7" ht="12" customHeight="1">
      <c r="A126" s="161" t="s">
        <v>249</v>
      </c>
      <c r="B126" s="52" t="s">
        <v>244</v>
      </c>
      <c r="C126" s="132"/>
      <c r="D126" s="261"/>
      <c r="E126" s="132"/>
      <c r="F126" s="299">
        <f t="shared" si="14"/>
        <v>0</v>
      </c>
      <c r="G126" s="273">
        <f t="shared" si="15"/>
        <v>0</v>
      </c>
    </row>
    <row r="127" spans="1:7" ht="12" customHeight="1">
      <c r="A127" s="161" t="s">
        <v>250</v>
      </c>
      <c r="B127" s="52" t="s">
        <v>255</v>
      </c>
      <c r="C127" s="132"/>
      <c r="D127" s="261"/>
      <c r="E127" s="132"/>
      <c r="F127" s="299">
        <f t="shared" si="14"/>
        <v>0</v>
      </c>
      <c r="G127" s="273">
        <f t="shared" si="15"/>
        <v>0</v>
      </c>
    </row>
    <row r="128" spans="1:7" ht="12" customHeight="1" thickBot="1">
      <c r="A128" s="170" t="s">
        <v>251</v>
      </c>
      <c r="B128" s="52" t="s">
        <v>254</v>
      </c>
      <c r="C128" s="134"/>
      <c r="D128" s="262"/>
      <c r="E128" s="134"/>
      <c r="F128" s="300">
        <f t="shared" si="14"/>
        <v>0</v>
      </c>
      <c r="G128" s="274">
        <f t="shared" si="15"/>
        <v>0</v>
      </c>
    </row>
    <row r="129" spans="1:7" ht="12" customHeight="1" thickBot="1">
      <c r="A129" s="23" t="s">
        <v>7</v>
      </c>
      <c r="B129" s="48" t="s">
        <v>314</v>
      </c>
      <c r="C129" s="131">
        <f>+C94+C115</f>
        <v>859877925</v>
      </c>
      <c r="D129" s="258">
        <f>+D94+D115</f>
        <v>6065583</v>
      </c>
      <c r="E129" s="131">
        <f>+E94+E115</f>
        <v>4713052</v>
      </c>
      <c r="F129" s="131">
        <f>+F94+F115</f>
        <v>10778635</v>
      </c>
      <c r="G129" s="271">
        <f>+G94+G115</f>
        <v>870656560</v>
      </c>
    </row>
    <row r="130" spans="1:7" ht="12" customHeight="1" thickBot="1">
      <c r="A130" s="23" t="s">
        <v>8</v>
      </c>
      <c r="B130" s="48" t="s">
        <v>315</v>
      </c>
      <c r="C130" s="131">
        <f>+C131+C132+C133</f>
        <v>8000000</v>
      </c>
      <c r="D130" s="258">
        <f>+D131+D132+D133</f>
        <v>-8000000</v>
      </c>
      <c r="E130" s="131">
        <f>+E131+E132+E133</f>
        <v>50000000</v>
      </c>
      <c r="F130" s="131">
        <f>+F131+F132+F133</f>
        <v>42000000</v>
      </c>
      <c r="G130" s="271">
        <f>+G131+G132+G133</f>
        <v>50000000</v>
      </c>
    </row>
    <row r="131" spans="1:7" s="45" customFormat="1" ht="12" customHeight="1">
      <c r="A131" s="161" t="s">
        <v>156</v>
      </c>
      <c r="B131" s="5" t="s">
        <v>372</v>
      </c>
      <c r="C131" s="132">
        <v>8000000</v>
      </c>
      <c r="D131" s="132">
        <v>-8000000</v>
      </c>
      <c r="E131" s="132"/>
      <c r="F131" s="299">
        <f>D131+E131</f>
        <v>-8000000</v>
      </c>
      <c r="G131" s="273">
        <f>C131+F131</f>
        <v>0</v>
      </c>
    </row>
    <row r="132" spans="1:7" ht="12" customHeight="1">
      <c r="A132" s="161" t="s">
        <v>157</v>
      </c>
      <c r="B132" s="5" t="s">
        <v>323</v>
      </c>
      <c r="C132" s="132"/>
      <c r="D132" s="261"/>
      <c r="E132" s="132">
        <v>50000000</v>
      </c>
      <c r="F132" s="299">
        <f>D132+E132</f>
        <v>50000000</v>
      </c>
      <c r="G132" s="273">
        <f>C132+F132</f>
        <v>50000000</v>
      </c>
    </row>
    <row r="133" spans="1:7" ht="12" customHeight="1" thickBot="1">
      <c r="A133" s="170" t="s">
        <v>158</v>
      </c>
      <c r="B133" s="3" t="s">
        <v>371</v>
      </c>
      <c r="C133" s="132"/>
      <c r="D133" s="261"/>
      <c r="E133" s="132"/>
      <c r="F133" s="299">
        <f>D133+E133</f>
        <v>0</v>
      </c>
      <c r="G133" s="273">
        <f>C133+F133</f>
        <v>0</v>
      </c>
    </row>
    <row r="134" spans="1:7" ht="12" customHeight="1" thickBot="1">
      <c r="A134" s="23" t="s">
        <v>9</v>
      </c>
      <c r="B134" s="48" t="s">
        <v>316</v>
      </c>
      <c r="C134" s="131">
        <f>+C135+C136+C137+C138+C139+C140</f>
        <v>0</v>
      </c>
      <c r="D134" s="258">
        <f>+D135+D136+D137+D138+D139+D140</f>
        <v>0</v>
      </c>
      <c r="E134" s="131">
        <f>+E135+E136+E137+E138+E139+E140</f>
        <v>0</v>
      </c>
      <c r="F134" s="131">
        <f>+F135+F136+F137+F138+F139+F140</f>
        <v>0</v>
      </c>
      <c r="G134" s="271">
        <f>+G135+G136+G137+G138+G139+G140</f>
        <v>0</v>
      </c>
    </row>
    <row r="135" spans="1:7" ht="12" customHeight="1">
      <c r="A135" s="161" t="s">
        <v>52</v>
      </c>
      <c r="B135" s="5" t="s">
        <v>325</v>
      </c>
      <c r="C135" s="132"/>
      <c r="D135" s="261"/>
      <c r="E135" s="132"/>
      <c r="F135" s="299">
        <f aca="true" t="shared" si="16" ref="F135:F140">D135+E135</f>
        <v>0</v>
      </c>
      <c r="G135" s="273">
        <f aca="true" t="shared" si="17" ref="G135:G140">C135+F135</f>
        <v>0</v>
      </c>
    </row>
    <row r="136" spans="1:7" ht="12" customHeight="1">
      <c r="A136" s="161" t="s">
        <v>53</v>
      </c>
      <c r="B136" s="5" t="s">
        <v>317</v>
      </c>
      <c r="C136" s="132"/>
      <c r="D136" s="261"/>
      <c r="E136" s="132"/>
      <c r="F136" s="299">
        <f t="shared" si="16"/>
        <v>0</v>
      </c>
      <c r="G136" s="273">
        <f t="shared" si="17"/>
        <v>0</v>
      </c>
    </row>
    <row r="137" spans="1:7" ht="12" customHeight="1">
      <c r="A137" s="161" t="s">
        <v>54</v>
      </c>
      <c r="B137" s="5" t="s">
        <v>318</v>
      </c>
      <c r="C137" s="132"/>
      <c r="D137" s="261"/>
      <c r="E137" s="132"/>
      <c r="F137" s="299">
        <f t="shared" si="16"/>
        <v>0</v>
      </c>
      <c r="G137" s="273">
        <f t="shared" si="17"/>
        <v>0</v>
      </c>
    </row>
    <row r="138" spans="1:7" ht="12" customHeight="1">
      <c r="A138" s="161" t="s">
        <v>96</v>
      </c>
      <c r="B138" s="5" t="s">
        <v>370</v>
      </c>
      <c r="C138" s="132"/>
      <c r="D138" s="261"/>
      <c r="E138" s="132"/>
      <c r="F138" s="299">
        <f t="shared" si="16"/>
        <v>0</v>
      </c>
      <c r="G138" s="273">
        <f t="shared" si="17"/>
        <v>0</v>
      </c>
    </row>
    <row r="139" spans="1:7" ht="12" customHeight="1">
      <c r="A139" s="161" t="s">
        <v>97</v>
      </c>
      <c r="B139" s="5" t="s">
        <v>320</v>
      </c>
      <c r="C139" s="132"/>
      <c r="D139" s="261"/>
      <c r="E139" s="132"/>
      <c r="F139" s="299">
        <f t="shared" si="16"/>
        <v>0</v>
      </c>
      <c r="G139" s="273">
        <f t="shared" si="17"/>
        <v>0</v>
      </c>
    </row>
    <row r="140" spans="1:7" s="45" customFormat="1" ht="12" customHeight="1" thickBot="1">
      <c r="A140" s="170" t="s">
        <v>98</v>
      </c>
      <c r="B140" s="3" t="s">
        <v>321</v>
      </c>
      <c r="C140" s="132"/>
      <c r="D140" s="261"/>
      <c r="E140" s="132"/>
      <c r="F140" s="299">
        <f t="shared" si="16"/>
        <v>0</v>
      </c>
      <c r="G140" s="273">
        <f t="shared" si="17"/>
        <v>0</v>
      </c>
    </row>
    <row r="141" spans="1:13" ht="12" customHeight="1" thickBot="1">
      <c r="A141" s="23" t="s">
        <v>10</v>
      </c>
      <c r="B141" s="48" t="s">
        <v>377</v>
      </c>
      <c r="C141" s="137">
        <f>+C142+C143+C145+C146+C144</f>
        <v>84646056</v>
      </c>
      <c r="D141" s="260">
        <f>+D142+D143+D145+D146+D144</f>
        <v>46000</v>
      </c>
      <c r="E141" s="137">
        <f>+E142+E143+E145+E146+E144</f>
        <v>0</v>
      </c>
      <c r="F141" s="137">
        <f>+F142+F143+F145+F146+F144</f>
        <v>46000</v>
      </c>
      <c r="G141" s="275">
        <f>+G142+G143+G145+G146+G144</f>
        <v>84692056</v>
      </c>
      <c r="M141" s="72"/>
    </row>
    <row r="142" spans="1:7" ht="12.75">
      <c r="A142" s="161" t="s">
        <v>55</v>
      </c>
      <c r="B142" s="5" t="s">
        <v>259</v>
      </c>
      <c r="C142" s="132"/>
      <c r="D142" s="261"/>
      <c r="E142" s="132"/>
      <c r="F142" s="299">
        <f>D142+E142</f>
        <v>0</v>
      </c>
      <c r="G142" s="273">
        <f>C142+F142</f>
        <v>0</v>
      </c>
    </row>
    <row r="143" spans="1:7" ht="12" customHeight="1">
      <c r="A143" s="161" t="s">
        <v>56</v>
      </c>
      <c r="B143" s="5" t="s">
        <v>260</v>
      </c>
      <c r="C143" s="132">
        <v>5483584</v>
      </c>
      <c r="D143" s="261"/>
      <c r="E143" s="132"/>
      <c r="F143" s="299">
        <f>D143+E143</f>
        <v>0</v>
      </c>
      <c r="G143" s="273">
        <f>C143+F143</f>
        <v>5483584</v>
      </c>
    </row>
    <row r="144" spans="1:7" ht="12" customHeight="1">
      <c r="A144" s="161" t="s">
        <v>176</v>
      </c>
      <c r="B144" s="5" t="s">
        <v>376</v>
      </c>
      <c r="C144" s="132">
        <v>79162472</v>
      </c>
      <c r="D144" s="132">
        <v>46000</v>
      </c>
      <c r="E144" s="132"/>
      <c r="F144" s="299">
        <f>D144+E144</f>
        <v>46000</v>
      </c>
      <c r="G144" s="273">
        <f>C144+F144</f>
        <v>79208472</v>
      </c>
    </row>
    <row r="145" spans="1:7" s="45" customFormat="1" ht="12" customHeight="1">
      <c r="A145" s="161" t="s">
        <v>177</v>
      </c>
      <c r="B145" s="5" t="s">
        <v>330</v>
      </c>
      <c r="C145" s="132"/>
      <c r="D145" s="261"/>
      <c r="E145" s="132"/>
      <c r="F145" s="299">
        <f>D145+E145</f>
        <v>0</v>
      </c>
      <c r="G145" s="273">
        <f>C145+F145</f>
        <v>0</v>
      </c>
    </row>
    <row r="146" spans="1:7" s="45" customFormat="1" ht="12" customHeight="1" thickBot="1">
      <c r="A146" s="170" t="s">
        <v>178</v>
      </c>
      <c r="B146" s="3" t="s">
        <v>279</v>
      </c>
      <c r="C146" s="132"/>
      <c r="D146" s="261"/>
      <c r="E146" s="132"/>
      <c r="F146" s="299">
        <f>D146+E146</f>
        <v>0</v>
      </c>
      <c r="G146" s="273">
        <f>C146+F146</f>
        <v>0</v>
      </c>
    </row>
    <row r="147" spans="1:7" s="45" customFormat="1" ht="12" customHeight="1" thickBot="1">
      <c r="A147" s="23" t="s">
        <v>11</v>
      </c>
      <c r="B147" s="48" t="s">
        <v>331</v>
      </c>
      <c r="C147" s="196">
        <f>+C148+C149+C150+C151+C152</f>
        <v>0</v>
      </c>
      <c r="D147" s="264">
        <f>+D148+D149+D150+D151+D152</f>
        <v>0</v>
      </c>
      <c r="E147" s="196">
        <f>+E148+E149+E150+E151+E152</f>
        <v>0</v>
      </c>
      <c r="F147" s="196">
        <f>+F148+F149+F150+F151+F152</f>
        <v>0</v>
      </c>
      <c r="G147" s="286">
        <f>+G148+G149+G150+G151+G152</f>
        <v>0</v>
      </c>
    </row>
    <row r="148" spans="1:7" s="45" customFormat="1" ht="12" customHeight="1">
      <c r="A148" s="161" t="s">
        <v>57</v>
      </c>
      <c r="B148" s="5" t="s">
        <v>326</v>
      </c>
      <c r="C148" s="132"/>
      <c r="D148" s="261"/>
      <c r="E148" s="132"/>
      <c r="F148" s="299">
        <f aca="true" t="shared" si="18" ref="F148:F154">D148+E148</f>
        <v>0</v>
      </c>
      <c r="G148" s="273">
        <f aca="true" t="shared" si="19" ref="G148:G154">C148+F148</f>
        <v>0</v>
      </c>
    </row>
    <row r="149" spans="1:7" s="45" customFormat="1" ht="12" customHeight="1">
      <c r="A149" s="161" t="s">
        <v>58</v>
      </c>
      <c r="B149" s="5" t="s">
        <v>333</v>
      </c>
      <c r="C149" s="132"/>
      <c r="D149" s="261"/>
      <c r="E149" s="132"/>
      <c r="F149" s="299">
        <f t="shared" si="18"/>
        <v>0</v>
      </c>
      <c r="G149" s="273">
        <f t="shared" si="19"/>
        <v>0</v>
      </c>
    </row>
    <row r="150" spans="1:7" s="45" customFormat="1" ht="12" customHeight="1">
      <c r="A150" s="161" t="s">
        <v>188</v>
      </c>
      <c r="B150" s="5" t="s">
        <v>328</v>
      </c>
      <c r="C150" s="132"/>
      <c r="D150" s="261"/>
      <c r="E150" s="132"/>
      <c r="F150" s="299">
        <f t="shared" si="18"/>
        <v>0</v>
      </c>
      <c r="G150" s="273">
        <f t="shared" si="19"/>
        <v>0</v>
      </c>
    </row>
    <row r="151" spans="1:7" s="45" customFormat="1" ht="12" customHeight="1">
      <c r="A151" s="161" t="s">
        <v>189</v>
      </c>
      <c r="B151" s="5" t="s">
        <v>373</v>
      </c>
      <c r="C151" s="132"/>
      <c r="D151" s="261"/>
      <c r="E151" s="132"/>
      <c r="F151" s="299">
        <f t="shared" si="18"/>
        <v>0</v>
      </c>
      <c r="G151" s="273">
        <f t="shared" si="19"/>
        <v>0</v>
      </c>
    </row>
    <row r="152" spans="1:7" ht="12.75" customHeight="1" thickBot="1">
      <c r="A152" s="170" t="s">
        <v>332</v>
      </c>
      <c r="B152" s="3" t="s">
        <v>335</v>
      </c>
      <c r="C152" s="134"/>
      <c r="D152" s="262"/>
      <c r="E152" s="134"/>
      <c r="F152" s="300">
        <f t="shared" si="18"/>
        <v>0</v>
      </c>
      <c r="G152" s="274">
        <f t="shared" si="19"/>
        <v>0</v>
      </c>
    </row>
    <row r="153" spans="1:7" ht="12.75" customHeight="1" thickBot="1">
      <c r="A153" s="188" t="s">
        <v>12</v>
      </c>
      <c r="B153" s="48" t="s">
        <v>336</v>
      </c>
      <c r="C153" s="197"/>
      <c r="D153" s="265"/>
      <c r="E153" s="197"/>
      <c r="F153" s="196">
        <f t="shared" si="18"/>
        <v>0</v>
      </c>
      <c r="G153" s="286">
        <f t="shared" si="19"/>
        <v>0</v>
      </c>
    </row>
    <row r="154" spans="1:7" ht="12.75" customHeight="1" thickBot="1">
      <c r="A154" s="188" t="s">
        <v>13</v>
      </c>
      <c r="B154" s="48" t="s">
        <v>337</v>
      </c>
      <c r="C154" s="197"/>
      <c r="D154" s="265"/>
      <c r="E154" s="197"/>
      <c r="F154" s="196">
        <f t="shared" si="18"/>
        <v>0</v>
      </c>
      <c r="G154" s="286">
        <f t="shared" si="19"/>
        <v>0</v>
      </c>
    </row>
    <row r="155" spans="1:7" ht="12" customHeight="1" thickBot="1">
      <c r="A155" s="23" t="s">
        <v>14</v>
      </c>
      <c r="B155" s="48" t="s">
        <v>339</v>
      </c>
      <c r="C155" s="198">
        <f>+C130+C134+C141+C147+C153+C154</f>
        <v>92646056</v>
      </c>
      <c r="D155" s="266">
        <f>+D130+D134+D141+D147+D153+D154</f>
        <v>-7954000</v>
      </c>
      <c r="E155" s="198"/>
      <c r="F155" s="198"/>
      <c r="G155" s="287">
        <f>+G130+G134+G141+G147+G153+G154</f>
        <v>134692056</v>
      </c>
    </row>
    <row r="156" spans="1:7" ht="15" customHeight="1" thickBot="1">
      <c r="A156" s="172" t="s">
        <v>15</v>
      </c>
      <c r="B156" s="118" t="s">
        <v>338</v>
      </c>
      <c r="C156" s="198">
        <f>+C129+C155</f>
        <v>952523981</v>
      </c>
      <c r="D156" s="266">
        <f>+D129+D155</f>
        <v>-1888417</v>
      </c>
      <c r="E156" s="198">
        <f>+E129+E155</f>
        <v>4713052</v>
      </c>
      <c r="F156" s="198">
        <f>+F129+F155</f>
        <v>10778635</v>
      </c>
      <c r="G156" s="287">
        <f>+G129+G155</f>
        <v>1005348616</v>
      </c>
    </row>
    <row r="157" spans="1:7" ht="13.5" thickBot="1">
      <c r="A157" s="121"/>
      <c r="B157" s="122"/>
      <c r="C157" s="123"/>
      <c r="D157" s="123"/>
      <c r="E157" s="289"/>
      <c r="F157" s="289"/>
      <c r="G157" s="288"/>
    </row>
    <row r="158" spans="1:7" ht="15" customHeight="1" thickBot="1">
      <c r="A158" s="70" t="s">
        <v>374</v>
      </c>
      <c r="B158" s="71"/>
      <c r="C158" s="232">
        <v>28</v>
      </c>
      <c r="D158" s="282"/>
      <c r="E158" s="232"/>
      <c r="F158" s="320">
        <f>D158+E158</f>
        <v>0</v>
      </c>
      <c r="G158" s="321">
        <f>C158+F158</f>
        <v>28</v>
      </c>
    </row>
    <row r="159" spans="1:7" ht="14.25" customHeight="1" thickBot="1">
      <c r="A159" s="70" t="s">
        <v>119</v>
      </c>
      <c r="B159" s="71"/>
      <c r="C159" s="232">
        <v>6</v>
      </c>
      <c r="D159" s="282"/>
      <c r="E159" s="232"/>
      <c r="F159" s="320">
        <f>D159+E159</f>
        <v>0</v>
      </c>
      <c r="G159" s="321">
        <f>C159+F159</f>
        <v>6</v>
      </c>
    </row>
  </sheetData>
  <sheetProtection formatCells="0"/>
  <mergeCells count="6">
    <mergeCell ref="A8:G8"/>
    <mergeCell ref="A93:G93"/>
    <mergeCell ref="B3:F3"/>
    <mergeCell ref="B4:F4"/>
    <mergeCell ref="C2:G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rowBreaks count="2" manualBreakCount="2">
    <brk id="71" max="255" man="1"/>
    <brk id="9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view="pageLayout" zoomScaleSheetLayoutView="100" workbookViewId="0" topLeftCell="A49">
      <selection activeCell="B3" sqref="B3:F3"/>
    </sheetView>
  </sheetViews>
  <sheetFormatPr defaultColWidth="9.00390625" defaultRowHeight="12.75"/>
  <cols>
    <col min="1" max="1" width="12.50390625" style="124" customWidth="1"/>
    <col min="2" max="2" width="62.00390625" style="125" customWidth="1"/>
    <col min="3" max="3" width="14.875" style="126" customWidth="1"/>
    <col min="4" max="6" width="11.875" style="2" customWidth="1"/>
    <col min="7" max="7" width="14.875" style="2" customWidth="1"/>
    <col min="8" max="16384" width="9.375" style="2" customWidth="1"/>
  </cols>
  <sheetData>
    <row r="1" spans="3:7" ht="15.75">
      <c r="C1" s="763" t="s">
        <v>666</v>
      </c>
      <c r="D1" s="763"/>
      <c r="E1" s="763"/>
      <c r="F1" s="763"/>
      <c r="G1" s="763"/>
    </row>
    <row r="2" spans="1:7" s="1" customFormat="1" ht="16.5" customHeight="1" thickBot="1">
      <c r="A2" s="65"/>
      <c r="B2" s="762" t="s">
        <v>677</v>
      </c>
      <c r="C2" s="762"/>
      <c r="D2" s="762"/>
      <c r="E2" s="762"/>
      <c r="F2" s="762"/>
      <c r="G2" s="762"/>
    </row>
    <row r="3" spans="1:7" s="41" customFormat="1" ht="21" customHeight="1" thickBot="1">
      <c r="A3" s="227" t="s">
        <v>40</v>
      </c>
      <c r="B3" s="756" t="s">
        <v>446</v>
      </c>
      <c r="C3" s="757"/>
      <c r="D3" s="757"/>
      <c r="E3" s="757"/>
      <c r="F3" s="758"/>
      <c r="G3" s="332" t="s">
        <v>36</v>
      </c>
    </row>
    <row r="4" spans="1:7" s="41" customFormat="1" ht="36.75" thickBot="1">
      <c r="A4" s="227" t="s">
        <v>117</v>
      </c>
      <c r="B4" s="759" t="s">
        <v>289</v>
      </c>
      <c r="C4" s="760"/>
      <c r="D4" s="760"/>
      <c r="E4" s="760"/>
      <c r="F4" s="761"/>
      <c r="G4" s="333" t="s">
        <v>36</v>
      </c>
    </row>
    <row r="5" spans="1:7" s="42" customFormat="1" ht="15.75" customHeight="1" thickBot="1">
      <c r="A5" s="67"/>
      <c r="B5" s="67"/>
      <c r="C5" s="68"/>
      <c r="G5" s="250" t="s">
        <v>448</v>
      </c>
    </row>
    <row r="6" spans="1:7" ht="40.5" customHeight="1" thickBot="1">
      <c r="A6" s="138" t="s">
        <v>118</v>
      </c>
      <c r="B6" s="69" t="s">
        <v>434</v>
      </c>
      <c r="C6" s="317" t="s">
        <v>378</v>
      </c>
      <c r="D6" s="318" t="s">
        <v>443</v>
      </c>
      <c r="E6" s="318" t="s">
        <v>640</v>
      </c>
      <c r="F6" s="318" t="s">
        <v>440</v>
      </c>
      <c r="G6" s="319" t="s">
        <v>641</v>
      </c>
    </row>
    <row r="7" spans="1:7" s="39" customFormat="1" ht="12.75" customHeight="1" thickBot="1">
      <c r="A7" s="60" t="s">
        <v>353</v>
      </c>
      <c r="B7" s="61" t="s">
        <v>354</v>
      </c>
      <c r="C7" s="314" t="s">
        <v>355</v>
      </c>
      <c r="D7" s="315" t="s">
        <v>357</v>
      </c>
      <c r="E7" s="315" t="s">
        <v>356</v>
      </c>
      <c r="F7" s="315" t="s">
        <v>444</v>
      </c>
      <c r="G7" s="316" t="s">
        <v>445</v>
      </c>
    </row>
    <row r="8" spans="1:7" s="39" customFormat="1" ht="15.75" customHeight="1" thickBot="1">
      <c r="A8" s="753" t="s">
        <v>37</v>
      </c>
      <c r="B8" s="754"/>
      <c r="C8" s="754"/>
      <c r="D8" s="754"/>
      <c r="E8" s="754"/>
      <c r="F8" s="754"/>
      <c r="G8" s="755"/>
    </row>
    <row r="9" spans="1:7" s="39" customFormat="1" ht="12" customHeight="1" thickBot="1">
      <c r="A9" s="23" t="s">
        <v>5</v>
      </c>
      <c r="B9" s="17" t="s">
        <v>141</v>
      </c>
      <c r="C9" s="131">
        <f>+C10+C11+C12+C13+C14+C15</f>
        <v>0</v>
      </c>
      <c r="D9" s="201">
        <f>+D10+D11+D12+D13+D14+D15</f>
        <v>0</v>
      </c>
      <c r="E9" s="131">
        <f>+E10+E11+E12+E13+E14+E15</f>
        <v>0</v>
      </c>
      <c r="F9" s="131">
        <f>+F10+F11+F12+F13+F14+F15</f>
        <v>0</v>
      </c>
      <c r="G9" s="271">
        <f>+G10+G11+G12+G13+G14+G15</f>
        <v>0</v>
      </c>
    </row>
    <row r="10" spans="1:7" s="43" customFormat="1" ht="12" customHeight="1">
      <c r="A10" s="161" t="s">
        <v>59</v>
      </c>
      <c r="B10" s="145" t="s">
        <v>142</v>
      </c>
      <c r="C10" s="133"/>
      <c r="D10" s="202"/>
      <c r="E10" s="133"/>
      <c r="F10" s="175">
        <f aca="true" t="shared" si="0" ref="F10:F15">D10+E10</f>
        <v>0</v>
      </c>
      <c r="G10" s="272">
        <f aca="true" t="shared" si="1" ref="G10:G15">C10+F10</f>
        <v>0</v>
      </c>
    </row>
    <row r="11" spans="1:7" s="44" customFormat="1" ht="12" customHeight="1">
      <c r="A11" s="162" t="s">
        <v>60</v>
      </c>
      <c r="B11" s="146" t="s">
        <v>143</v>
      </c>
      <c r="C11" s="132"/>
      <c r="D11" s="203"/>
      <c r="E11" s="132"/>
      <c r="F11" s="175">
        <f t="shared" si="0"/>
        <v>0</v>
      </c>
      <c r="G11" s="272">
        <f t="shared" si="1"/>
        <v>0</v>
      </c>
    </row>
    <row r="12" spans="1:7" s="44" customFormat="1" ht="12" customHeight="1">
      <c r="A12" s="162" t="s">
        <v>61</v>
      </c>
      <c r="B12" s="146" t="s">
        <v>144</v>
      </c>
      <c r="C12" s="132"/>
      <c r="D12" s="203"/>
      <c r="E12" s="132"/>
      <c r="F12" s="175">
        <f t="shared" si="0"/>
        <v>0</v>
      </c>
      <c r="G12" s="272">
        <f t="shared" si="1"/>
        <v>0</v>
      </c>
    </row>
    <row r="13" spans="1:7" s="44" customFormat="1" ht="12" customHeight="1">
      <c r="A13" s="162" t="s">
        <v>62</v>
      </c>
      <c r="B13" s="146" t="s">
        <v>145</v>
      </c>
      <c r="C13" s="132"/>
      <c r="D13" s="203"/>
      <c r="E13" s="132"/>
      <c r="F13" s="175">
        <f t="shared" si="0"/>
        <v>0</v>
      </c>
      <c r="G13" s="272">
        <f t="shared" si="1"/>
        <v>0</v>
      </c>
    </row>
    <row r="14" spans="1:7" s="44" customFormat="1" ht="12" customHeight="1">
      <c r="A14" s="162" t="s">
        <v>79</v>
      </c>
      <c r="B14" s="146" t="s">
        <v>361</v>
      </c>
      <c r="C14" s="132"/>
      <c r="D14" s="203"/>
      <c r="E14" s="132"/>
      <c r="F14" s="175">
        <f t="shared" si="0"/>
        <v>0</v>
      </c>
      <c r="G14" s="272">
        <f t="shared" si="1"/>
        <v>0</v>
      </c>
    </row>
    <row r="15" spans="1:7" s="43" customFormat="1" ht="12" customHeight="1" thickBot="1">
      <c r="A15" s="163" t="s">
        <v>63</v>
      </c>
      <c r="B15" s="76" t="s">
        <v>299</v>
      </c>
      <c r="C15" s="132"/>
      <c r="D15" s="203"/>
      <c r="E15" s="132"/>
      <c r="F15" s="175">
        <f t="shared" si="0"/>
        <v>0</v>
      </c>
      <c r="G15" s="272">
        <f t="shared" si="1"/>
        <v>0</v>
      </c>
    </row>
    <row r="16" spans="1:7" s="43" customFormat="1" ht="12" customHeight="1" thickBot="1">
      <c r="A16" s="23" t="s">
        <v>6</v>
      </c>
      <c r="B16" s="74" t="s">
        <v>146</v>
      </c>
      <c r="C16" s="131">
        <f>+C17+C18+C19+C20+C21</f>
        <v>0</v>
      </c>
      <c r="D16" s="201">
        <f>+D17+D18+D19+D20+D21</f>
        <v>0</v>
      </c>
      <c r="E16" s="131">
        <f>+E17+E18+E19+E20+E21</f>
        <v>0</v>
      </c>
      <c r="F16" s="131">
        <f>+F17+F18+F19+F20+F21</f>
        <v>0</v>
      </c>
      <c r="G16" s="271">
        <f>+G17+G18+G19+G20+G21</f>
        <v>0</v>
      </c>
    </row>
    <row r="17" spans="1:7" s="43" customFormat="1" ht="12" customHeight="1">
      <c r="A17" s="161" t="s">
        <v>65</v>
      </c>
      <c r="B17" s="145" t="s">
        <v>147</v>
      </c>
      <c r="C17" s="133"/>
      <c r="D17" s="202"/>
      <c r="E17" s="133"/>
      <c r="F17" s="175">
        <f aca="true" t="shared" si="2" ref="F17:F22">D17+E17</f>
        <v>0</v>
      </c>
      <c r="G17" s="272">
        <f aca="true" t="shared" si="3" ref="G17:G22">C17+F17</f>
        <v>0</v>
      </c>
    </row>
    <row r="18" spans="1:7" s="43" customFormat="1" ht="12" customHeight="1">
      <c r="A18" s="162" t="s">
        <v>66</v>
      </c>
      <c r="B18" s="146" t="s">
        <v>148</v>
      </c>
      <c r="C18" s="132"/>
      <c r="D18" s="203"/>
      <c r="E18" s="132"/>
      <c r="F18" s="299">
        <f t="shared" si="2"/>
        <v>0</v>
      </c>
      <c r="G18" s="273">
        <f t="shared" si="3"/>
        <v>0</v>
      </c>
    </row>
    <row r="19" spans="1:7" s="43" customFormat="1" ht="12" customHeight="1">
      <c r="A19" s="162" t="s">
        <v>67</v>
      </c>
      <c r="B19" s="146" t="s">
        <v>291</v>
      </c>
      <c r="C19" s="132"/>
      <c r="D19" s="203"/>
      <c r="E19" s="132"/>
      <c r="F19" s="299">
        <f t="shared" si="2"/>
        <v>0</v>
      </c>
      <c r="G19" s="273">
        <f t="shared" si="3"/>
        <v>0</v>
      </c>
    </row>
    <row r="20" spans="1:7" s="43" customFormat="1" ht="12" customHeight="1">
      <c r="A20" s="162" t="s">
        <v>68</v>
      </c>
      <c r="B20" s="146" t="s">
        <v>292</v>
      </c>
      <c r="C20" s="132"/>
      <c r="D20" s="203"/>
      <c r="E20" s="132"/>
      <c r="F20" s="299">
        <f t="shared" si="2"/>
        <v>0</v>
      </c>
      <c r="G20" s="273">
        <f t="shared" si="3"/>
        <v>0</v>
      </c>
    </row>
    <row r="21" spans="1:7" s="43" customFormat="1" ht="12" customHeight="1">
      <c r="A21" s="162" t="s">
        <v>69</v>
      </c>
      <c r="B21" s="146" t="s">
        <v>149</v>
      </c>
      <c r="C21" s="132"/>
      <c r="D21" s="203"/>
      <c r="E21" s="132"/>
      <c r="F21" s="299">
        <f t="shared" si="2"/>
        <v>0</v>
      </c>
      <c r="G21" s="273">
        <f t="shared" si="3"/>
        <v>0</v>
      </c>
    </row>
    <row r="22" spans="1:7" s="44" customFormat="1" ht="12" customHeight="1" thickBot="1">
      <c r="A22" s="163" t="s">
        <v>75</v>
      </c>
      <c r="B22" s="76" t="s">
        <v>150</v>
      </c>
      <c r="C22" s="134"/>
      <c r="D22" s="204"/>
      <c r="E22" s="134"/>
      <c r="F22" s="300">
        <f t="shared" si="2"/>
        <v>0</v>
      </c>
      <c r="G22" s="274">
        <f t="shared" si="3"/>
        <v>0</v>
      </c>
    </row>
    <row r="23" spans="1:7" s="44" customFormat="1" ht="12" customHeight="1" thickBot="1">
      <c r="A23" s="23" t="s">
        <v>7</v>
      </c>
      <c r="B23" s="17" t="s">
        <v>151</v>
      </c>
      <c r="C23" s="131">
        <f>+C24+C25+C26+C27+C28</f>
        <v>0</v>
      </c>
      <c r="D23" s="201">
        <f>+D24+D25+D26+D27+D28</f>
        <v>0</v>
      </c>
      <c r="E23" s="131">
        <f>+E24+E25+E26+E27+E28</f>
        <v>0</v>
      </c>
      <c r="F23" s="131">
        <f>+F24+F25+F26+F27+F28</f>
        <v>0</v>
      </c>
      <c r="G23" s="271">
        <f>+G24+G25+G26+G27+G28</f>
        <v>0</v>
      </c>
    </row>
    <row r="24" spans="1:7" s="44" customFormat="1" ht="12" customHeight="1">
      <c r="A24" s="161" t="s">
        <v>48</v>
      </c>
      <c r="B24" s="145" t="s">
        <v>152</v>
      </c>
      <c r="C24" s="133"/>
      <c r="D24" s="202"/>
      <c r="E24" s="133"/>
      <c r="F24" s="175">
        <f aca="true" t="shared" si="4" ref="F24:F29">D24+E24</f>
        <v>0</v>
      </c>
      <c r="G24" s="272">
        <f aca="true" t="shared" si="5" ref="G24:G29">C24+F24</f>
        <v>0</v>
      </c>
    </row>
    <row r="25" spans="1:7" s="43" customFormat="1" ht="12" customHeight="1">
      <c r="A25" s="162" t="s">
        <v>49</v>
      </c>
      <c r="B25" s="146" t="s">
        <v>153</v>
      </c>
      <c r="C25" s="132"/>
      <c r="D25" s="203"/>
      <c r="E25" s="132"/>
      <c r="F25" s="299">
        <f t="shared" si="4"/>
        <v>0</v>
      </c>
      <c r="G25" s="273">
        <f t="shared" si="5"/>
        <v>0</v>
      </c>
    </row>
    <row r="26" spans="1:7" s="44" customFormat="1" ht="12" customHeight="1">
      <c r="A26" s="162" t="s">
        <v>50</v>
      </c>
      <c r="B26" s="146" t="s">
        <v>293</v>
      </c>
      <c r="C26" s="132"/>
      <c r="D26" s="203"/>
      <c r="E26" s="132"/>
      <c r="F26" s="299">
        <f t="shared" si="4"/>
        <v>0</v>
      </c>
      <c r="G26" s="273">
        <f t="shared" si="5"/>
        <v>0</v>
      </c>
    </row>
    <row r="27" spans="1:7" s="44" customFormat="1" ht="12" customHeight="1">
      <c r="A27" s="162" t="s">
        <v>51</v>
      </c>
      <c r="B27" s="146" t="s">
        <v>294</v>
      </c>
      <c r="C27" s="132"/>
      <c r="D27" s="203"/>
      <c r="E27" s="132"/>
      <c r="F27" s="299">
        <f t="shared" si="4"/>
        <v>0</v>
      </c>
      <c r="G27" s="273">
        <f t="shared" si="5"/>
        <v>0</v>
      </c>
    </row>
    <row r="28" spans="1:7" s="44" customFormat="1" ht="12" customHeight="1">
      <c r="A28" s="162" t="s">
        <v>92</v>
      </c>
      <c r="B28" s="146" t="s">
        <v>154</v>
      </c>
      <c r="C28" s="132"/>
      <c r="D28" s="203"/>
      <c r="E28" s="132"/>
      <c r="F28" s="299">
        <f t="shared" si="4"/>
        <v>0</v>
      </c>
      <c r="G28" s="273">
        <f t="shared" si="5"/>
        <v>0</v>
      </c>
    </row>
    <row r="29" spans="1:7" s="44" customFormat="1" ht="12" customHeight="1" thickBot="1">
      <c r="A29" s="163" t="s">
        <v>93</v>
      </c>
      <c r="B29" s="76" t="s">
        <v>155</v>
      </c>
      <c r="C29" s="134"/>
      <c r="D29" s="204"/>
      <c r="E29" s="134"/>
      <c r="F29" s="300">
        <f t="shared" si="4"/>
        <v>0</v>
      </c>
      <c r="G29" s="274">
        <f t="shared" si="5"/>
        <v>0</v>
      </c>
    </row>
    <row r="30" spans="1:7" s="44" customFormat="1" ht="12" customHeight="1" thickBot="1">
      <c r="A30" s="23" t="s">
        <v>94</v>
      </c>
      <c r="B30" s="17" t="s">
        <v>428</v>
      </c>
      <c r="C30" s="137">
        <f>+C31+C32+C34+C35+C36+C37+C38+C33</f>
        <v>0</v>
      </c>
      <c r="D30" s="137">
        <f>+D31+D32+D34+D35+D36+D37+D38+D33</f>
        <v>0</v>
      </c>
      <c r="E30" s="137">
        <f>+E31+E32+E34+E35+E36+E37+E38+E33</f>
        <v>0</v>
      </c>
      <c r="F30" s="137">
        <f>+F31+F32+F34+F35+F36+F37+F38+F33</f>
        <v>0</v>
      </c>
      <c r="G30" s="137">
        <f>+G31+G32+G34+G35+G36+G37+G38+G33</f>
        <v>0</v>
      </c>
    </row>
    <row r="31" spans="1:7" s="44" customFormat="1" ht="12" customHeight="1">
      <c r="A31" s="161" t="s">
        <v>156</v>
      </c>
      <c r="B31" s="145" t="s">
        <v>422</v>
      </c>
      <c r="C31" s="133"/>
      <c r="D31" s="133"/>
      <c r="E31" s="133"/>
      <c r="F31" s="175">
        <f aca="true" t="shared" si="6" ref="F31:F38">D31+E31</f>
        <v>0</v>
      </c>
      <c r="G31" s="272">
        <f aca="true" t="shared" si="7" ref="G31:G38">C31+F31</f>
        <v>0</v>
      </c>
    </row>
    <row r="32" spans="1:7" s="44" customFormat="1" ht="12" customHeight="1">
      <c r="A32" s="161" t="s">
        <v>157</v>
      </c>
      <c r="B32" s="145" t="s">
        <v>449</v>
      </c>
      <c r="C32" s="132"/>
      <c r="D32" s="132"/>
      <c r="E32" s="132"/>
      <c r="F32" s="299">
        <f t="shared" si="6"/>
        <v>0</v>
      </c>
      <c r="G32" s="273">
        <f t="shared" si="7"/>
        <v>0</v>
      </c>
    </row>
    <row r="33" spans="1:7" s="44" customFormat="1" ht="12" customHeight="1">
      <c r="A33" s="162" t="s">
        <v>158</v>
      </c>
      <c r="B33" s="146" t="s">
        <v>450</v>
      </c>
      <c r="C33" s="132"/>
      <c r="D33" s="132"/>
      <c r="E33" s="132"/>
      <c r="F33" s="299"/>
      <c r="G33" s="273"/>
    </row>
    <row r="34" spans="1:7" s="44" customFormat="1" ht="12" customHeight="1">
      <c r="A34" s="162" t="s">
        <v>159</v>
      </c>
      <c r="B34" s="146" t="s">
        <v>423</v>
      </c>
      <c r="C34" s="132"/>
      <c r="D34" s="132"/>
      <c r="E34" s="132"/>
      <c r="F34" s="299">
        <f t="shared" si="6"/>
        <v>0</v>
      </c>
      <c r="G34" s="273">
        <f t="shared" si="7"/>
        <v>0</v>
      </c>
    </row>
    <row r="35" spans="1:7" s="44" customFormat="1" ht="12" customHeight="1">
      <c r="A35" s="162" t="s">
        <v>425</v>
      </c>
      <c r="B35" s="146" t="s">
        <v>424</v>
      </c>
      <c r="C35" s="132"/>
      <c r="D35" s="132"/>
      <c r="E35" s="132"/>
      <c r="F35" s="299">
        <f t="shared" si="6"/>
        <v>0</v>
      </c>
      <c r="G35" s="273">
        <f t="shared" si="7"/>
        <v>0</v>
      </c>
    </row>
    <row r="36" spans="1:7" s="44" customFormat="1" ht="12" customHeight="1">
      <c r="A36" s="162" t="s">
        <v>426</v>
      </c>
      <c r="B36" s="146" t="s">
        <v>160</v>
      </c>
      <c r="C36" s="132"/>
      <c r="D36" s="132"/>
      <c r="E36" s="132"/>
      <c r="F36" s="299">
        <f t="shared" si="6"/>
        <v>0</v>
      </c>
      <c r="G36" s="273">
        <f t="shared" si="7"/>
        <v>0</v>
      </c>
    </row>
    <row r="37" spans="1:7" s="44" customFormat="1" ht="12" customHeight="1">
      <c r="A37" s="162" t="s">
        <v>427</v>
      </c>
      <c r="B37" s="146" t="s">
        <v>161</v>
      </c>
      <c r="C37" s="132"/>
      <c r="D37" s="132"/>
      <c r="E37" s="132"/>
      <c r="F37" s="299">
        <f t="shared" si="6"/>
        <v>0</v>
      </c>
      <c r="G37" s="273">
        <f t="shared" si="7"/>
        <v>0</v>
      </c>
    </row>
    <row r="38" spans="1:7" s="44" customFormat="1" ht="12" customHeight="1" thickBot="1">
      <c r="A38" s="163" t="s">
        <v>451</v>
      </c>
      <c r="B38" s="76" t="s">
        <v>162</v>
      </c>
      <c r="C38" s="134"/>
      <c r="D38" s="134"/>
      <c r="E38" s="134"/>
      <c r="F38" s="300">
        <f t="shared" si="6"/>
        <v>0</v>
      </c>
      <c r="G38" s="274">
        <f t="shared" si="7"/>
        <v>0</v>
      </c>
    </row>
    <row r="39" spans="1:7" s="44" customFormat="1" ht="12" customHeight="1" thickBot="1">
      <c r="A39" s="23" t="s">
        <v>9</v>
      </c>
      <c r="B39" s="17" t="s">
        <v>300</v>
      </c>
      <c r="C39" s="131">
        <f>SUM(C40:C50)</f>
        <v>16035000</v>
      </c>
      <c r="D39" s="201">
        <f>SUM(D40:D50)</f>
        <v>0</v>
      </c>
      <c r="E39" s="131">
        <f>SUM(E40:E50)</f>
        <v>0</v>
      </c>
      <c r="F39" s="131">
        <f>SUM(F40:F50)</f>
        <v>0</v>
      </c>
      <c r="G39" s="271">
        <f>SUM(G40:G50)</f>
        <v>16035000</v>
      </c>
    </row>
    <row r="40" spans="1:7" s="44" customFormat="1" ht="12" customHeight="1">
      <c r="A40" s="161" t="s">
        <v>52</v>
      </c>
      <c r="B40" s="145" t="s">
        <v>165</v>
      </c>
      <c r="C40" s="133"/>
      <c r="D40" s="202"/>
      <c r="E40" s="133"/>
      <c r="F40" s="175">
        <f aca="true" t="shared" si="8" ref="F40:F50">D40+E40</f>
        <v>0</v>
      </c>
      <c r="G40" s="272">
        <f aca="true" t="shared" si="9" ref="G40:G50">C40+F40</f>
        <v>0</v>
      </c>
    </row>
    <row r="41" spans="1:7" s="44" customFormat="1" ht="12" customHeight="1">
      <c r="A41" s="162" t="s">
        <v>53</v>
      </c>
      <c r="B41" s="146" t="s">
        <v>166</v>
      </c>
      <c r="C41" s="132">
        <v>10620000</v>
      </c>
      <c r="D41" s="203"/>
      <c r="E41" s="132"/>
      <c r="F41" s="299">
        <f t="shared" si="8"/>
        <v>0</v>
      </c>
      <c r="G41" s="273">
        <f t="shared" si="9"/>
        <v>10620000</v>
      </c>
    </row>
    <row r="42" spans="1:7" s="44" customFormat="1" ht="12" customHeight="1">
      <c r="A42" s="162" t="s">
        <v>54</v>
      </c>
      <c r="B42" s="146" t="s">
        <v>167</v>
      </c>
      <c r="C42" s="132">
        <v>5000</v>
      </c>
      <c r="D42" s="203"/>
      <c r="E42" s="132"/>
      <c r="F42" s="299">
        <f t="shared" si="8"/>
        <v>0</v>
      </c>
      <c r="G42" s="273">
        <f t="shared" si="9"/>
        <v>5000</v>
      </c>
    </row>
    <row r="43" spans="1:7" s="44" customFormat="1" ht="12" customHeight="1">
      <c r="A43" s="162" t="s">
        <v>96</v>
      </c>
      <c r="B43" s="146" t="s">
        <v>168</v>
      </c>
      <c r="C43" s="132">
        <v>2000000</v>
      </c>
      <c r="D43" s="203"/>
      <c r="E43" s="132"/>
      <c r="F43" s="299">
        <f t="shared" si="8"/>
        <v>0</v>
      </c>
      <c r="G43" s="273">
        <f t="shared" si="9"/>
        <v>2000000</v>
      </c>
    </row>
    <row r="44" spans="1:7" s="44" customFormat="1" ht="12" customHeight="1">
      <c r="A44" s="162" t="s">
        <v>97</v>
      </c>
      <c r="B44" s="146" t="s">
        <v>169</v>
      </c>
      <c r="C44" s="132"/>
      <c r="D44" s="203"/>
      <c r="E44" s="132"/>
      <c r="F44" s="299">
        <f t="shared" si="8"/>
        <v>0</v>
      </c>
      <c r="G44" s="273">
        <f t="shared" si="9"/>
        <v>0</v>
      </c>
    </row>
    <row r="45" spans="1:7" s="44" customFormat="1" ht="12" customHeight="1">
      <c r="A45" s="162" t="s">
        <v>98</v>
      </c>
      <c r="B45" s="146" t="s">
        <v>170</v>
      </c>
      <c r="C45" s="132">
        <v>3410000</v>
      </c>
      <c r="D45" s="203"/>
      <c r="E45" s="132"/>
      <c r="F45" s="299">
        <f t="shared" si="8"/>
        <v>0</v>
      </c>
      <c r="G45" s="273">
        <f t="shared" si="9"/>
        <v>3410000</v>
      </c>
    </row>
    <row r="46" spans="1:7" s="44" customFormat="1" ht="12" customHeight="1">
      <c r="A46" s="162" t="s">
        <v>99</v>
      </c>
      <c r="B46" s="146" t="s">
        <v>171</v>
      </c>
      <c r="C46" s="132"/>
      <c r="D46" s="203"/>
      <c r="E46" s="132"/>
      <c r="F46" s="299">
        <f t="shared" si="8"/>
        <v>0</v>
      </c>
      <c r="G46" s="273">
        <f t="shared" si="9"/>
        <v>0</v>
      </c>
    </row>
    <row r="47" spans="1:7" s="44" customFormat="1" ht="12" customHeight="1">
      <c r="A47" s="162" t="s">
        <v>100</v>
      </c>
      <c r="B47" s="146" t="s">
        <v>172</v>
      </c>
      <c r="C47" s="132"/>
      <c r="D47" s="203"/>
      <c r="E47" s="132"/>
      <c r="F47" s="299">
        <f t="shared" si="8"/>
        <v>0</v>
      </c>
      <c r="G47" s="273">
        <f t="shared" si="9"/>
        <v>0</v>
      </c>
    </row>
    <row r="48" spans="1:7" s="44" customFormat="1" ht="12" customHeight="1">
      <c r="A48" s="162" t="s">
        <v>163</v>
      </c>
      <c r="B48" s="146" t="s">
        <v>173</v>
      </c>
      <c r="C48" s="135"/>
      <c r="D48" s="228"/>
      <c r="E48" s="135"/>
      <c r="F48" s="297">
        <f t="shared" si="8"/>
        <v>0</v>
      </c>
      <c r="G48" s="276">
        <f t="shared" si="9"/>
        <v>0</v>
      </c>
    </row>
    <row r="49" spans="1:7" s="44" customFormat="1" ht="12" customHeight="1">
      <c r="A49" s="163" t="s">
        <v>164</v>
      </c>
      <c r="B49" s="147" t="s">
        <v>302</v>
      </c>
      <c r="C49" s="136"/>
      <c r="D49" s="229"/>
      <c r="E49" s="136"/>
      <c r="F49" s="303">
        <f t="shared" si="8"/>
        <v>0</v>
      </c>
      <c r="G49" s="277">
        <f t="shared" si="9"/>
        <v>0</v>
      </c>
    </row>
    <row r="50" spans="1:7" s="44" customFormat="1" ht="12" customHeight="1" thickBot="1">
      <c r="A50" s="163" t="s">
        <v>301</v>
      </c>
      <c r="B50" s="147" t="s">
        <v>174</v>
      </c>
      <c r="C50" s="136"/>
      <c r="D50" s="229"/>
      <c r="E50" s="136"/>
      <c r="F50" s="303">
        <f t="shared" si="8"/>
        <v>0</v>
      </c>
      <c r="G50" s="277">
        <f t="shared" si="9"/>
        <v>0</v>
      </c>
    </row>
    <row r="51" spans="1:7" s="44" customFormat="1" ht="12" customHeight="1" thickBot="1">
      <c r="A51" s="23" t="s">
        <v>10</v>
      </c>
      <c r="B51" s="17" t="s">
        <v>175</v>
      </c>
      <c r="C51" s="131">
        <f>SUM(C52:C56)</f>
        <v>0</v>
      </c>
      <c r="D51" s="201">
        <f>SUM(D52:D56)</f>
        <v>0</v>
      </c>
      <c r="E51" s="131">
        <f>SUM(E52:E56)</f>
        <v>0</v>
      </c>
      <c r="F51" s="131">
        <f>SUM(F52:F56)</f>
        <v>0</v>
      </c>
      <c r="G51" s="271">
        <f>SUM(G52:G56)</f>
        <v>0</v>
      </c>
    </row>
    <row r="52" spans="1:7" s="44" customFormat="1" ht="12" customHeight="1">
      <c r="A52" s="161" t="s">
        <v>55</v>
      </c>
      <c r="B52" s="145" t="s">
        <v>179</v>
      </c>
      <c r="C52" s="176"/>
      <c r="D52" s="230"/>
      <c r="E52" s="176"/>
      <c r="F52" s="294">
        <f>D52+E52</f>
        <v>0</v>
      </c>
      <c r="G52" s="278">
        <f>C52+F52</f>
        <v>0</v>
      </c>
    </row>
    <row r="53" spans="1:7" s="44" customFormat="1" ht="12" customHeight="1">
      <c r="A53" s="162" t="s">
        <v>56</v>
      </c>
      <c r="B53" s="146" t="s">
        <v>180</v>
      </c>
      <c r="C53" s="135"/>
      <c r="D53" s="228"/>
      <c r="E53" s="135"/>
      <c r="F53" s="297">
        <f>D53+E53</f>
        <v>0</v>
      </c>
      <c r="G53" s="276">
        <f>C53+F53</f>
        <v>0</v>
      </c>
    </row>
    <row r="54" spans="1:7" s="44" customFormat="1" ht="12" customHeight="1">
      <c r="A54" s="162" t="s">
        <v>176</v>
      </c>
      <c r="B54" s="146" t="s">
        <v>181</v>
      </c>
      <c r="C54" s="135"/>
      <c r="D54" s="228"/>
      <c r="E54" s="135"/>
      <c r="F54" s="297">
        <f>D54+E54</f>
        <v>0</v>
      </c>
      <c r="G54" s="276">
        <f>C54+F54</f>
        <v>0</v>
      </c>
    </row>
    <row r="55" spans="1:7" s="44" customFormat="1" ht="12" customHeight="1">
      <c r="A55" s="162" t="s">
        <v>177</v>
      </c>
      <c r="B55" s="146" t="s">
        <v>182</v>
      </c>
      <c r="C55" s="135"/>
      <c r="D55" s="228"/>
      <c r="E55" s="135"/>
      <c r="F55" s="297">
        <f>D55+E55</f>
        <v>0</v>
      </c>
      <c r="G55" s="276">
        <f>C55+F55</f>
        <v>0</v>
      </c>
    </row>
    <row r="56" spans="1:7" s="44" customFormat="1" ht="12" customHeight="1" thickBot="1">
      <c r="A56" s="163" t="s">
        <v>178</v>
      </c>
      <c r="B56" s="147" t="s">
        <v>183</v>
      </c>
      <c r="C56" s="136"/>
      <c r="D56" s="229"/>
      <c r="E56" s="136"/>
      <c r="F56" s="303">
        <f>D56+E56</f>
        <v>0</v>
      </c>
      <c r="G56" s="277">
        <f>C56+F56</f>
        <v>0</v>
      </c>
    </row>
    <row r="57" spans="1:7" s="44" customFormat="1" ht="12" customHeight="1" thickBot="1">
      <c r="A57" s="23" t="s">
        <v>101</v>
      </c>
      <c r="B57" s="17" t="s">
        <v>184</v>
      </c>
      <c r="C57" s="131">
        <f>SUM(C58:C60)</f>
        <v>100000</v>
      </c>
      <c r="D57" s="201">
        <f>SUM(D58:D60)</f>
        <v>850000</v>
      </c>
      <c r="E57" s="131">
        <f>SUM(E58:E60)</f>
        <v>0</v>
      </c>
      <c r="F57" s="131">
        <f>SUM(F58:F60)</f>
        <v>850000</v>
      </c>
      <c r="G57" s="271">
        <f>SUM(G58:G60)</f>
        <v>950000</v>
      </c>
    </row>
    <row r="58" spans="1:7" s="44" customFormat="1" ht="12" customHeight="1">
      <c r="A58" s="161" t="s">
        <v>57</v>
      </c>
      <c r="B58" s="145" t="s">
        <v>185</v>
      </c>
      <c r="C58" s="133"/>
      <c r="D58" s="202"/>
      <c r="E58" s="133"/>
      <c r="F58" s="175">
        <f>D58+E58</f>
        <v>0</v>
      </c>
      <c r="G58" s="272">
        <f>C58+F58</f>
        <v>0</v>
      </c>
    </row>
    <row r="59" spans="1:7" s="44" customFormat="1" ht="22.5">
      <c r="A59" s="162" t="s">
        <v>58</v>
      </c>
      <c r="B59" s="146" t="s">
        <v>295</v>
      </c>
      <c r="C59" s="132"/>
      <c r="D59" s="203"/>
      <c r="E59" s="132"/>
      <c r="F59" s="299">
        <f>D59+E59</f>
        <v>0</v>
      </c>
      <c r="G59" s="273">
        <f>C59+F59</f>
        <v>0</v>
      </c>
    </row>
    <row r="60" spans="1:7" s="44" customFormat="1" ht="12" customHeight="1">
      <c r="A60" s="162" t="s">
        <v>188</v>
      </c>
      <c r="B60" s="146" t="s">
        <v>186</v>
      </c>
      <c r="C60" s="132">
        <v>100000</v>
      </c>
      <c r="D60" s="132">
        <f>100000+100000+50000+100000+200000+200000+100000</f>
        <v>850000</v>
      </c>
      <c r="E60" s="132"/>
      <c r="F60" s="299">
        <f>D60+E60</f>
        <v>850000</v>
      </c>
      <c r="G60" s="273">
        <f>C60+F60</f>
        <v>950000</v>
      </c>
    </row>
    <row r="61" spans="1:7" s="44" customFormat="1" ht="12" customHeight="1" thickBot="1">
      <c r="A61" s="163" t="s">
        <v>189</v>
      </c>
      <c r="B61" s="147" t="s">
        <v>187</v>
      </c>
      <c r="C61" s="134"/>
      <c r="D61" s="204"/>
      <c r="E61" s="134"/>
      <c r="F61" s="300">
        <f>D61+E61</f>
        <v>0</v>
      </c>
      <c r="G61" s="274">
        <f>C61+F61</f>
        <v>0</v>
      </c>
    </row>
    <row r="62" spans="1:7" s="44" customFormat="1" ht="12" customHeight="1" thickBot="1">
      <c r="A62" s="23" t="s">
        <v>12</v>
      </c>
      <c r="B62" s="74" t="s">
        <v>190</v>
      </c>
      <c r="C62" s="131">
        <f>SUM(C63:C65)</f>
        <v>0</v>
      </c>
      <c r="D62" s="201">
        <f>SUM(D63:D65)</f>
        <v>0</v>
      </c>
      <c r="E62" s="131">
        <f>SUM(E63:E65)</f>
        <v>0</v>
      </c>
      <c r="F62" s="131">
        <f>SUM(F63:F65)</f>
        <v>0</v>
      </c>
      <c r="G62" s="271">
        <f>SUM(G63:G65)</f>
        <v>0</v>
      </c>
    </row>
    <row r="63" spans="1:7" s="44" customFormat="1" ht="12" customHeight="1">
      <c r="A63" s="161" t="s">
        <v>102</v>
      </c>
      <c r="B63" s="145" t="s">
        <v>192</v>
      </c>
      <c r="C63" s="135"/>
      <c r="D63" s="228"/>
      <c r="E63" s="135"/>
      <c r="F63" s="297">
        <f>D63+E63</f>
        <v>0</v>
      </c>
      <c r="G63" s="276">
        <f>C63+F63</f>
        <v>0</v>
      </c>
    </row>
    <row r="64" spans="1:7" s="44" customFormat="1" ht="22.5">
      <c r="A64" s="162" t="s">
        <v>103</v>
      </c>
      <c r="B64" s="146" t="s">
        <v>296</v>
      </c>
      <c r="C64" s="135"/>
      <c r="D64" s="228"/>
      <c r="E64" s="135"/>
      <c r="F64" s="297">
        <f>D64+E64</f>
        <v>0</v>
      </c>
      <c r="G64" s="276">
        <f>C64+F64</f>
        <v>0</v>
      </c>
    </row>
    <row r="65" spans="1:7" s="44" customFormat="1" ht="12" customHeight="1">
      <c r="A65" s="162" t="s">
        <v>123</v>
      </c>
      <c r="B65" s="146" t="s">
        <v>193</v>
      </c>
      <c r="C65" s="135"/>
      <c r="D65" s="228"/>
      <c r="E65" s="135"/>
      <c r="F65" s="297">
        <f>D65+E65</f>
        <v>0</v>
      </c>
      <c r="G65" s="276">
        <f>C65+F65</f>
        <v>0</v>
      </c>
    </row>
    <row r="66" spans="1:7" s="44" customFormat="1" ht="12" customHeight="1" thickBot="1">
      <c r="A66" s="163" t="s">
        <v>191</v>
      </c>
      <c r="B66" s="147" t="s">
        <v>194</v>
      </c>
      <c r="C66" s="135"/>
      <c r="D66" s="228"/>
      <c r="E66" s="135"/>
      <c r="F66" s="297">
        <f>D66+E66</f>
        <v>0</v>
      </c>
      <c r="G66" s="276">
        <f>C66+F66</f>
        <v>0</v>
      </c>
    </row>
    <row r="67" spans="1:7" s="44" customFormat="1" ht="12" customHeight="1" thickBot="1">
      <c r="A67" s="23" t="s">
        <v>13</v>
      </c>
      <c r="B67" s="17" t="s">
        <v>195</v>
      </c>
      <c r="C67" s="137">
        <f>+C9+C16+C23+C30+C39+C51+C57+C62</f>
        <v>16135000</v>
      </c>
      <c r="D67" s="205">
        <f>+D9+D16+D23+D30+D39+D51+D57+D62</f>
        <v>850000</v>
      </c>
      <c r="E67" s="137">
        <f>+E9+E16+E23+E30+E39+E51+E57+E62</f>
        <v>0</v>
      </c>
      <c r="F67" s="137">
        <f>+F9+F16+F23+F30+F39+F51+F57+F62</f>
        <v>850000</v>
      </c>
      <c r="G67" s="275">
        <f>+G9+G16+G23+G30+G39+G51+G57+G62</f>
        <v>16985000</v>
      </c>
    </row>
    <row r="68" spans="1:7" s="44" customFormat="1" ht="12" customHeight="1" thickBot="1">
      <c r="A68" s="164" t="s">
        <v>283</v>
      </c>
      <c r="B68" s="74" t="s">
        <v>197</v>
      </c>
      <c r="C68" s="131">
        <f>SUM(C69:C71)</f>
        <v>0</v>
      </c>
      <c r="D68" s="201">
        <f>SUM(D69:D71)</f>
        <v>0</v>
      </c>
      <c r="E68" s="131">
        <f>SUM(E69:E71)</f>
        <v>0</v>
      </c>
      <c r="F68" s="131">
        <f>SUM(F69:F71)</f>
        <v>0</v>
      </c>
      <c r="G68" s="271">
        <f>SUM(G69:G71)</f>
        <v>0</v>
      </c>
    </row>
    <row r="69" spans="1:7" s="44" customFormat="1" ht="12" customHeight="1">
      <c r="A69" s="161" t="s">
        <v>225</v>
      </c>
      <c r="B69" s="145" t="s">
        <v>198</v>
      </c>
      <c r="C69" s="135"/>
      <c r="D69" s="228"/>
      <c r="E69" s="135"/>
      <c r="F69" s="297">
        <f>D69+E69</f>
        <v>0</v>
      </c>
      <c r="G69" s="276">
        <f>C69+F69</f>
        <v>0</v>
      </c>
    </row>
    <row r="70" spans="1:7" s="44" customFormat="1" ht="12" customHeight="1">
      <c r="A70" s="162" t="s">
        <v>234</v>
      </c>
      <c r="B70" s="146" t="s">
        <v>199</v>
      </c>
      <c r="C70" s="135"/>
      <c r="D70" s="228"/>
      <c r="E70" s="135"/>
      <c r="F70" s="297">
        <f>D70+E70</f>
        <v>0</v>
      </c>
      <c r="G70" s="276">
        <f>C70+F70</f>
        <v>0</v>
      </c>
    </row>
    <row r="71" spans="1:7" s="44" customFormat="1" ht="12" customHeight="1" thickBot="1">
      <c r="A71" s="171" t="s">
        <v>235</v>
      </c>
      <c r="B71" s="291" t="s">
        <v>200</v>
      </c>
      <c r="C71" s="270"/>
      <c r="D71" s="231"/>
      <c r="E71" s="270"/>
      <c r="F71" s="296">
        <f>D71+E71</f>
        <v>0</v>
      </c>
      <c r="G71" s="292">
        <f>C71+F71</f>
        <v>0</v>
      </c>
    </row>
    <row r="72" spans="1:7" s="44" customFormat="1" ht="12" customHeight="1" thickBot="1">
      <c r="A72" s="164" t="s">
        <v>201</v>
      </c>
      <c r="B72" s="74" t="s">
        <v>202</v>
      </c>
      <c r="C72" s="131">
        <f>SUM(C73:C76)</f>
        <v>0</v>
      </c>
      <c r="D72" s="131">
        <f>SUM(D73:D76)</f>
        <v>0</v>
      </c>
      <c r="E72" s="131">
        <f>SUM(E73:E76)</f>
        <v>0</v>
      </c>
      <c r="F72" s="131">
        <f>SUM(F73:F76)</f>
        <v>0</v>
      </c>
      <c r="G72" s="271">
        <f>SUM(G73:G76)</f>
        <v>0</v>
      </c>
    </row>
    <row r="73" spans="1:7" s="44" customFormat="1" ht="12" customHeight="1">
      <c r="A73" s="161" t="s">
        <v>80</v>
      </c>
      <c r="B73" s="255" t="s">
        <v>203</v>
      </c>
      <c r="C73" s="135"/>
      <c r="D73" s="135"/>
      <c r="E73" s="135"/>
      <c r="F73" s="297">
        <f>D73+E73</f>
        <v>0</v>
      </c>
      <c r="G73" s="276">
        <f>C73+F73</f>
        <v>0</v>
      </c>
    </row>
    <row r="74" spans="1:7" s="44" customFormat="1" ht="12" customHeight="1">
      <c r="A74" s="162" t="s">
        <v>81</v>
      </c>
      <c r="B74" s="255" t="s">
        <v>437</v>
      </c>
      <c r="C74" s="135"/>
      <c r="D74" s="135"/>
      <c r="E74" s="135"/>
      <c r="F74" s="297">
        <f>D74+E74</f>
        <v>0</v>
      </c>
      <c r="G74" s="276">
        <f>C74+F74</f>
        <v>0</v>
      </c>
    </row>
    <row r="75" spans="1:7" s="44" customFormat="1" ht="12" customHeight="1">
      <c r="A75" s="162" t="s">
        <v>226</v>
      </c>
      <c r="B75" s="255" t="s">
        <v>204</v>
      </c>
      <c r="C75" s="135"/>
      <c r="D75" s="135"/>
      <c r="E75" s="135"/>
      <c r="F75" s="297">
        <f>D75+E75</f>
        <v>0</v>
      </c>
      <c r="G75" s="276">
        <f>C75+F75</f>
        <v>0</v>
      </c>
    </row>
    <row r="76" spans="1:7" s="44" customFormat="1" ht="12" customHeight="1" thickBot="1">
      <c r="A76" s="163" t="s">
        <v>227</v>
      </c>
      <c r="B76" s="256" t="s">
        <v>438</v>
      </c>
      <c r="C76" s="135"/>
      <c r="D76" s="135"/>
      <c r="E76" s="135"/>
      <c r="F76" s="297">
        <f>D76+E76</f>
        <v>0</v>
      </c>
      <c r="G76" s="276">
        <f>C76+F76</f>
        <v>0</v>
      </c>
    </row>
    <row r="77" spans="1:7" s="44" customFormat="1" ht="12" customHeight="1" thickBot="1">
      <c r="A77" s="164" t="s">
        <v>205</v>
      </c>
      <c r="B77" s="74" t="s">
        <v>206</v>
      </c>
      <c r="C77" s="131">
        <f>SUM(C78:C79)</f>
        <v>0</v>
      </c>
      <c r="D77" s="131">
        <f>SUM(D78:D79)</f>
        <v>0</v>
      </c>
      <c r="E77" s="131">
        <f>SUM(E78:E79)</f>
        <v>0</v>
      </c>
      <c r="F77" s="131">
        <f>SUM(F78:F79)</f>
        <v>0</v>
      </c>
      <c r="G77" s="271">
        <f>SUM(G78:G79)</f>
        <v>0</v>
      </c>
    </row>
    <row r="78" spans="1:7" s="44" customFormat="1" ht="12" customHeight="1">
      <c r="A78" s="161" t="s">
        <v>228</v>
      </c>
      <c r="B78" s="145" t="s">
        <v>207</v>
      </c>
      <c r="C78" s="135"/>
      <c r="D78" s="135"/>
      <c r="E78" s="135"/>
      <c r="F78" s="297">
        <f>D78+E78</f>
        <v>0</v>
      </c>
      <c r="G78" s="276">
        <f>C78+F78</f>
        <v>0</v>
      </c>
    </row>
    <row r="79" spans="1:7" s="44" customFormat="1" ht="12" customHeight="1" thickBot="1">
      <c r="A79" s="163" t="s">
        <v>229</v>
      </c>
      <c r="B79" s="147" t="s">
        <v>208</v>
      </c>
      <c r="C79" s="135"/>
      <c r="D79" s="135"/>
      <c r="E79" s="135"/>
      <c r="F79" s="297">
        <f>D79+E79</f>
        <v>0</v>
      </c>
      <c r="G79" s="276">
        <f>C79+F79</f>
        <v>0</v>
      </c>
    </row>
    <row r="80" spans="1:7" s="43" customFormat="1" ht="12" customHeight="1" thickBot="1">
      <c r="A80" s="164" t="s">
        <v>209</v>
      </c>
      <c r="B80" s="74" t="s">
        <v>210</v>
      </c>
      <c r="C80" s="131">
        <f>SUM(C81:C83)</f>
        <v>0</v>
      </c>
      <c r="D80" s="131">
        <f>SUM(D81:D83)</f>
        <v>0</v>
      </c>
      <c r="E80" s="131">
        <f>SUM(E81:E83)</f>
        <v>0</v>
      </c>
      <c r="F80" s="131">
        <f>SUM(F81:F83)</f>
        <v>0</v>
      </c>
      <c r="G80" s="271">
        <f>SUM(G81:G83)</f>
        <v>0</v>
      </c>
    </row>
    <row r="81" spans="1:7" s="44" customFormat="1" ht="12" customHeight="1">
      <c r="A81" s="161" t="s">
        <v>230</v>
      </c>
      <c r="B81" s="145" t="s">
        <v>211</v>
      </c>
      <c r="C81" s="135"/>
      <c r="D81" s="135"/>
      <c r="E81" s="135"/>
      <c r="F81" s="297">
        <f>D81+E81</f>
        <v>0</v>
      </c>
      <c r="G81" s="276">
        <f>C81+F81</f>
        <v>0</v>
      </c>
    </row>
    <row r="82" spans="1:7" s="44" customFormat="1" ht="12" customHeight="1">
      <c r="A82" s="162" t="s">
        <v>231</v>
      </c>
      <c r="B82" s="146" t="s">
        <v>212</v>
      </c>
      <c r="C82" s="135"/>
      <c r="D82" s="135"/>
      <c r="E82" s="135"/>
      <c r="F82" s="297">
        <f>D82+E82</f>
        <v>0</v>
      </c>
      <c r="G82" s="276">
        <f>C82+F82</f>
        <v>0</v>
      </c>
    </row>
    <row r="83" spans="1:7" s="44" customFormat="1" ht="12" customHeight="1" thickBot="1">
      <c r="A83" s="163" t="s">
        <v>232</v>
      </c>
      <c r="B83" s="257" t="s">
        <v>439</v>
      </c>
      <c r="C83" s="135"/>
      <c r="D83" s="135"/>
      <c r="E83" s="135"/>
      <c r="F83" s="297">
        <f>D83+E83</f>
        <v>0</v>
      </c>
      <c r="G83" s="276">
        <f>C83+F83</f>
        <v>0</v>
      </c>
    </row>
    <row r="84" spans="1:7" s="44" customFormat="1" ht="12" customHeight="1" thickBot="1">
      <c r="A84" s="164" t="s">
        <v>213</v>
      </c>
      <c r="B84" s="74" t="s">
        <v>233</v>
      </c>
      <c r="C84" s="131">
        <f>SUM(C85:C88)</f>
        <v>0</v>
      </c>
      <c r="D84" s="131">
        <f>SUM(D85:D88)</f>
        <v>0</v>
      </c>
      <c r="E84" s="131">
        <f>SUM(E85:E88)</f>
        <v>0</v>
      </c>
      <c r="F84" s="131">
        <f>SUM(F85:F88)</f>
        <v>0</v>
      </c>
      <c r="G84" s="271">
        <f>SUM(G85:G88)</f>
        <v>0</v>
      </c>
    </row>
    <row r="85" spans="1:7" s="44" customFormat="1" ht="12" customHeight="1">
      <c r="A85" s="165" t="s">
        <v>214</v>
      </c>
      <c r="B85" s="145" t="s">
        <v>215</v>
      </c>
      <c r="C85" s="135"/>
      <c r="D85" s="135"/>
      <c r="E85" s="135"/>
      <c r="F85" s="297">
        <f aca="true" t="shared" si="10" ref="F85:F90">D85+E85</f>
        <v>0</v>
      </c>
      <c r="G85" s="276">
        <f aca="true" t="shared" si="11" ref="G85:G90">C85+F85</f>
        <v>0</v>
      </c>
    </row>
    <row r="86" spans="1:7" s="44" customFormat="1" ht="12" customHeight="1">
      <c r="A86" s="166" t="s">
        <v>216</v>
      </c>
      <c r="B86" s="146" t="s">
        <v>217</v>
      </c>
      <c r="C86" s="135"/>
      <c r="D86" s="135"/>
      <c r="E86" s="135"/>
      <c r="F86" s="297">
        <f t="shared" si="10"/>
        <v>0</v>
      </c>
      <c r="G86" s="276">
        <f t="shared" si="11"/>
        <v>0</v>
      </c>
    </row>
    <row r="87" spans="1:7" s="44" customFormat="1" ht="12" customHeight="1">
      <c r="A87" s="166" t="s">
        <v>218</v>
      </c>
      <c r="B87" s="146" t="s">
        <v>219</v>
      </c>
      <c r="C87" s="135"/>
      <c r="D87" s="135"/>
      <c r="E87" s="135"/>
      <c r="F87" s="297">
        <f t="shared" si="10"/>
        <v>0</v>
      </c>
      <c r="G87" s="276">
        <f t="shared" si="11"/>
        <v>0</v>
      </c>
    </row>
    <row r="88" spans="1:7" s="43" customFormat="1" ht="12" customHeight="1" thickBot="1">
      <c r="A88" s="167" t="s">
        <v>220</v>
      </c>
      <c r="B88" s="147" t="s">
        <v>221</v>
      </c>
      <c r="C88" s="135"/>
      <c r="D88" s="135"/>
      <c r="E88" s="135"/>
      <c r="F88" s="297">
        <f t="shared" si="10"/>
        <v>0</v>
      </c>
      <c r="G88" s="276">
        <f t="shared" si="11"/>
        <v>0</v>
      </c>
    </row>
    <row r="89" spans="1:7" s="43" customFormat="1" ht="12" customHeight="1" thickBot="1">
      <c r="A89" s="164" t="s">
        <v>222</v>
      </c>
      <c r="B89" s="74" t="s">
        <v>341</v>
      </c>
      <c r="C89" s="179"/>
      <c r="D89" s="179"/>
      <c r="E89" s="179"/>
      <c r="F89" s="131">
        <f t="shared" si="10"/>
        <v>0</v>
      </c>
      <c r="G89" s="271">
        <f t="shared" si="11"/>
        <v>0</v>
      </c>
    </row>
    <row r="90" spans="1:7" s="43" customFormat="1" ht="12" customHeight="1" thickBot="1">
      <c r="A90" s="164" t="s">
        <v>362</v>
      </c>
      <c r="B90" s="74" t="s">
        <v>223</v>
      </c>
      <c r="C90" s="179"/>
      <c r="D90" s="179"/>
      <c r="E90" s="179"/>
      <c r="F90" s="131">
        <f t="shared" si="10"/>
        <v>0</v>
      </c>
      <c r="G90" s="271">
        <f t="shared" si="11"/>
        <v>0</v>
      </c>
    </row>
    <row r="91" spans="1:7" s="43" customFormat="1" ht="12" customHeight="1" thickBot="1">
      <c r="A91" s="164" t="s">
        <v>363</v>
      </c>
      <c r="B91" s="151" t="s">
        <v>344</v>
      </c>
      <c r="C91" s="137">
        <f>+C68+C72+C77+C80+C84+C90+C89</f>
        <v>0</v>
      </c>
      <c r="D91" s="137">
        <f>+D68+D72+D77+D80+D84+D90+D89</f>
        <v>0</v>
      </c>
      <c r="E91" s="137">
        <f>+E68+E72+E77+E80+E84+E90+E89</f>
        <v>0</v>
      </c>
      <c r="F91" s="137">
        <f>+F68+F72+F77+F80+F84+F90+F89</f>
        <v>0</v>
      </c>
      <c r="G91" s="275">
        <f>+G68+G72+G77+G80+G84+G90+G89</f>
        <v>0</v>
      </c>
    </row>
    <row r="92" spans="1:7" s="43" customFormat="1" ht="12" customHeight="1" thickBot="1">
      <c r="A92" s="168" t="s">
        <v>364</v>
      </c>
      <c r="B92" s="152" t="s">
        <v>365</v>
      </c>
      <c r="C92" s="137">
        <f>+C67+C91</f>
        <v>16135000</v>
      </c>
      <c r="D92" s="137">
        <f>+D67+D91</f>
        <v>850000</v>
      </c>
      <c r="E92" s="137">
        <f>+E67+E91</f>
        <v>0</v>
      </c>
      <c r="F92" s="137">
        <f>+F67+F91</f>
        <v>850000</v>
      </c>
      <c r="G92" s="275">
        <f>+G67+G91</f>
        <v>16985000</v>
      </c>
    </row>
    <row r="93" spans="1:7" s="39" customFormat="1" ht="16.5" customHeight="1" thickBot="1">
      <c r="A93" s="753" t="s">
        <v>38</v>
      </c>
      <c r="B93" s="754"/>
      <c r="C93" s="754"/>
      <c r="D93" s="754"/>
      <c r="E93" s="754"/>
      <c r="F93" s="754"/>
      <c r="G93" s="755"/>
    </row>
    <row r="94" spans="1:7" s="45" customFormat="1" ht="12" customHeight="1" thickBot="1">
      <c r="A94" s="139" t="s">
        <v>5</v>
      </c>
      <c r="B94" s="22" t="s">
        <v>369</v>
      </c>
      <c r="C94" s="130">
        <f>+C95+C96+C97+C98+C99+C112</f>
        <v>5064000</v>
      </c>
      <c r="D94" s="279">
        <f>+D95+D96+D97+D98+D99+D112</f>
        <v>3410000</v>
      </c>
      <c r="E94" s="130">
        <f>+E95+E96+E97+E98+E99+E112</f>
        <v>270000</v>
      </c>
      <c r="F94" s="130">
        <f>+F95+F96+F97+F98+F99+F112</f>
        <v>3680000</v>
      </c>
      <c r="G94" s="283">
        <f>+G95+G96+G97+G98+G99+G112</f>
        <v>8744000</v>
      </c>
    </row>
    <row r="95" spans="1:7" ht="12" customHeight="1">
      <c r="A95" s="169" t="s">
        <v>59</v>
      </c>
      <c r="B95" s="6" t="s">
        <v>34</v>
      </c>
      <c r="C95" s="193">
        <v>860000</v>
      </c>
      <c r="D95" s="280"/>
      <c r="E95" s="193">
        <v>281000</v>
      </c>
      <c r="F95" s="298">
        <f aca="true" t="shared" si="12" ref="F95:F114">D95+E95</f>
        <v>281000</v>
      </c>
      <c r="G95" s="284">
        <f aca="true" t="shared" si="13" ref="G95:G114">C95+F95</f>
        <v>1141000</v>
      </c>
    </row>
    <row r="96" spans="1:7" ht="12" customHeight="1">
      <c r="A96" s="162" t="s">
        <v>60</v>
      </c>
      <c r="B96" s="4" t="s">
        <v>104</v>
      </c>
      <c r="C96" s="132">
        <v>305000</v>
      </c>
      <c r="D96" s="281"/>
      <c r="E96" s="132"/>
      <c r="F96" s="299">
        <f t="shared" si="12"/>
        <v>0</v>
      </c>
      <c r="G96" s="273">
        <f t="shared" si="13"/>
        <v>305000</v>
      </c>
    </row>
    <row r="97" spans="1:7" ht="12" customHeight="1">
      <c r="A97" s="162" t="s">
        <v>61</v>
      </c>
      <c r="B97" s="4" t="s">
        <v>78</v>
      </c>
      <c r="C97" s="134">
        <v>2099000</v>
      </c>
      <c r="D97" s="134">
        <v>3410000</v>
      </c>
      <c r="E97" s="134">
        <f>-281000+213000+57000</f>
        <v>-11000</v>
      </c>
      <c r="F97" s="300">
        <f t="shared" si="12"/>
        <v>3399000</v>
      </c>
      <c r="G97" s="274">
        <f t="shared" si="13"/>
        <v>5498000</v>
      </c>
    </row>
    <row r="98" spans="1:7" ht="12" customHeight="1">
      <c r="A98" s="162" t="s">
        <v>62</v>
      </c>
      <c r="B98" s="7" t="s">
        <v>105</v>
      </c>
      <c r="C98" s="134"/>
      <c r="D98" s="262"/>
      <c r="E98" s="134"/>
      <c r="F98" s="300">
        <f t="shared" si="12"/>
        <v>0</v>
      </c>
      <c r="G98" s="274">
        <f t="shared" si="13"/>
        <v>0</v>
      </c>
    </row>
    <row r="99" spans="1:7" ht="12" customHeight="1">
      <c r="A99" s="162" t="s">
        <v>70</v>
      </c>
      <c r="B99" s="15" t="s">
        <v>106</v>
      </c>
      <c r="C99" s="134">
        <v>1800000</v>
      </c>
      <c r="D99" s="262"/>
      <c r="E99" s="134"/>
      <c r="F99" s="300">
        <f t="shared" si="12"/>
        <v>0</v>
      </c>
      <c r="G99" s="274">
        <f t="shared" si="13"/>
        <v>1800000</v>
      </c>
    </row>
    <row r="100" spans="1:7" ht="12" customHeight="1">
      <c r="A100" s="162" t="s">
        <v>63</v>
      </c>
      <c r="B100" s="4" t="s">
        <v>366</v>
      </c>
      <c r="C100" s="134"/>
      <c r="D100" s="262"/>
      <c r="E100" s="134"/>
      <c r="F100" s="300">
        <f t="shared" si="12"/>
        <v>0</v>
      </c>
      <c r="G100" s="274">
        <f t="shared" si="13"/>
        <v>0</v>
      </c>
    </row>
    <row r="101" spans="1:7" ht="12" customHeight="1">
      <c r="A101" s="162" t="s">
        <v>64</v>
      </c>
      <c r="B101" s="51" t="s">
        <v>307</v>
      </c>
      <c r="C101" s="134"/>
      <c r="D101" s="262"/>
      <c r="E101" s="134"/>
      <c r="F101" s="300">
        <f t="shared" si="12"/>
        <v>0</v>
      </c>
      <c r="G101" s="274">
        <f t="shared" si="13"/>
        <v>0</v>
      </c>
    </row>
    <row r="102" spans="1:7" ht="12" customHeight="1">
      <c r="A102" s="162" t="s">
        <v>71</v>
      </c>
      <c r="B102" s="51" t="s">
        <v>306</v>
      </c>
      <c r="C102" s="134"/>
      <c r="D102" s="262"/>
      <c r="E102" s="134"/>
      <c r="F102" s="300">
        <f t="shared" si="12"/>
        <v>0</v>
      </c>
      <c r="G102" s="274">
        <f t="shared" si="13"/>
        <v>0</v>
      </c>
    </row>
    <row r="103" spans="1:7" ht="12" customHeight="1">
      <c r="A103" s="162" t="s">
        <v>72</v>
      </c>
      <c r="B103" s="51" t="s">
        <v>239</v>
      </c>
      <c r="C103" s="134"/>
      <c r="D103" s="262"/>
      <c r="E103" s="134"/>
      <c r="F103" s="300">
        <f t="shared" si="12"/>
        <v>0</v>
      </c>
      <c r="G103" s="274">
        <f t="shared" si="13"/>
        <v>0</v>
      </c>
    </row>
    <row r="104" spans="1:7" ht="12" customHeight="1">
      <c r="A104" s="162" t="s">
        <v>73</v>
      </c>
      <c r="B104" s="52" t="s">
        <v>240</v>
      </c>
      <c r="C104" s="134"/>
      <c r="D104" s="262"/>
      <c r="E104" s="134"/>
      <c r="F104" s="300">
        <f t="shared" si="12"/>
        <v>0</v>
      </c>
      <c r="G104" s="274">
        <f t="shared" si="13"/>
        <v>0</v>
      </c>
    </row>
    <row r="105" spans="1:7" ht="20.25" customHeight="1">
      <c r="A105" s="162" t="s">
        <v>74</v>
      </c>
      <c r="B105" s="52" t="s">
        <v>241</v>
      </c>
      <c r="C105" s="134"/>
      <c r="D105" s="262"/>
      <c r="E105" s="134"/>
      <c r="F105" s="300">
        <f t="shared" si="12"/>
        <v>0</v>
      </c>
      <c r="G105" s="274">
        <f t="shared" si="13"/>
        <v>0</v>
      </c>
    </row>
    <row r="106" spans="1:7" ht="12" customHeight="1">
      <c r="A106" s="162" t="s">
        <v>76</v>
      </c>
      <c r="B106" s="51" t="s">
        <v>242</v>
      </c>
      <c r="C106" s="134">
        <v>1100000</v>
      </c>
      <c r="D106" s="262"/>
      <c r="E106" s="134"/>
      <c r="F106" s="300">
        <f t="shared" si="12"/>
        <v>0</v>
      </c>
      <c r="G106" s="274">
        <f t="shared" si="13"/>
        <v>1100000</v>
      </c>
    </row>
    <row r="107" spans="1:7" ht="12" customHeight="1">
      <c r="A107" s="162" t="s">
        <v>107</v>
      </c>
      <c r="B107" s="51" t="s">
        <v>243</v>
      </c>
      <c r="C107" s="134"/>
      <c r="D107" s="262"/>
      <c r="E107" s="134"/>
      <c r="F107" s="300">
        <f t="shared" si="12"/>
        <v>0</v>
      </c>
      <c r="G107" s="274">
        <f t="shared" si="13"/>
        <v>0</v>
      </c>
    </row>
    <row r="108" spans="1:7" ht="12" customHeight="1">
      <c r="A108" s="162" t="s">
        <v>237</v>
      </c>
      <c r="B108" s="52" t="s">
        <v>244</v>
      </c>
      <c r="C108" s="132"/>
      <c r="D108" s="262"/>
      <c r="E108" s="134"/>
      <c r="F108" s="300">
        <f t="shared" si="12"/>
        <v>0</v>
      </c>
      <c r="G108" s="274">
        <f t="shared" si="13"/>
        <v>0</v>
      </c>
    </row>
    <row r="109" spans="1:7" ht="12" customHeight="1">
      <c r="A109" s="170" t="s">
        <v>238</v>
      </c>
      <c r="B109" s="53" t="s">
        <v>245</v>
      </c>
      <c r="C109" s="134"/>
      <c r="D109" s="262"/>
      <c r="E109" s="134"/>
      <c r="F109" s="300">
        <f t="shared" si="12"/>
        <v>0</v>
      </c>
      <c r="G109" s="274">
        <f t="shared" si="13"/>
        <v>0</v>
      </c>
    </row>
    <row r="110" spans="1:7" ht="12" customHeight="1">
      <c r="A110" s="162" t="s">
        <v>304</v>
      </c>
      <c r="B110" s="53" t="s">
        <v>246</v>
      </c>
      <c r="C110" s="134"/>
      <c r="D110" s="262"/>
      <c r="E110" s="134"/>
      <c r="F110" s="300">
        <f t="shared" si="12"/>
        <v>0</v>
      </c>
      <c r="G110" s="274">
        <f t="shared" si="13"/>
        <v>0</v>
      </c>
    </row>
    <row r="111" spans="1:7" ht="12" customHeight="1">
      <c r="A111" s="162" t="s">
        <v>305</v>
      </c>
      <c r="B111" s="52" t="s">
        <v>247</v>
      </c>
      <c r="C111" s="132">
        <v>700000</v>
      </c>
      <c r="D111" s="261"/>
      <c r="E111" s="132"/>
      <c r="F111" s="299">
        <f t="shared" si="12"/>
        <v>0</v>
      </c>
      <c r="G111" s="273">
        <f t="shared" si="13"/>
        <v>700000</v>
      </c>
    </row>
    <row r="112" spans="1:7" ht="12" customHeight="1">
      <c r="A112" s="162" t="s">
        <v>309</v>
      </c>
      <c r="B112" s="7" t="s">
        <v>35</v>
      </c>
      <c r="C112" s="132"/>
      <c r="D112" s="261"/>
      <c r="E112" s="132"/>
      <c r="F112" s="299">
        <f t="shared" si="12"/>
        <v>0</v>
      </c>
      <c r="G112" s="273">
        <f t="shared" si="13"/>
        <v>0</v>
      </c>
    </row>
    <row r="113" spans="1:7" ht="12" customHeight="1">
      <c r="A113" s="163" t="s">
        <v>310</v>
      </c>
      <c r="B113" s="4" t="s">
        <v>367</v>
      </c>
      <c r="C113" s="134"/>
      <c r="D113" s="262"/>
      <c r="E113" s="134"/>
      <c r="F113" s="300">
        <f t="shared" si="12"/>
        <v>0</v>
      </c>
      <c r="G113" s="274">
        <f t="shared" si="13"/>
        <v>0</v>
      </c>
    </row>
    <row r="114" spans="1:7" ht="12" customHeight="1" thickBot="1">
      <c r="A114" s="171" t="s">
        <v>311</v>
      </c>
      <c r="B114" s="54" t="s">
        <v>368</v>
      </c>
      <c r="C114" s="194"/>
      <c r="D114" s="263"/>
      <c r="E114" s="194"/>
      <c r="F114" s="301">
        <f t="shared" si="12"/>
        <v>0</v>
      </c>
      <c r="G114" s="285">
        <f t="shared" si="13"/>
        <v>0</v>
      </c>
    </row>
    <row r="115" spans="1:7" ht="12" customHeight="1" thickBot="1">
      <c r="A115" s="23" t="s">
        <v>6</v>
      </c>
      <c r="B115" s="21" t="s">
        <v>248</v>
      </c>
      <c r="C115" s="131">
        <f>+C116+C118+C120</f>
        <v>0</v>
      </c>
      <c r="D115" s="258">
        <f>+D116+D118+D120</f>
        <v>0</v>
      </c>
      <c r="E115" s="131">
        <f>+E116+E118+E120</f>
        <v>0</v>
      </c>
      <c r="F115" s="131">
        <f>+F116+F118+F120</f>
        <v>0</v>
      </c>
      <c r="G115" s="271">
        <f>+G116+G118+G120</f>
        <v>0</v>
      </c>
    </row>
    <row r="116" spans="1:7" ht="12" customHeight="1">
      <c r="A116" s="161" t="s">
        <v>65</v>
      </c>
      <c r="B116" s="4" t="s">
        <v>122</v>
      </c>
      <c r="C116" s="133"/>
      <c r="D116" s="259"/>
      <c r="E116" s="133"/>
      <c r="F116" s="175">
        <f aca="true" t="shared" si="14" ref="F116:F128">D116+E116</f>
        <v>0</v>
      </c>
      <c r="G116" s="272">
        <f aca="true" t="shared" si="15" ref="G116:G128">C116+F116</f>
        <v>0</v>
      </c>
    </row>
    <row r="117" spans="1:7" ht="12" customHeight="1">
      <c r="A117" s="161" t="s">
        <v>66</v>
      </c>
      <c r="B117" s="8" t="s">
        <v>252</v>
      </c>
      <c r="C117" s="133"/>
      <c r="D117" s="259"/>
      <c r="E117" s="133"/>
      <c r="F117" s="175">
        <f t="shared" si="14"/>
        <v>0</v>
      </c>
      <c r="G117" s="272">
        <f t="shared" si="15"/>
        <v>0</v>
      </c>
    </row>
    <row r="118" spans="1:7" ht="12" customHeight="1">
      <c r="A118" s="161" t="s">
        <v>67</v>
      </c>
      <c r="B118" s="8" t="s">
        <v>108</v>
      </c>
      <c r="C118" s="132"/>
      <c r="D118" s="261"/>
      <c r="E118" s="132"/>
      <c r="F118" s="299">
        <f t="shared" si="14"/>
        <v>0</v>
      </c>
      <c r="G118" s="273">
        <f t="shared" si="15"/>
        <v>0</v>
      </c>
    </row>
    <row r="119" spans="1:7" ht="12" customHeight="1">
      <c r="A119" s="161" t="s">
        <v>68</v>
      </c>
      <c r="B119" s="8" t="s">
        <v>253</v>
      </c>
      <c r="C119" s="132"/>
      <c r="D119" s="261"/>
      <c r="E119" s="132"/>
      <c r="F119" s="299">
        <f t="shared" si="14"/>
        <v>0</v>
      </c>
      <c r="G119" s="273">
        <f t="shared" si="15"/>
        <v>0</v>
      </c>
    </row>
    <row r="120" spans="1:7" ht="12" customHeight="1">
      <c r="A120" s="161" t="s">
        <v>69</v>
      </c>
      <c r="B120" s="76" t="s">
        <v>124</v>
      </c>
      <c r="C120" s="132"/>
      <c r="D120" s="261"/>
      <c r="E120" s="132"/>
      <c r="F120" s="299">
        <f t="shared" si="14"/>
        <v>0</v>
      </c>
      <c r="G120" s="273">
        <f t="shared" si="15"/>
        <v>0</v>
      </c>
    </row>
    <row r="121" spans="1:7" ht="12" customHeight="1">
      <c r="A121" s="161" t="s">
        <v>75</v>
      </c>
      <c r="B121" s="75" t="s">
        <v>297</v>
      </c>
      <c r="C121" s="132"/>
      <c r="D121" s="261"/>
      <c r="E121" s="132"/>
      <c r="F121" s="299">
        <f t="shared" si="14"/>
        <v>0</v>
      </c>
      <c r="G121" s="273">
        <f t="shared" si="15"/>
        <v>0</v>
      </c>
    </row>
    <row r="122" spans="1:7" ht="12" customHeight="1">
      <c r="A122" s="161" t="s">
        <v>77</v>
      </c>
      <c r="B122" s="141" t="s">
        <v>258</v>
      </c>
      <c r="C122" s="132"/>
      <c r="D122" s="261"/>
      <c r="E122" s="132"/>
      <c r="F122" s="299">
        <f t="shared" si="14"/>
        <v>0</v>
      </c>
      <c r="G122" s="273">
        <f t="shared" si="15"/>
        <v>0</v>
      </c>
    </row>
    <row r="123" spans="1:7" ht="12" customHeight="1">
      <c r="A123" s="161" t="s">
        <v>109</v>
      </c>
      <c r="B123" s="52" t="s">
        <v>241</v>
      </c>
      <c r="C123" s="132"/>
      <c r="D123" s="261"/>
      <c r="E123" s="132"/>
      <c r="F123" s="299">
        <f t="shared" si="14"/>
        <v>0</v>
      </c>
      <c r="G123" s="273">
        <f t="shared" si="15"/>
        <v>0</v>
      </c>
    </row>
    <row r="124" spans="1:7" ht="12" customHeight="1">
      <c r="A124" s="161" t="s">
        <v>110</v>
      </c>
      <c r="B124" s="52" t="s">
        <v>257</v>
      </c>
      <c r="C124" s="132"/>
      <c r="D124" s="261"/>
      <c r="E124" s="132"/>
      <c r="F124" s="299">
        <f t="shared" si="14"/>
        <v>0</v>
      </c>
      <c r="G124" s="273">
        <f t="shared" si="15"/>
        <v>0</v>
      </c>
    </row>
    <row r="125" spans="1:7" ht="12" customHeight="1">
      <c r="A125" s="161" t="s">
        <v>111</v>
      </c>
      <c r="B125" s="52" t="s">
        <v>256</v>
      </c>
      <c r="C125" s="132"/>
      <c r="D125" s="261"/>
      <c r="E125" s="132"/>
      <c r="F125" s="299">
        <f t="shared" si="14"/>
        <v>0</v>
      </c>
      <c r="G125" s="273">
        <f t="shared" si="15"/>
        <v>0</v>
      </c>
    </row>
    <row r="126" spans="1:7" ht="12" customHeight="1">
      <c r="A126" s="161" t="s">
        <v>249</v>
      </c>
      <c r="B126" s="52" t="s">
        <v>244</v>
      </c>
      <c r="C126" s="132"/>
      <c r="D126" s="261"/>
      <c r="E126" s="132"/>
      <c r="F126" s="299">
        <f t="shared" si="14"/>
        <v>0</v>
      </c>
      <c r="G126" s="273">
        <f t="shared" si="15"/>
        <v>0</v>
      </c>
    </row>
    <row r="127" spans="1:7" ht="12" customHeight="1">
      <c r="A127" s="161" t="s">
        <v>250</v>
      </c>
      <c r="B127" s="52" t="s">
        <v>255</v>
      </c>
      <c r="C127" s="132"/>
      <c r="D127" s="261"/>
      <c r="E127" s="132"/>
      <c r="F127" s="299">
        <f t="shared" si="14"/>
        <v>0</v>
      </c>
      <c r="G127" s="273">
        <f t="shared" si="15"/>
        <v>0</v>
      </c>
    </row>
    <row r="128" spans="1:7" ht="12" customHeight="1" thickBot="1">
      <c r="A128" s="170" t="s">
        <v>251</v>
      </c>
      <c r="B128" s="52" t="s">
        <v>254</v>
      </c>
      <c r="C128" s="134"/>
      <c r="D128" s="262"/>
      <c r="E128" s="134"/>
      <c r="F128" s="300">
        <f t="shared" si="14"/>
        <v>0</v>
      </c>
      <c r="G128" s="274">
        <f t="shared" si="15"/>
        <v>0</v>
      </c>
    </row>
    <row r="129" spans="1:7" ht="12" customHeight="1" thickBot="1">
      <c r="A129" s="23" t="s">
        <v>7</v>
      </c>
      <c r="B129" s="48" t="s">
        <v>314</v>
      </c>
      <c r="C129" s="131">
        <f>+C94+C115</f>
        <v>5064000</v>
      </c>
      <c r="D129" s="258">
        <f>+D94+D115</f>
        <v>3410000</v>
      </c>
      <c r="E129" s="131">
        <f>+E94+E115</f>
        <v>270000</v>
      </c>
      <c r="F129" s="131">
        <f>+F94+F115</f>
        <v>3680000</v>
      </c>
      <c r="G129" s="271">
        <f>+G94+G115</f>
        <v>8744000</v>
      </c>
    </row>
    <row r="130" spans="1:7" ht="12" customHeight="1" thickBot="1">
      <c r="A130" s="23" t="s">
        <v>8</v>
      </c>
      <c r="B130" s="48" t="s">
        <v>315</v>
      </c>
      <c r="C130" s="131">
        <f>+C131+C132+C133</f>
        <v>0</v>
      </c>
      <c r="D130" s="258">
        <f>+D131+D132+D133</f>
        <v>0</v>
      </c>
      <c r="E130" s="131">
        <f>+E131+E132+E133</f>
        <v>0</v>
      </c>
      <c r="F130" s="131">
        <f>+F131+F132+F133</f>
        <v>0</v>
      </c>
      <c r="G130" s="271">
        <f>+G131+G132+G133</f>
        <v>0</v>
      </c>
    </row>
    <row r="131" spans="1:7" s="45" customFormat="1" ht="12" customHeight="1">
      <c r="A131" s="161" t="s">
        <v>156</v>
      </c>
      <c r="B131" s="5" t="s">
        <v>372</v>
      </c>
      <c r="C131" s="132"/>
      <c r="D131" s="261"/>
      <c r="E131" s="132"/>
      <c r="F131" s="299">
        <f>D131+E131</f>
        <v>0</v>
      </c>
      <c r="G131" s="273">
        <f>C131+F131</f>
        <v>0</v>
      </c>
    </row>
    <row r="132" spans="1:7" ht="12" customHeight="1">
      <c r="A132" s="161" t="s">
        <v>157</v>
      </c>
      <c r="B132" s="5" t="s">
        <v>323</v>
      </c>
      <c r="C132" s="132"/>
      <c r="D132" s="261"/>
      <c r="E132" s="132"/>
      <c r="F132" s="299">
        <f>D132+E132</f>
        <v>0</v>
      </c>
      <c r="G132" s="273">
        <f>C132+F132</f>
        <v>0</v>
      </c>
    </row>
    <row r="133" spans="1:7" ht="12" customHeight="1" thickBot="1">
      <c r="A133" s="170" t="s">
        <v>158</v>
      </c>
      <c r="B133" s="3" t="s">
        <v>371</v>
      </c>
      <c r="C133" s="132"/>
      <c r="D133" s="261"/>
      <c r="E133" s="132"/>
      <c r="F133" s="299">
        <f>D133+E133</f>
        <v>0</v>
      </c>
      <c r="G133" s="273">
        <f>C133+F133</f>
        <v>0</v>
      </c>
    </row>
    <row r="134" spans="1:7" ht="12" customHeight="1" thickBot="1">
      <c r="A134" s="23" t="s">
        <v>9</v>
      </c>
      <c r="B134" s="48" t="s">
        <v>316</v>
      </c>
      <c r="C134" s="131">
        <f>+C135+C136+C137+C138+C139+C140</f>
        <v>0</v>
      </c>
      <c r="D134" s="258">
        <f>+D135+D136+D137+D138+D139+D140</f>
        <v>0</v>
      </c>
      <c r="E134" s="131">
        <f>+E135+E136+E137+E138+E139+E140</f>
        <v>0</v>
      </c>
      <c r="F134" s="131">
        <f>+F135+F136+F137+F138+F139+F140</f>
        <v>0</v>
      </c>
      <c r="G134" s="271">
        <f>+G135+G136+G137+G138+G139+G140</f>
        <v>0</v>
      </c>
    </row>
    <row r="135" spans="1:7" ht="12" customHeight="1">
      <c r="A135" s="161" t="s">
        <v>52</v>
      </c>
      <c r="B135" s="5" t="s">
        <v>325</v>
      </c>
      <c r="C135" s="132"/>
      <c r="D135" s="261"/>
      <c r="E135" s="132"/>
      <c r="F135" s="299">
        <f aca="true" t="shared" si="16" ref="F135:F140">D135+E135</f>
        <v>0</v>
      </c>
      <c r="G135" s="273">
        <f aca="true" t="shared" si="17" ref="G135:G140">C135+F135</f>
        <v>0</v>
      </c>
    </row>
    <row r="136" spans="1:7" ht="12" customHeight="1">
      <c r="A136" s="161" t="s">
        <v>53</v>
      </c>
      <c r="B136" s="5" t="s">
        <v>317</v>
      </c>
      <c r="C136" s="132"/>
      <c r="D136" s="261"/>
      <c r="E136" s="132"/>
      <c r="F136" s="299">
        <f t="shared" si="16"/>
        <v>0</v>
      </c>
      <c r="G136" s="273">
        <f t="shared" si="17"/>
        <v>0</v>
      </c>
    </row>
    <row r="137" spans="1:7" ht="12" customHeight="1">
      <c r="A137" s="161" t="s">
        <v>54</v>
      </c>
      <c r="B137" s="5" t="s">
        <v>318</v>
      </c>
      <c r="C137" s="132"/>
      <c r="D137" s="261"/>
      <c r="E137" s="132"/>
      <c r="F137" s="299">
        <f t="shared" si="16"/>
        <v>0</v>
      </c>
      <c r="G137" s="273">
        <f t="shared" si="17"/>
        <v>0</v>
      </c>
    </row>
    <row r="138" spans="1:7" ht="12" customHeight="1">
      <c r="A138" s="161" t="s">
        <v>96</v>
      </c>
      <c r="B138" s="5" t="s">
        <v>370</v>
      </c>
      <c r="C138" s="132"/>
      <c r="D138" s="261"/>
      <c r="E138" s="132"/>
      <c r="F138" s="299">
        <f t="shared" si="16"/>
        <v>0</v>
      </c>
      <c r="G138" s="273">
        <f t="shared" si="17"/>
        <v>0</v>
      </c>
    </row>
    <row r="139" spans="1:7" ht="12" customHeight="1">
      <c r="A139" s="161" t="s">
        <v>97</v>
      </c>
      <c r="B139" s="5" t="s">
        <v>320</v>
      </c>
      <c r="C139" s="132"/>
      <c r="D139" s="261"/>
      <c r="E139" s="132"/>
      <c r="F139" s="299">
        <f t="shared" si="16"/>
        <v>0</v>
      </c>
      <c r="G139" s="273">
        <f t="shared" si="17"/>
        <v>0</v>
      </c>
    </row>
    <row r="140" spans="1:7" s="45" customFormat="1" ht="12" customHeight="1" thickBot="1">
      <c r="A140" s="170" t="s">
        <v>98</v>
      </c>
      <c r="B140" s="3" t="s">
        <v>321</v>
      </c>
      <c r="C140" s="132"/>
      <c r="D140" s="261"/>
      <c r="E140" s="132"/>
      <c r="F140" s="299">
        <f t="shared" si="16"/>
        <v>0</v>
      </c>
      <c r="G140" s="273">
        <f t="shared" si="17"/>
        <v>0</v>
      </c>
    </row>
    <row r="141" spans="1:13" ht="12" customHeight="1" thickBot="1">
      <c r="A141" s="23" t="s">
        <v>10</v>
      </c>
      <c r="B141" s="48" t="s">
        <v>377</v>
      </c>
      <c r="C141" s="137">
        <f>+C142+C143+C145+C146+C144</f>
        <v>0</v>
      </c>
      <c r="D141" s="260">
        <f>+D142+D143+D145+D146+D144</f>
        <v>0</v>
      </c>
      <c r="E141" s="137">
        <f>+E142+E143+E145+E146+E144</f>
        <v>0</v>
      </c>
      <c r="F141" s="137">
        <f>+F142+F143+F145+F146+F144</f>
        <v>0</v>
      </c>
      <c r="G141" s="275">
        <f>+G142+G143+G145+G146+G144</f>
        <v>0</v>
      </c>
      <c r="M141" s="72"/>
    </row>
    <row r="142" spans="1:7" ht="12.75">
      <c r="A142" s="161" t="s">
        <v>55</v>
      </c>
      <c r="B142" s="5" t="s">
        <v>259</v>
      </c>
      <c r="C142" s="132"/>
      <c r="D142" s="261"/>
      <c r="E142" s="132"/>
      <c r="F142" s="299">
        <f>D142+E142</f>
        <v>0</v>
      </c>
      <c r="G142" s="273">
        <f>C142+F142</f>
        <v>0</v>
      </c>
    </row>
    <row r="143" spans="1:7" ht="12" customHeight="1">
      <c r="A143" s="161" t="s">
        <v>56</v>
      </c>
      <c r="B143" s="5" t="s">
        <v>260</v>
      </c>
      <c r="C143" s="132"/>
      <c r="D143" s="261"/>
      <c r="E143" s="132"/>
      <c r="F143" s="299">
        <f>D143+E143</f>
        <v>0</v>
      </c>
      <c r="G143" s="273">
        <f>C143+F143</f>
        <v>0</v>
      </c>
    </row>
    <row r="144" spans="1:7" ht="12" customHeight="1">
      <c r="A144" s="161" t="s">
        <v>176</v>
      </c>
      <c r="B144" s="5" t="s">
        <v>376</v>
      </c>
      <c r="C144" s="132"/>
      <c r="D144" s="261"/>
      <c r="E144" s="132"/>
      <c r="F144" s="299">
        <f>D144+E144</f>
        <v>0</v>
      </c>
      <c r="G144" s="273">
        <f>C144+F144</f>
        <v>0</v>
      </c>
    </row>
    <row r="145" spans="1:7" s="45" customFormat="1" ht="12" customHeight="1">
      <c r="A145" s="161" t="s">
        <v>177</v>
      </c>
      <c r="B145" s="5" t="s">
        <v>330</v>
      </c>
      <c r="C145" s="132"/>
      <c r="D145" s="261"/>
      <c r="E145" s="132"/>
      <c r="F145" s="299">
        <f>D145+E145</f>
        <v>0</v>
      </c>
      <c r="G145" s="273">
        <f>C145+F145</f>
        <v>0</v>
      </c>
    </row>
    <row r="146" spans="1:7" s="45" customFormat="1" ht="12" customHeight="1" thickBot="1">
      <c r="A146" s="170" t="s">
        <v>178</v>
      </c>
      <c r="B146" s="3" t="s">
        <v>279</v>
      </c>
      <c r="C146" s="132"/>
      <c r="D146" s="261"/>
      <c r="E146" s="132"/>
      <c r="F146" s="299">
        <f>D146+E146</f>
        <v>0</v>
      </c>
      <c r="G146" s="273">
        <f>C146+F146</f>
        <v>0</v>
      </c>
    </row>
    <row r="147" spans="1:7" s="45" customFormat="1" ht="12" customHeight="1" thickBot="1">
      <c r="A147" s="23" t="s">
        <v>11</v>
      </c>
      <c r="B147" s="48" t="s">
        <v>331</v>
      </c>
      <c r="C147" s="196">
        <f>+C148+C149+C150+C151+C152</f>
        <v>0</v>
      </c>
      <c r="D147" s="264">
        <f>+D148+D149+D150+D151+D152</f>
        <v>0</v>
      </c>
      <c r="E147" s="196">
        <f>+E148+E149+E150+E151+E152</f>
        <v>0</v>
      </c>
      <c r="F147" s="196">
        <f>+F148+F149+F150+F151+F152</f>
        <v>0</v>
      </c>
      <c r="G147" s="286">
        <f>+G148+G149+G150+G151+G152</f>
        <v>0</v>
      </c>
    </row>
    <row r="148" spans="1:7" s="45" customFormat="1" ht="12" customHeight="1">
      <c r="A148" s="161" t="s">
        <v>57</v>
      </c>
      <c r="B148" s="5" t="s">
        <v>326</v>
      </c>
      <c r="C148" s="132"/>
      <c r="D148" s="261"/>
      <c r="E148" s="132"/>
      <c r="F148" s="299">
        <f aca="true" t="shared" si="18" ref="F148:F154">D148+E148</f>
        <v>0</v>
      </c>
      <c r="G148" s="273">
        <f aca="true" t="shared" si="19" ref="G148:G154">C148+F148</f>
        <v>0</v>
      </c>
    </row>
    <row r="149" spans="1:7" s="45" customFormat="1" ht="12" customHeight="1">
      <c r="A149" s="161" t="s">
        <v>58</v>
      </c>
      <c r="B149" s="5" t="s">
        <v>333</v>
      </c>
      <c r="C149" s="132"/>
      <c r="D149" s="261"/>
      <c r="E149" s="132"/>
      <c r="F149" s="299">
        <f t="shared" si="18"/>
        <v>0</v>
      </c>
      <c r="G149" s="273">
        <f t="shared" si="19"/>
        <v>0</v>
      </c>
    </row>
    <row r="150" spans="1:7" s="45" customFormat="1" ht="12" customHeight="1">
      <c r="A150" s="161" t="s">
        <v>188</v>
      </c>
      <c r="B150" s="5" t="s">
        <v>328</v>
      </c>
      <c r="C150" s="132"/>
      <c r="D150" s="261"/>
      <c r="E150" s="132"/>
      <c r="F150" s="299">
        <f t="shared" si="18"/>
        <v>0</v>
      </c>
      <c r="G150" s="273">
        <f t="shared" si="19"/>
        <v>0</v>
      </c>
    </row>
    <row r="151" spans="1:7" s="45" customFormat="1" ht="12" customHeight="1">
      <c r="A151" s="161" t="s">
        <v>189</v>
      </c>
      <c r="B151" s="5" t="s">
        <v>373</v>
      </c>
      <c r="C151" s="132"/>
      <c r="D151" s="261"/>
      <c r="E151" s="132"/>
      <c r="F151" s="299">
        <f t="shared" si="18"/>
        <v>0</v>
      </c>
      <c r="G151" s="273">
        <f t="shared" si="19"/>
        <v>0</v>
      </c>
    </row>
    <row r="152" spans="1:7" ht="12.75" customHeight="1" thickBot="1">
      <c r="A152" s="170" t="s">
        <v>332</v>
      </c>
      <c r="B152" s="3" t="s">
        <v>335</v>
      </c>
      <c r="C152" s="134"/>
      <c r="D152" s="262"/>
      <c r="E152" s="134"/>
      <c r="F152" s="300">
        <f t="shared" si="18"/>
        <v>0</v>
      </c>
      <c r="G152" s="274">
        <f t="shared" si="19"/>
        <v>0</v>
      </c>
    </row>
    <row r="153" spans="1:7" ht="12.75" customHeight="1" thickBot="1">
      <c r="A153" s="188" t="s">
        <v>12</v>
      </c>
      <c r="B153" s="48" t="s">
        <v>336</v>
      </c>
      <c r="C153" s="197"/>
      <c r="D153" s="265"/>
      <c r="E153" s="197"/>
      <c r="F153" s="196">
        <f t="shared" si="18"/>
        <v>0</v>
      </c>
      <c r="G153" s="286">
        <f t="shared" si="19"/>
        <v>0</v>
      </c>
    </row>
    <row r="154" spans="1:7" ht="12.75" customHeight="1" thickBot="1">
      <c r="A154" s="188" t="s">
        <v>13</v>
      </c>
      <c r="B154" s="48" t="s">
        <v>337</v>
      </c>
      <c r="C154" s="197"/>
      <c r="D154" s="265"/>
      <c r="E154" s="197"/>
      <c r="F154" s="196">
        <f t="shared" si="18"/>
        <v>0</v>
      </c>
      <c r="G154" s="286">
        <f t="shared" si="19"/>
        <v>0</v>
      </c>
    </row>
    <row r="155" spans="1:7" ht="12" customHeight="1" thickBot="1">
      <c r="A155" s="23" t="s">
        <v>14</v>
      </c>
      <c r="B155" s="48" t="s">
        <v>339</v>
      </c>
      <c r="C155" s="198">
        <f>+C130+C134+C141+C147+C153+C154</f>
        <v>0</v>
      </c>
      <c r="D155" s="266">
        <f>+D130+D134+D141+D147+D153+D154</f>
        <v>0</v>
      </c>
      <c r="E155" s="198"/>
      <c r="F155" s="198"/>
      <c r="G155" s="287">
        <f>+G130+G134+G141+G147+G153+G154</f>
        <v>0</v>
      </c>
    </row>
    <row r="156" spans="1:7" ht="15" customHeight="1" thickBot="1">
      <c r="A156" s="172" t="s">
        <v>15</v>
      </c>
      <c r="B156" s="118" t="s">
        <v>338</v>
      </c>
      <c r="C156" s="198">
        <f>+C129+C155</f>
        <v>5064000</v>
      </c>
      <c r="D156" s="266">
        <f>+D129+D155</f>
        <v>3410000</v>
      </c>
      <c r="E156" s="198">
        <f>+E129+E155</f>
        <v>270000</v>
      </c>
      <c r="F156" s="198">
        <f>+F129+F155</f>
        <v>3680000</v>
      </c>
      <c r="G156" s="287">
        <f>+G129+G155</f>
        <v>8744000</v>
      </c>
    </row>
    <row r="157" spans="1:7" ht="13.5" thickBot="1">
      <c r="A157" s="121"/>
      <c r="B157" s="122"/>
      <c r="C157" s="123"/>
      <c r="D157" s="123"/>
      <c r="E157" s="289"/>
      <c r="F157" s="289"/>
      <c r="G157" s="288"/>
    </row>
    <row r="158" spans="1:7" ht="15" customHeight="1" thickBot="1">
      <c r="A158" s="70" t="s">
        <v>374</v>
      </c>
      <c r="B158" s="71"/>
      <c r="C158" s="232"/>
      <c r="D158" s="282"/>
      <c r="E158" s="232"/>
      <c r="F158" s="320">
        <f>D158+E158</f>
        <v>0</v>
      </c>
      <c r="G158" s="321">
        <f>C158+F158</f>
        <v>0</v>
      </c>
    </row>
    <row r="159" spans="1:7" ht="14.25" customHeight="1" thickBot="1">
      <c r="A159" s="70" t="s">
        <v>119</v>
      </c>
      <c r="B159" s="71"/>
      <c r="C159" s="232"/>
      <c r="D159" s="282"/>
      <c r="E159" s="232"/>
      <c r="F159" s="320">
        <f>D159+E159</f>
        <v>0</v>
      </c>
      <c r="G159" s="321">
        <f>C159+F159</f>
        <v>0</v>
      </c>
    </row>
  </sheetData>
  <sheetProtection formatCells="0"/>
  <mergeCells count="6">
    <mergeCell ref="A8:G8"/>
    <mergeCell ref="A93:G93"/>
    <mergeCell ref="B3:F3"/>
    <mergeCell ref="B4:F4"/>
    <mergeCell ref="B2:G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rowBreaks count="2" manualBreakCount="2">
    <brk id="71" max="255" man="1"/>
    <brk id="9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view="pageLayout" zoomScaleSheetLayoutView="100" workbookViewId="0" topLeftCell="A46">
      <selection activeCell="B3" sqref="B3:F3"/>
    </sheetView>
  </sheetViews>
  <sheetFormatPr defaultColWidth="9.00390625" defaultRowHeight="12.75"/>
  <cols>
    <col min="1" max="1" width="12.50390625" style="124" customWidth="1"/>
    <col min="2" max="2" width="62.00390625" style="125" customWidth="1"/>
    <col min="3" max="3" width="14.875" style="126" customWidth="1"/>
    <col min="4" max="6" width="11.875" style="2" customWidth="1"/>
    <col min="7" max="7" width="14.875" style="2" customWidth="1"/>
    <col min="8" max="16384" width="9.375" style="2" customWidth="1"/>
  </cols>
  <sheetData>
    <row r="1" spans="3:7" ht="15.75">
      <c r="C1" s="763" t="s">
        <v>667</v>
      </c>
      <c r="D1" s="763"/>
      <c r="E1" s="763"/>
      <c r="F1" s="763"/>
      <c r="G1" s="763"/>
    </row>
    <row r="2" spans="1:7" s="1" customFormat="1" ht="16.5" customHeight="1" thickBot="1">
      <c r="A2" s="65"/>
      <c r="B2" s="66"/>
      <c r="C2" s="764" t="s">
        <v>676</v>
      </c>
      <c r="D2" s="764"/>
      <c r="E2" s="764"/>
      <c r="F2" s="764"/>
      <c r="G2" s="764"/>
    </row>
    <row r="3" spans="1:7" s="41" customFormat="1" ht="21" customHeight="1" thickBot="1">
      <c r="A3" s="227" t="s">
        <v>40</v>
      </c>
      <c r="B3" s="756" t="s">
        <v>446</v>
      </c>
      <c r="C3" s="757"/>
      <c r="D3" s="757"/>
      <c r="E3" s="757"/>
      <c r="F3" s="758"/>
      <c r="G3" s="332" t="s">
        <v>36</v>
      </c>
    </row>
    <row r="4" spans="1:7" s="41" customFormat="1" ht="36.75" thickBot="1">
      <c r="A4" s="227" t="s">
        <v>117</v>
      </c>
      <c r="B4" s="759" t="s">
        <v>375</v>
      </c>
      <c r="C4" s="760"/>
      <c r="D4" s="760"/>
      <c r="E4" s="760"/>
      <c r="F4" s="761"/>
      <c r="G4" s="333" t="s">
        <v>36</v>
      </c>
    </row>
    <row r="5" spans="1:7" s="42" customFormat="1" ht="15.75" customHeight="1" thickBot="1">
      <c r="A5" s="67"/>
      <c r="B5" s="67"/>
      <c r="C5" s="68"/>
      <c r="G5" s="250" t="s">
        <v>448</v>
      </c>
    </row>
    <row r="6" spans="1:7" ht="40.5" customHeight="1" thickBot="1">
      <c r="A6" s="138" t="s">
        <v>118</v>
      </c>
      <c r="B6" s="69" t="s">
        <v>434</v>
      </c>
      <c r="C6" s="317" t="s">
        <v>378</v>
      </c>
      <c r="D6" s="318" t="s">
        <v>443</v>
      </c>
      <c r="E6" s="318" t="s">
        <v>640</v>
      </c>
      <c r="F6" s="318" t="s">
        <v>440</v>
      </c>
      <c r="G6" s="319" t="s">
        <v>641</v>
      </c>
    </row>
    <row r="7" spans="1:7" s="39" customFormat="1" ht="12.75" customHeight="1" thickBot="1">
      <c r="A7" s="60" t="s">
        <v>353</v>
      </c>
      <c r="B7" s="61" t="s">
        <v>354</v>
      </c>
      <c r="C7" s="314" t="s">
        <v>355</v>
      </c>
      <c r="D7" s="315" t="s">
        <v>357</v>
      </c>
      <c r="E7" s="315" t="s">
        <v>356</v>
      </c>
      <c r="F7" s="315" t="s">
        <v>444</v>
      </c>
      <c r="G7" s="316" t="s">
        <v>445</v>
      </c>
    </row>
    <row r="8" spans="1:7" s="39" customFormat="1" ht="15.75" customHeight="1" thickBot="1">
      <c r="A8" s="753" t="s">
        <v>37</v>
      </c>
      <c r="B8" s="754"/>
      <c r="C8" s="754"/>
      <c r="D8" s="754"/>
      <c r="E8" s="754"/>
      <c r="F8" s="754"/>
      <c r="G8" s="755"/>
    </row>
    <row r="9" spans="1:7" s="39" customFormat="1" ht="12" customHeight="1" thickBot="1">
      <c r="A9" s="23" t="s">
        <v>5</v>
      </c>
      <c r="B9" s="17" t="s">
        <v>141</v>
      </c>
      <c r="C9" s="131">
        <f>+C10+C11+C12+C13+C14+C15</f>
        <v>0</v>
      </c>
      <c r="D9" s="201">
        <f>+D10+D11+D12+D13+D14+D15</f>
        <v>0</v>
      </c>
      <c r="E9" s="131">
        <f>+E10+E11+E12+E13+E14+E15</f>
        <v>0</v>
      </c>
      <c r="F9" s="131">
        <f>+F10+F11+F12+F13+F14+F15</f>
        <v>0</v>
      </c>
      <c r="G9" s="271">
        <f>+G10+G11+G12+G13+G14+G15</f>
        <v>0</v>
      </c>
    </row>
    <row r="10" spans="1:7" s="43" customFormat="1" ht="12" customHeight="1">
      <c r="A10" s="161" t="s">
        <v>59</v>
      </c>
      <c r="B10" s="145" t="s">
        <v>142</v>
      </c>
      <c r="C10" s="133"/>
      <c r="D10" s="202"/>
      <c r="E10" s="133"/>
      <c r="F10" s="175">
        <f aca="true" t="shared" si="0" ref="F10:F15">D10+E10</f>
        <v>0</v>
      </c>
      <c r="G10" s="272">
        <f aca="true" t="shared" si="1" ref="G10:G15">C10+F10</f>
        <v>0</v>
      </c>
    </row>
    <row r="11" spans="1:7" s="44" customFormat="1" ht="12" customHeight="1">
      <c r="A11" s="162" t="s">
        <v>60</v>
      </c>
      <c r="B11" s="146" t="s">
        <v>143</v>
      </c>
      <c r="C11" s="132"/>
      <c r="D11" s="203"/>
      <c r="E11" s="132"/>
      <c r="F11" s="175">
        <f t="shared" si="0"/>
        <v>0</v>
      </c>
      <c r="G11" s="272">
        <f t="shared" si="1"/>
        <v>0</v>
      </c>
    </row>
    <row r="12" spans="1:7" s="44" customFormat="1" ht="12" customHeight="1">
      <c r="A12" s="162" t="s">
        <v>61</v>
      </c>
      <c r="B12" s="146" t="s">
        <v>144</v>
      </c>
      <c r="C12" s="132"/>
      <c r="D12" s="203"/>
      <c r="E12" s="132"/>
      <c r="F12" s="175">
        <f t="shared" si="0"/>
        <v>0</v>
      </c>
      <c r="G12" s="272">
        <f t="shared" si="1"/>
        <v>0</v>
      </c>
    </row>
    <row r="13" spans="1:7" s="44" customFormat="1" ht="12" customHeight="1">
      <c r="A13" s="162" t="s">
        <v>62</v>
      </c>
      <c r="B13" s="146" t="s">
        <v>145</v>
      </c>
      <c r="C13" s="132"/>
      <c r="D13" s="203"/>
      <c r="E13" s="132"/>
      <c r="F13" s="175">
        <f t="shared" si="0"/>
        <v>0</v>
      </c>
      <c r="G13" s="272">
        <f t="shared" si="1"/>
        <v>0</v>
      </c>
    </row>
    <row r="14" spans="1:7" s="44" customFormat="1" ht="12" customHeight="1">
      <c r="A14" s="162" t="s">
        <v>79</v>
      </c>
      <c r="B14" s="146" t="s">
        <v>361</v>
      </c>
      <c r="C14" s="132"/>
      <c r="D14" s="203"/>
      <c r="E14" s="132"/>
      <c r="F14" s="175">
        <f t="shared" si="0"/>
        <v>0</v>
      </c>
      <c r="G14" s="272">
        <f t="shared" si="1"/>
        <v>0</v>
      </c>
    </row>
    <row r="15" spans="1:7" s="43" customFormat="1" ht="12" customHeight="1" thickBot="1">
      <c r="A15" s="163" t="s">
        <v>63</v>
      </c>
      <c r="B15" s="76" t="s">
        <v>299</v>
      </c>
      <c r="C15" s="132"/>
      <c r="D15" s="203"/>
      <c r="E15" s="132"/>
      <c r="F15" s="175">
        <f t="shared" si="0"/>
        <v>0</v>
      </c>
      <c r="G15" s="272">
        <f t="shared" si="1"/>
        <v>0</v>
      </c>
    </row>
    <row r="16" spans="1:7" s="43" customFormat="1" ht="12" customHeight="1" thickBot="1">
      <c r="A16" s="23" t="s">
        <v>6</v>
      </c>
      <c r="B16" s="74" t="s">
        <v>146</v>
      </c>
      <c r="C16" s="131">
        <f>+C17+C18+C19+C20+C21</f>
        <v>0</v>
      </c>
      <c r="D16" s="201">
        <f>+D17+D18+D19+D20+D21</f>
        <v>0</v>
      </c>
      <c r="E16" s="131">
        <f>+E17+E18+E19+E20+E21</f>
        <v>0</v>
      </c>
      <c r="F16" s="131">
        <f>+F17+F18+F19+F20+F21</f>
        <v>0</v>
      </c>
      <c r="G16" s="271">
        <f>+G17+G18+G19+G20+G21</f>
        <v>0</v>
      </c>
    </row>
    <row r="17" spans="1:7" s="43" customFormat="1" ht="12" customHeight="1">
      <c r="A17" s="161" t="s">
        <v>65</v>
      </c>
      <c r="B17" s="145" t="s">
        <v>147</v>
      </c>
      <c r="C17" s="133"/>
      <c r="D17" s="202"/>
      <c r="E17" s="133"/>
      <c r="F17" s="175">
        <f aca="true" t="shared" si="2" ref="F17:F22">D17+E17</f>
        <v>0</v>
      </c>
      <c r="G17" s="272">
        <f aca="true" t="shared" si="3" ref="G17:G22">C17+F17</f>
        <v>0</v>
      </c>
    </row>
    <row r="18" spans="1:7" s="43" customFormat="1" ht="12" customHeight="1">
      <c r="A18" s="162" t="s">
        <v>66</v>
      </c>
      <c r="B18" s="146" t="s">
        <v>148</v>
      </c>
      <c r="C18" s="132"/>
      <c r="D18" s="203"/>
      <c r="E18" s="132"/>
      <c r="F18" s="299">
        <f t="shared" si="2"/>
        <v>0</v>
      </c>
      <c r="G18" s="273">
        <f t="shared" si="3"/>
        <v>0</v>
      </c>
    </row>
    <row r="19" spans="1:7" s="43" customFormat="1" ht="12" customHeight="1">
      <c r="A19" s="162" t="s">
        <v>67</v>
      </c>
      <c r="B19" s="146" t="s">
        <v>291</v>
      </c>
      <c r="C19" s="132"/>
      <c r="D19" s="203"/>
      <c r="E19" s="132"/>
      <c r="F19" s="299">
        <f t="shared" si="2"/>
        <v>0</v>
      </c>
      <c r="G19" s="273">
        <f t="shared" si="3"/>
        <v>0</v>
      </c>
    </row>
    <row r="20" spans="1:7" s="43" customFormat="1" ht="12" customHeight="1">
      <c r="A20" s="162" t="s">
        <v>68</v>
      </c>
      <c r="B20" s="146" t="s">
        <v>292</v>
      </c>
      <c r="C20" s="132"/>
      <c r="D20" s="203"/>
      <c r="E20" s="132"/>
      <c r="F20" s="299">
        <f t="shared" si="2"/>
        <v>0</v>
      </c>
      <c r="G20" s="273">
        <f t="shared" si="3"/>
        <v>0</v>
      </c>
    </row>
    <row r="21" spans="1:7" s="43" customFormat="1" ht="12" customHeight="1">
      <c r="A21" s="162" t="s">
        <v>69</v>
      </c>
      <c r="B21" s="146" t="s">
        <v>149</v>
      </c>
      <c r="C21" s="132"/>
      <c r="D21" s="203"/>
      <c r="E21" s="132"/>
      <c r="F21" s="299">
        <f t="shared" si="2"/>
        <v>0</v>
      </c>
      <c r="G21" s="273">
        <f t="shared" si="3"/>
        <v>0</v>
      </c>
    </row>
    <row r="22" spans="1:7" s="44" customFormat="1" ht="12" customHeight="1" thickBot="1">
      <c r="A22" s="163" t="s">
        <v>75</v>
      </c>
      <c r="B22" s="76" t="s">
        <v>150</v>
      </c>
      <c r="C22" s="134"/>
      <c r="D22" s="204"/>
      <c r="E22" s="134"/>
      <c r="F22" s="300">
        <f t="shared" si="2"/>
        <v>0</v>
      </c>
      <c r="G22" s="274">
        <f t="shared" si="3"/>
        <v>0</v>
      </c>
    </row>
    <row r="23" spans="1:7" s="44" customFormat="1" ht="12" customHeight="1" thickBot="1">
      <c r="A23" s="23" t="s">
        <v>7</v>
      </c>
      <c r="B23" s="17" t="s">
        <v>151</v>
      </c>
      <c r="C23" s="131">
        <f>+C24+C25+C26+C27+C28</f>
        <v>0</v>
      </c>
      <c r="D23" s="201">
        <f>+D24+D25+D26+D27+D28</f>
        <v>0</v>
      </c>
      <c r="E23" s="131">
        <f>+E24+E25+E26+E27+E28</f>
        <v>0</v>
      </c>
      <c r="F23" s="131">
        <f>+F24+F25+F26+F27+F28</f>
        <v>0</v>
      </c>
      <c r="G23" s="271">
        <f>+G24+G25+G26+G27+G28</f>
        <v>0</v>
      </c>
    </row>
    <row r="24" spans="1:7" s="44" customFormat="1" ht="12" customHeight="1">
      <c r="A24" s="161" t="s">
        <v>48</v>
      </c>
      <c r="B24" s="145" t="s">
        <v>152</v>
      </c>
      <c r="C24" s="133"/>
      <c r="D24" s="202"/>
      <c r="E24" s="133"/>
      <c r="F24" s="175">
        <f aca="true" t="shared" si="4" ref="F24:F29">D24+E24</f>
        <v>0</v>
      </c>
      <c r="G24" s="272">
        <f aca="true" t="shared" si="5" ref="G24:G29">C24+F24</f>
        <v>0</v>
      </c>
    </row>
    <row r="25" spans="1:7" s="43" customFormat="1" ht="12" customHeight="1">
      <c r="A25" s="162" t="s">
        <v>49</v>
      </c>
      <c r="B25" s="146" t="s">
        <v>153</v>
      </c>
      <c r="C25" s="132"/>
      <c r="D25" s="203"/>
      <c r="E25" s="132"/>
      <c r="F25" s="299">
        <f t="shared" si="4"/>
        <v>0</v>
      </c>
      <c r="G25" s="273">
        <f t="shared" si="5"/>
        <v>0</v>
      </c>
    </row>
    <row r="26" spans="1:7" s="44" customFormat="1" ht="12" customHeight="1">
      <c r="A26" s="162" t="s">
        <v>50</v>
      </c>
      <c r="B26" s="146" t="s">
        <v>293</v>
      </c>
      <c r="C26" s="132"/>
      <c r="D26" s="203"/>
      <c r="E26" s="132"/>
      <c r="F26" s="299">
        <f t="shared" si="4"/>
        <v>0</v>
      </c>
      <c r="G26" s="273">
        <f t="shared" si="5"/>
        <v>0</v>
      </c>
    </row>
    <row r="27" spans="1:7" s="44" customFormat="1" ht="12" customHeight="1">
      <c r="A27" s="162" t="s">
        <v>51</v>
      </c>
      <c r="B27" s="146" t="s">
        <v>294</v>
      </c>
      <c r="C27" s="132"/>
      <c r="D27" s="203"/>
      <c r="E27" s="132"/>
      <c r="F27" s="299">
        <f t="shared" si="4"/>
        <v>0</v>
      </c>
      <c r="G27" s="273">
        <f t="shared" si="5"/>
        <v>0</v>
      </c>
    </row>
    <row r="28" spans="1:7" s="44" customFormat="1" ht="12" customHeight="1">
      <c r="A28" s="162" t="s">
        <v>92</v>
      </c>
      <c r="B28" s="146" t="s">
        <v>154</v>
      </c>
      <c r="C28" s="132"/>
      <c r="D28" s="203"/>
      <c r="E28" s="132"/>
      <c r="F28" s="299">
        <f t="shared" si="4"/>
        <v>0</v>
      </c>
      <c r="G28" s="273">
        <f t="shared" si="5"/>
        <v>0</v>
      </c>
    </row>
    <row r="29" spans="1:7" s="44" customFormat="1" ht="12" customHeight="1" thickBot="1">
      <c r="A29" s="163" t="s">
        <v>93</v>
      </c>
      <c r="B29" s="76" t="s">
        <v>155</v>
      </c>
      <c r="C29" s="134"/>
      <c r="D29" s="204"/>
      <c r="E29" s="134"/>
      <c r="F29" s="300">
        <f t="shared" si="4"/>
        <v>0</v>
      </c>
      <c r="G29" s="274">
        <f t="shared" si="5"/>
        <v>0</v>
      </c>
    </row>
    <row r="30" spans="1:7" s="44" customFormat="1" ht="12" customHeight="1" thickBot="1">
      <c r="A30" s="23" t="s">
        <v>94</v>
      </c>
      <c r="B30" s="17" t="s">
        <v>428</v>
      </c>
      <c r="C30" s="137">
        <f>+C31+C32+C33+C35+C36+C37+C38+C34</f>
        <v>0</v>
      </c>
      <c r="D30" s="137">
        <f>+D31+D32+D33+D35+D36+D37+D38+D34</f>
        <v>0</v>
      </c>
      <c r="E30" s="137">
        <f>+E31+E32+E33+E35+E36+E37+E38+E34</f>
        <v>0</v>
      </c>
      <c r="F30" s="137">
        <f>+F31+F32+F33+F35+F36+F37+F38+F34</f>
        <v>0</v>
      </c>
      <c r="G30" s="137">
        <f>+G31+G32+G33+G35+G36+G37+G38+G34</f>
        <v>0</v>
      </c>
    </row>
    <row r="31" spans="1:7" s="44" customFormat="1" ht="12" customHeight="1">
      <c r="A31" s="161" t="s">
        <v>156</v>
      </c>
      <c r="B31" s="145" t="s">
        <v>422</v>
      </c>
      <c r="C31" s="133"/>
      <c r="D31" s="133"/>
      <c r="E31" s="133"/>
      <c r="F31" s="175">
        <f aca="true" t="shared" si="6" ref="F31:F38">D31+E31</f>
        <v>0</v>
      </c>
      <c r="G31" s="272">
        <f aca="true" t="shared" si="7" ref="G31:G38">C31+F31</f>
        <v>0</v>
      </c>
    </row>
    <row r="32" spans="1:7" s="44" customFormat="1" ht="12" customHeight="1">
      <c r="A32" s="161" t="s">
        <v>157</v>
      </c>
      <c r="B32" s="145" t="s">
        <v>449</v>
      </c>
      <c r="C32" s="132"/>
      <c r="D32" s="132"/>
      <c r="E32" s="132"/>
      <c r="F32" s="299">
        <f t="shared" si="6"/>
        <v>0</v>
      </c>
      <c r="G32" s="273">
        <f t="shared" si="7"/>
        <v>0</v>
      </c>
    </row>
    <row r="33" spans="1:7" s="44" customFormat="1" ht="12" customHeight="1">
      <c r="A33" s="162" t="s">
        <v>158</v>
      </c>
      <c r="B33" s="146" t="s">
        <v>450</v>
      </c>
      <c r="C33" s="132"/>
      <c r="D33" s="132"/>
      <c r="E33" s="132"/>
      <c r="F33" s="299">
        <f t="shared" si="6"/>
        <v>0</v>
      </c>
      <c r="G33" s="273">
        <f t="shared" si="7"/>
        <v>0</v>
      </c>
    </row>
    <row r="34" spans="1:7" s="44" customFormat="1" ht="12" customHeight="1">
      <c r="A34" s="162" t="s">
        <v>159</v>
      </c>
      <c r="B34" s="146" t="s">
        <v>423</v>
      </c>
      <c r="C34" s="132"/>
      <c r="D34" s="132"/>
      <c r="E34" s="132"/>
      <c r="F34" s="299"/>
      <c r="G34" s="273"/>
    </row>
    <row r="35" spans="1:7" s="44" customFormat="1" ht="12" customHeight="1">
      <c r="A35" s="162" t="s">
        <v>425</v>
      </c>
      <c r="B35" s="146" t="s">
        <v>424</v>
      </c>
      <c r="C35" s="132"/>
      <c r="D35" s="132"/>
      <c r="E35" s="132"/>
      <c r="F35" s="299">
        <f t="shared" si="6"/>
        <v>0</v>
      </c>
      <c r="G35" s="273">
        <f t="shared" si="7"/>
        <v>0</v>
      </c>
    </row>
    <row r="36" spans="1:7" s="44" customFormat="1" ht="12" customHeight="1">
      <c r="A36" s="162" t="s">
        <v>426</v>
      </c>
      <c r="B36" s="146" t="s">
        <v>160</v>
      </c>
      <c r="C36" s="132"/>
      <c r="D36" s="132"/>
      <c r="E36" s="132"/>
      <c r="F36" s="299">
        <f t="shared" si="6"/>
        <v>0</v>
      </c>
      <c r="G36" s="273">
        <f t="shared" si="7"/>
        <v>0</v>
      </c>
    </row>
    <row r="37" spans="1:7" s="44" customFormat="1" ht="12" customHeight="1">
      <c r="A37" s="162" t="s">
        <v>427</v>
      </c>
      <c r="B37" s="146" t="s">
        <v>161</v>
      </c>
      <c r="C37" s="132"/>
      <c r="D37" s="132"/>
      <c r="E37" s="132"/>
      <c r="F37" s="299">
        <f t="shared" si="6"/>
        <v>0</v>
      </c>
      <c r="G37" s="273">
        <f t="shared" si="7"/>
        <v>0</v>
      </c>
    </row>
    <row r="38" spans="1:7" s="44" customFormat="1" ht="12" customHeight="1" thickBot="1">
      <c r="A38" s="163" t="s">
        <v>451</v>
      </c>
      <c r="B38" s="76" t="s">
        <v>162</v>
      </c>
      <c r="C38" s="134"/>
      <c r="D38" s="134"/>
      <c r="E38" s="134"/>
      <c r="F38" s="300">
        <f t="shared" si="6"/>
        <v>0</v>
      </c>
      <c r="G38" s="274">
        <f t="shared" si="7"/>
        <v>0</v>
      </c>
    </row>
    <row r="39" spans="1:7" s="44" customFormat="1" ht="12" customHeight="1" thickBot="1">
      <c r="A39" s="23" t="s">
        <v>9</v>
      </c>
      <c r="B39" s="17" t="s">
        <v>300</v>
      </c>
      <c r="C39" s="131">
        <f>SUM(C40:C50)</f>
        <v>0</v>
      </c>
      <c r="D39" s="201">
        <f>SUM(D40:D50)</f>
        <v>0</v>
      </c>
      <c r="E39" s="131">
        <f>SUM(E40:E50)</f>
        <v>0</v>
      </c>
      <c r="F39" s="131">
        <f>SUM(F40:F50)</f>
        <v>0</v>
      </c>
      <c r="G39" s="271">
        <f>SUM(G40:G50)</f>
        <v>0</v>
      </c>
    </row>
    <row r="40" spans="1:7" s="44" customFormat="1" ht="12" customHeight="1">
      <c r="A40" s="161" t="s">
        <v>52</v>
      </c>
      <c r="B40" s="145" t="s">
        <v>165</v>
      </c>
      <c r="C40" s="133"/>
      <c r="D40" s="202"/>
      <c r="E40" s="133"/>
      <c r="F40" s="175">
        <f aca="true" t="shared" si="8" ref="F40:F50">D40+E40</f>
        <v>0</v>
      </c>
      <c r="G40" s="272">
        <f aca="true" t="shared" si="9" ref="G40:G50">C40+F40</f>
        <v>0</v>
      </c>
    </row>
    <row r="41" spans="1:7" s="44" customFormat="1" ht="12" customHeight="1">
      <c r="A41" s="162" t="s">
        <v>53</v>
      </c>
      <c r="B41" s="146" t="s">
        <v>166</v>
      </c>
      <c r="C41" s="132"/>
      <c r="D41" s="203"/>
      <c r="E41" s="132"/>
      <c r="F41" s="299">
        <f t="shared" si="8"/>
        <v>0</v>
      </c>
      <c r="G41" s="273">
        <f t="shared" si="9"/>
        <v>0</v>
      </c>
    </row>
    <row r="42" spans="1:7" s="44" customFormat="1" ht="12" customHeight="1">
      <c r="A42" s="162" t="s">
        <v>54</v>
      </c>
      <c r="B42" s="146" t="s">
        <v>167</v>
      </c>
      <c r="C42" s="132"/>
      <c r="D42" s="203"/>
      <c r="E42" s="132"/>
      <c r="F42" s="299">
        <f t="shared" si="8"/>
        <v>0</v>
      </c>
      <c r="G42" s="273">
        <f t="shared" si="9"/>
        <v>0</v>
      </c>
    </row>
    <row r="43" spans="1:7" s="44" customFormat="1" ht="12" customHeight="1">
      <c r="A43" s="162" t="s">
        <v>96</v>
      </c>
      <c r="B43" s="146" t="s">
        <v>168</v>
      </c>
      <c r="C43" s="132"/>
      <c r="D43" s="203"/>
      <c r="E43" s="132"/>
      <c r="F43" s="299">
        <f t="shared" si="8"/>
        <v>0</v>
      </c>
      <c r="G43" s="273">
        <f t="shared" si="9"/>
        <v>0</v>
      </c>
    </row>
    <row r="44" spans="1:7" s="44" customFormat="1" ht="12" customHeight="1">
      <c r="A44" s="162" t="s">
        <v>97</v>
      </c>
      <c r="B44" s="146" t="s">
        <v>169</v>
      </c>
      <c r="C44" s="132"/>
      <c r="D44" s="203"/>
      <c r="E44" s="132"/>
      <c r="F44" s="299">
        <f t="shared" si="8"/>
        <v>0</v>
      </c>
      <c r="G44" s="273">
        <f t="shared" si="9"/>
        <v>0</v>
      </c>
    </row>
    <row r="45" spans="1:7" s="44" customFormat="1" ht="12" customHeight="1">
      <c r="A45" s="162" t="s">
        <v>98</v>
      </c>
      <c r="B45" s="146" t="s">
        <v>170</v>
      </c>
      <c r="C45" s="132"/>
      <c r="D45" s="203"/>
      <c r="E45" s="132"/>
      <c r="F45" s="299">
        <f t="shared" si="8"/>
        <v>0</v>
      </c>
      <c r="G45" s="273">
        <f t="shared" si="9"/>
        <v>0</v>
      </c>
    </row>
    <row r="46" spans="1:7" s="44" customFormat="1" ht="12" customHeight="1">
      <c r="A46" s="162" t="s">
        <v>99</v>
      </c>
      <c r="B46" s="146" t="s">
        <v>171</v>
      </c>
      <c r="C46" s="132"/>
      <c r="D46" s="203"/>
      <c r="E46" s="132"/>
      <c r="F46" s="299">
        <f t="shared" si="8"/>
        <v>0</v>
      </c>
      <c r="G46" s="273">
        <f t="shared" si="9"/>
        <v>0</v>
      </c>
    </row>
    <row r="47" spans="1:7" s="44" customFormat="1" ht="12" customHeight="1">
      <c r="A47" s="162" t="s">
        <v>100</v>
      </c>
      <c r="B47" s="146" t="s">
        <v>172</v>
      </c>
      <c r="C47" s="132"/>
      <c r="D47" s="203"/>
      <c r="E47" s="132"/>
      <c r="F47" s="299">
        <f t="shared" si="8"/>
        <v>0</v>
      </c>
      <c r="G47" s="273">
        <f t="shared" si="9"/>
        <v>0</v>
      </c>
    </row>
    <row r="48" spans="1:7" s="44" customFormat="1" ht="12" customHeight="1">
      <c r="A48" s="162" t="s">
        <v>163</v>
      </c>
      <c r="B48" s="146" t="s">
        <v>173</v>
      </c>
      <c r="C48" s="135"/>
      <c r="D48" s="228"/>
      <c r="E48" s="135"/>
      <c r="F48" s="297">
        <f t="shared" si="8"/>
        <v>0</v>
      </c>
      <c r="G48" s="276">
        <f t="shared" si="9"/>
        <v>0</v>
      </c>
    </row>
    <row r="49" spans="1:7" s="44" customFormat="1" ht="12" customHeight="1">
      <c r="A49" s="163" t="s">
        <v>164</v>
      </c>
      <c r="B49" s="147" t="s">
        <v>302</v>
      </c>
      <c r="C49" s="136"/>
      <c r="D49" s="229"/>
      <c r="E49" s="136"/>
      <c r="F49" s="303">
        <f t="shared" si="8"/>
        <v>0</v>
      </c>
      <c r="G49" s="277">
        <f t="shared" si="9"/>
        <v>0</v>
      </c>
    </row>
    <row r="50" spans="1:7" s="44" customFormat="1" ht="12" customHeight="1" thickBot="1">
      <c r="A50" s="163" t="s">
        <v>301</v>
      </c>
      <c r="B50" s="147" t="s">
        <v>174</v>
      </c>
      <c r="C50" s="136"/>
      <c r="D50" s="229"/>
      <c r="E50" s="136"/>
      <c r="F50" s="303">
        <f t="shared" si="8"/>
        <v>0</v>
      </c>
      <c r="G50" s="277">
        <f t="shared" si="9"/>
        <v>0</v>
      </c>
    </row>
    <row r="51" spans="1:7" s="44" customFormat="1" ht="12" customHeight="1" thickBot="1">
      <c r="A51" s="23" t="s">
        <v>10</v>
      </c>
      <c r="B51" s="17" t="s">
        <v>175</v>
      </c>
      <c r="C51" s="131">
        <f>SUM(C52:C56)</f>
        <v>0</v>
      </c>
      <c r="D51" s="201">
        <f>SUM(D52:D56)</f>
        <v>0</v>
      </c>
      <c r="E51" s="131">
        <f>SUM(E52:E56)</f>
        <v>0</v>
      </c>
      <c r="F51" s="131">
        <f>SUM(F52:F56)</f>
        <v>0</v>
      </c>
      <c r="G51" s="271">
        <f>SUM(G52:G56)</f>
        <v>0</v>
      </c>
    </row>
    <row r="52" spans="1:7" s="44" customFormat="1" ht="12" customHeight="1">
      <c r="A52" s="161" t="s">
        <v>55</v>
      </c>
      <c r="B52" s="145" t="s">
        <v>179</v>
      </c>
      <c r="C52" s="176"/>
      <c r="D52" s="230"/>
      <c r="E52" s="176"/>
      <c r="F52" s="294">
        <f>D52+E52</f>
        <v>0</v>
      </c>
      <c r="G52" s="278">
        <f>C52+F52</f>
        <v>0</v>
      </c>
    </row>
    <row r="53" spans="1:7" s="44" customFormat="1" ht="12" customHeight="1">
      <c r="A53" s="162" t="s">
        <v>56</v>
      </c>
      <c r="B53" s="146" t="s">
        <v>180</v>
      </c>
      <c r="C53" s="135"/>
      <c r="D53" s="228"/>
      <c r="E53" s="135"/>
      <c r="F53" s="297">
        <f>D53+E53</f>
        <v>0</v>
      </c>
      <c r="G53" s="276">
        <f>C53+F53</f>
        <v>0</v>
      </c>
    </row>
    <row r="54" spans="1:7" s="44" customFormat="1" ht="12" customHeight="1">
      <c r="A54" s="162" t="s">
        <v>176</v>
      </c>
      <c r="B54" s="146" t="s">
        <v>181</v>
      </c>
      <c r="C54" s="135"/>
      <c r="D54" s="228"/>
      <c r="E54" s="135"/>
      <c r="F54" s="297">
        <f>D54+E54</f>
        <v>0</v>
      </c>
      <c r="G54" s="276">
        <f>C54+F54</f>
        <v>0</v>
      </c>
    </row>
    <row r="55" spans="1:7" s="44" customFormat="1" ht="12" customHeight="1">
      <c r="A55" s="162" t="s">
        <v>177</v>
      </c>
      <c r="B55" s="146" t="s">
        <v>182</v>
      </c>
      <c r="C55" s="135"/>
      <c r="D55" s="228"/>
      <c r="E55" s="135"/>
      <c r="F55" s="297">
        <f>D55+E55</f>
        <v>0</v>
      </c>
      <c r="G55" s="276">
        <f>C55+F55</f>
        <v>0</v>
      </c>
    </row>
    <row r="56" spans="1:7" s="44" customFormat="1" ht="12" customHeight="1" thickBot="1">
      <c r="A56" s="163" t="s">
        <v>178</v>
      </c>
      <c r="B56" s="147" t="s">
        <v>183</v>
      </c>
      <c r="C56" s="136"/>
      <c r="D56" s="229"/>
      <c r="E56" s="136"/>
      <c r="F56" s="303">
        <f>D56+E56</f>
        <v>0</v>
      </c>
      <c r="G56" s="277">
        <f>C56+F56</f>
        <v>0</v>
      </c>
    </row>
    <row r="57" spans="1:7" s="44" customFormat="1" ht="12" customHeight="1" thickBot="1">
      <c r="A57" s="23" t="s">
        <v>101</v>
      </c>
      <c r="B57" s="17" t="s">
        <v>184</v>
      </c>
      <c r="C57" s="131">
        <f>SUM(C58:C60)</f>
        <v>0</v>
      </c>
      <c r="D57" s="201">
        <f>SUM(D58:D60)</f>
        <v>0</v>
      </c>
      <c r="E57" s="131">
        <f>SUM(E58:E60)</f>
        <v>0</v>
      </c>
      <c r="F57" s="131">
        <f>SUM(F58:F60)</f>
        <v>0</v>
      </c>
      <c r="G57" s="271">
        <f>SUM(G58:G60)</f>
        <v>0</v>
      </c>
    </row>
    <row r="58" spans="1:7" s="44" customFormat="1" ht="12" customHeight="1">
      <c r="A58" s="161" t="s">
        <v>57</v>
      </c>
      <c r="B58" s="145" t="s">
        <v>185</v>
      </c>
      <c r="C58" s="133"/>
      <c r="D58" s="202"/>
      <c r="E58" s="133"/>
      <c r="F58" s="175">
        <f>D58+E58</f>
        <v>0</v>
      </c>
      <c r="G58" s="272">
        <f>C58+F58</f>
        <v>0</v>
      </c>
    </row>
    <row r="59" spans="1:7" s="44" customFormat="1" ht="22.5">
      <c r="A59" s="162" t="s">
        <v>58</v>
      </c>
      <c r="B59" s="146" t="s">
        <v>295</v>
      </c>
      <c r="C59" s="132"/>
      <c r="D59" s="203"/>
      <c r="E59" s="132"/>
      <c r="F59" s="299">
        <f>D59+E59</f>
        <v>0</v>
      </c>
      <c r="G59" s="273">
        <f>C59+F59</f>
        <v>0</v>
      </c>
    </row>
    <row r="60" spans="1:7" s="44" customFormat="1" ht="12" customHeight="1">
      <c r="A60" s="162" t="s">
        <v>188</v>
      </c>
      <c r="B60" s="146" t="s">
        <v>186</v>
      </c>
      <c r="C60" s="132"/>
      <c r="D60" s="203"/>
      <c r="E60" s="132"/>
      <c r="F60" s="299">
        <f>D60+E60</f>
        <v>0</v>
      </c>
      <c r="G60" s="273">
        <f>C60+F60</f>
        <v>0</v>
      </c>
    </row>
    <row r="61" spans="1:7" s="44" customFormat="1" ht="12" customHeight="1" thickBot="1">
      <c r="A61" s="163" t="s">
        <v>189</v>
      </c>
      <c r="B61" s="76" t="s">
        <v>187</v>
      </c>
      <c r="C61" s="134"/>
      <c r="D61" s="204"/>
      <c r="E61" s="134"/>
      <c r="F61" s="300">
        <f>D61+E61</f>
        <v>0</v>
      </c>
      <c r="G61" s="274">
        <f>C61+F61</f>
        <v>0</v>
      </c>
    </row>
    <row r="62" spans="1:7" s="44" customFormat="1" ht="12" customHeight="1" thickBot="1">
      <c r="A62" s="23" t="s">
        <v>12</v>
      </c>
      <c r="B62" s="74" t="s">
        <v>190</v>
      </c>
      <c r="C62" s="131">
        <f>SUM(C63:C65)</f>
        <v>0</v>
      </c>
      <c r="D62" s="201">
        <f>SUM(D63:D65)</f>
        <v>0</v>
      </c>
      <c r="E62" s="131">
        <f>SUM(E63:E65)</f>
        <v>0</v>
      </c>
      <c r="F62" s="131">
        <f>SUM(F63:F65)</f>
        <v>0</v>
      </c>
      <c r="G62" s="271">
        <f>SUM(G63:G65)</f>
        <v>0</v>
      </c>
    </row>
    <row r="63" spans="1:7" s="44" customFormat="1" ht="12" customHeight="1">
      <c r="A63" s="161" t="s">
        <v>102</v>
      </c>
      <c r="B63" s="145" t="s">
        <v>192</v>
      </c>
      <c r="C63" s="135"/>
      <c r="D63" s="228"/>
      <c r="E63" s="135"/>
      <c r="F63" s="297">
        <f>D63+E63</f>
        <v>0</v>
      </c>
      <c r="G63" s="276">
        <f>C63+F63</f>
        <v>0</v>
      </c>
    </row>
    <row r="64" spans="1:7" s="44" customFormat="1" ht="22.5">
      <c r="A64" s="162" t="s">
        <v>103</v>
      </c>
      <c r="B64" s="146" t="s">
        <v>296</v>
      </c>
      <c r="C64" s="135"/>
      <c r="D64" s="228"/>
      <c r="E64" s="135"/>
      <c r="F64" s="297">
        <f>D64+E64</f>
        <v>0</v>
      </c>
      <c r="G64" s="276">
        <f>C64+F64</f>
        <v>0</v>
      </c>
    </row>
    <row r="65" spans="1:7" s="44" customFormat="1" ht="12" customHeight="1">
      <c r="A65" s="162" t="s">
        <v>123</v>
      </c>
      <c r="B65" s="146" t="s">
        <v>193</v>
      </c>
      <c r="C65" s="135"/>
      <c r="D65" s="228"/>
      <c r="E65" s="135"/>
      <c r="F65" s="297">
        <f>D65+E65</f>
        <v>0</v>
      </c>
      <c r="G65" s="276">
        <f>C65+F65</f>
        <v>0</v>
      </c>
    </row>
    <row r="66" spans="1:7" s="44" customFormat="1" ht="12" customHeight="1" thickBot="1">
      <c r="A66" s="163" t="s">
        <v>191</v>
      </c>
      <c r="B66" s="76" t="s">
        <v>194</v>
      </c>
      <c r="C66" s="135"/>
      <c r="D66" s="228"/>
      <c r="E66" s="135"/>
      <c r="F66" s="297">
        <f>D66+E66</f>
        <v>0</v>
      </c>
      <c r="G66" s="276">
        <f>C66+F66</f>
        <v>0</v>
      </c>
    </row>
    <row r="67" spans="1:7" s="44" customFormat="1" ht="12" customHeight="1" thickBot="1">
      <c r="A67" s="23" t="s">
        <v>13</v>
      </c>
      <c r="B67" s="17" t="s">
        <v>195</v>
      </c>
      <c r="C67" s="137">
        <f>+C9+C16+C23+C30+C39+C51+C57+C62</f>
        <v>0</v>
      </c>
      <c r="D67" s="205">
        <f>+D9+D16+D23+D30+D39+D51+D57+D62</f>
        <v>0</v>
      </c>
      <c r="E67" s="137">
        <f>+E9+E16+E23+E30+E39+E51+E57+E62</f>
        <v>0</v>
      </c>
      <c r="F67" s="137">
        <f>+F9+F16+F23+F30+F39+F51+F57+F62</f>
        <v>0</v>
      </c>
      <c r="G67" s="275">
        <f>+G9+G16+G23+G30+G39+G51+G57+G62</f>
        <v>0</v>
      </c>
    </row>
    <row r="68" spans="1:7" s="44" customFormat="1" ht="12" customHeight="1" thickBot="1">
      <c r="A68" s="164" t="s">
        <v>283</v>
      </c>
      <c r="B68" s="74" t="s">
        <v>197</v>
      </c>
      <c r="C68" s="131">
        <f>SUM(C69:C71)</f>
        <v>0</v>
      </c>
      <c r="D68" s="201">
        <f>SUM(D69:D71)</f>
        <v>0</v>
      </c>
      <c r="E68" s="131">
        <f>SUM(E69:E71)</f>
        <v>0</v>
      </c>
      <c r="F68" s="131">
        <f>SUM(F69:F71)</f>
        <v>0</v>
      </c>
      <c r="G68" s="271">
        <f>SUM(G69:G71)</f>
        <v>0</v>
      </c>
    </row>
    <row r="69" spans="1:7" s="44" customFormat="1" ht="12" customHeight="1">
      <c r="A69" s="161" t="s">
        <v>225</v>
      </c>
      <c r="B69" s="145" t="s">
        <v>198</v>
      </c>
      <c r="C69" s="135"/>
      <c r="D69" s="228"/>
      <c r="E69" s="135"/>
      <c r="F69" s="297">
        <f>D69+E69</f>
        <v>0</v>
      </c>
      <c r="G69" s="276">
        <f>C69+F69</f>
        <v>0</v>
      </c>
    </row>
    <row r="70" spans="1:7" s="44" customFormat="1" ht="12" customHeight="1">
      <c r="A70" s="162" t="s">
        <v>234</v>
      </c>
      <c r="B70" s="146" t="s">
        <v>199</v>
      </c>
      <c r="C70" s="135"/>
      <c r="D70" s="228"/>
      <c r="E70" s="135"/>
      <c r="F70" s="297">
        <f>D70+E70</f>
        <v>0</v>
      </c>
      <c r="G70" s="276">
        <f>C70+F70</f>
        <v>0</v>
      </c>
    </row>
    <row r="71" spans="1:7" s="44" customFormat="1" ht="12" customHeight="1" thickBot="1">
      <c r="A71" s="171" t="s">
        <v>235</v>
      </c>
      <c r="B71" s="291" t="s">
        <v>200</v>
      </c>
      <c r="C71" s="270"/>
      <c r="D71" s="231"/>
      <c r="E71" s="270"/>
      <c r="F71" s="296">
        <f>D71+E71</f>
        <v>0</v>
      </c>
      <c r="G71" s="292">
        <f>C71+F71</f>
        <v>0</v>
      </c>
    </row>
    <row r="72" spans="1:7" s="44" customFormat="1" ht="12" customHeight="1" thickBot="1">
      <c r="A72" s="164" t="s">
        <v>201</v>
      </c>
      <c r="B72" s="74" t="s">
        <v>202</v>
      </c>
      <c r="C72" s="131">
        <f>SUM(C73:C76)</f>
        <v>0</v>
      </c>
      <c r="D72" s="131">
        <f>SUM(D73:D76)</f>
        <v>0</v>
      </c>
      <c r="E72" s="131">
        <f>SUM(E73:E76)</f>
        <v>0</v>
      </c>
      <c r="F72" s="131">
        <f>SUM(F73:F76)</f>
        <v>0</v>
      </c>
      <c r="G72" s="271">
        <f>SUM(G73:G76)</f>
        <v>0</v>
      </c>
    </row>
    <row r="73" spans="1:7" s="44" customFormat="1" ht="12" customHeight="1">
      <c r="A73" s="161" t="s">
        <v>80</v>
      </c>
      <c r="B73" s="255" t="s">
        <v>203</v>
      </c>
      <c r="C73" s="135"/>
      <c r="D73" s="135"/>
      <c r="E73" s="135"/>
      <c r="F73" s="297">
        <f>D73+E73</f>
        <v>0</v>
      </c>
      <c r="G73" s="276">
        <f>C73+F73</f>
        <v>0</v>
      </c>
    </row>
    <row r="74" spans="1:7" s="44" customFormat="1" ht="12" customHeight="1">
      <c r="A74" s="162" t="s">
        <v>81</v>
      </c>
      <c r="B74" s="255" t="s">
        <v>437</v>
      </c>
      <c r="C74" s="135"/>
      <c r="D74" s="135"/>
      <c r="E74" s="135"/>
      <c r="F74" s="297">
        <f>D74+E74</f>
        <v>0</v>
      </c>
      <c r="G74" s="276">
        <f>C74+F74</f>
        <v>0</v>
      </c>
    </row>
    <row r="75" spans="1:7" s="44" customFormat="1" ht="12" customHeight="1">
      <c r="A75" s="162" t="s">
        <v>226</v>
      </c>
      <c r="B75" s="255" t="s">
        <v>204</v>
      </c>
      <c r="C75" s="135"/>
      <c r="D75" s="135"/>
      <c r="E75" s="135"/>
      <c r="F75" s="297">
        <f>D75+E75</f>
        <v>0</v>
      </c>
      <c r="G75" s="276">
        <f>C75+F75</f>
        <v>0</v>
      </c>
    </row>
    <row r="76" spans="1:7" s="44" customFormat="1" ht="12" customHeight="1" thickBot="1">
      <c r="A76" s="163" t="s">
        <v>227</v>
      </c>
      <c r="B76" s="256" t="s">
        <v>438</v>
      </c>
      <c r="C76" s="135"/>
      <c r="D76" s="135"/>
      <c r="E76" s="135"/>
      <c r="F76" s="297">
        <f>D76+E76</f>
        <v>0</v>
      </c>
      <c r="G76" s="276">
        <f>C76+F76</f>
        <v>0</v>
      </c>
    </row>
    <row r="77" spans="1:7" s="44" customFormat="1" ht="12" customHeight="1" thickBot="1">
      <c r="A77" s="164" t="s">
        <v>205</v>
      </c>
      <c r="B77" s="74" t="s">
        <v>206</v>
      </c>
      <c r="C77" s="131">
        <f>SUM(C78:C79)</f>
        <v>0</v>
      </c>
      <c r="D77" s="131">
        <f>SUM(D78:D79)</f>
        <v>0</v>
      </c>
      <c r="E77" s="131">
        <f>SUM(E78:E79)</f>
        <v>0</v>
      </c>
      <c r="F77" s="131">
        <f>SUM(F78:F79)</f>
        <v>0</v>
      </c>
      <c r="G77" s="271">
        <f>SUM(G78:G79)</f>
        <v>0</v>
      </c>
    </row>
    <row r="78" spans="1:7" s="44" customFormat="1" ht="12" customHeight="1">
      <c r="A78" s="161" t="s">
        <v>228</v>
      </c>
      <c r="B78" s="145" t="s">
        <v>207</v>
      </c>
      <c r="C78" s="135"/>
      <c r="D78" s="135"/>
      <c r="E78" s="135"/>
      <c r="F78" s="297">
        <f>D78+E78</f>
        <v>0</v>
      </c>
      <c r="G78" s="276">
        <f>C78+F78</f>
        <v>0</v>
      </c>
    </row>
    <row r="79" spans="1:7" s="44" customFormat="1" ht="12" customHeight="1" thickBot="1">
      <c r="A79" s="163" t="s">
        <v>229</v>
      </c>
      <c r="B79" s="147" t="s">
        <v>208</v>
      </c>
      <c r="C79" s="135"/>
      <c r="D79" s="135"/>
      <c r="E79" s="135"/>
      <c r="F79" s="297">
        <f>D79+E79</f>
        <v>0</v>
      </c>
      <c r="G79" s="276">
        <f>C79+F79</f>
        <v>0</v>
      </c>
    </row>
    <row r="80" spans="1:7" s="43" customFormat="1" ht="12" customHeight="1" thickBot="1">
      <c r="A80" s="164" t="s">
        <v>209</v>
      </c>
      <c r="B80" s="74" t="s">
        <v>210</v>
      </c>
      <c r="C80" s="131">
        <f>SUM(C81:C83)</f>
        <v>0</v>
      </c>
      <c r="D80" s="131">
        <f>SUM(D81:D83)</f>
        <v>0</v>
      </c>
      <c r="E80" s="131">
        <f>SUM(E81:E83)</f>
        <v>0</v>
      </c>
      <c r="F80" s="131">
        <f>SUM(F81:F83)</f>
        <v>0</v>
      </c>
      <c r="G80" s="271">
        <f>SUM(G81:G83)</f>
        <v>0</v>
      </c>
    </row>
    <row r="81" spans="1:7" s="44" customFormat="1" ht="12" customHeight="1">
      <c r="A81" s="161" t="s">
        <v>230</v>
      </c>
      <c r="B81" s="145" t="s">
        <v>211</v>
      </c>
      <c r="C81" s="135"/>
      <c r="D81" s="135"/>
      <c r="E81" s="135"/>
      <c r="F81" s="297">
        <f>D81+E81</f>
        <v>0</v>
      </c>
      <c r="G81" s="276">
        <f>C81+F81</f>
        <v>0</v>
      </c>
    </row>
    <row r="82" spans="1:7" s="44" customFormat="1" ht="12" customHeight="1">
      <c r="A82" s="162" t="s">
        <v>231</v>
      </c>
      <c r="B82" s="146" t="s">
        <v>212</v>
      </c>
      <c r="C82" s="135"/>
      <c r="D82" s="135"/>
      <c r="E82" s="135"/>
      <c r="F82" s="297">
        <f>D82+E82</f>
        <v>0</v>
      </c>
      <c r="G82" s="276">
        <f>C82+F82</f>
        <v>0</v>
      </c>
    </row>
    <row r="83" spans="1:7" s="44" customFormat="1" ht="12" customHeight="1" thickBot="1">
      <c r="A83" s="163" t="s">
        <v>232</v>
      </c>
      <c r="B83" s="257" t="s">
        <v>439</v>
      </c>
      <c r="C83" s="135"/>
      <c r="D83" s="135"/>
      <c r="E83" s="135"/>
      <c r="F83" s="297">
        <f>D83+E83</f>
        <v>0</v>
      </c>
      <c r="G83" s="276">
        <f>C83+F83</f>
        <v>0</v>
      </c>
    </row>
    <row r="84" spans="1:7" s="44" customFormat="1" ht="12" customHeight="1" thickBot="1">
      <c r="A84" s="164" t="s">
        <v>213</v>
      </c>
      <c r="B84" s="74" t="s">
        <v>233</v>
      </c>
      <c r="C84" s="131">
        <f>SUM(C85:C88)</f>
        <v>0</v>
      </c>
      <c r="D84" s="131">
        <f>SUM(D85:D88)</f>
        <v>0</v>
      </c>
      <c r="E84" s="131">
        <f>SUM(E85:E88)</f>
        <v>0</v>
      </c>
      <c r="F84" s="131">
        <f>SUM(F85:F88)</f>
        <v>0</v>
      </c>
      <c r="G84" s="271">
        <f>SUM(G85:G88)</f>
        <v>0</v>
      </c>
    </row>
    <row r="85" spans="1:7" s="44" customFormat="1" ht="12" customHeight="1">
      <c r="A85" s="165" t="s">
        <v>214</v>
      </c>
      <c r="B85" s="145" t="s">
        <v>215</v>
      </c>
      <c r="C85" s="135"/>
      <c r="D85" s="135"/>
      <c r="E85" s="135"/>
      <c r="F85" s="297">
        <f aca="true" t="shared" si="10" ref="F85:F90">D85+E85</f>
        <v>0</v>
      </c>
      <c r="G85" s="276">
        <f aca="true" t="shared" si="11" ref="G85:G90">C85+F85</f>
        <v>0</v>
      </c>
    </row>
    <row r="86" spans="1:7" s="44" customFormat="1" ht="12" customHeight="1">
      <c r="A86" s="166" t="s">
        <v>216</v>
      </c>
      <c r="B86" s="146" t="s">
        <v>217</v>
      </c>
      <c r="C86" s="135"/>
      <c r="D86" s="135"/>
      <c r="E86" s="135"/>
      <c r="F86" s="297">
        <f t="shared" si="10"/>
        <v>0</v>
      </c>
      <c r="G86" s="276">
        <f t="shared" si="11"/>
        <v>0</v>
      </c>
    </row>
    <row r="87" spans="1:7" s="44" customFormat="1" ht="12" customHeight="1">
      <c r="A87" s="166" t="s">
        <v>218</v>
      </c>
      <c r="B87" s="146" t="s">
        <v>219</v>
      </c>
      <c r="C87" s="135"/>
      <c r="D87" s="135"/>
      <c r="E87" s="135"/>
      <c r="F87" s="297">
        <f t="shared" si="10"/>
        <v>0</v>
      </c>
      <c r="G87" s="276">
        <f t="shared" si="11"/>
        <v>0</v>
      </c>
    </row>
    <row r="88" spans="1:7" s="43" customFormat="1" ht="12" customHeight="1" thickBot="1">
      <c r="A88" s="167" t="s">
        <v>220</v>
      </c>
      <c r="B88" s="147" t="s">
        <v>221</v>
      </c>
      <c r="C88" s="135"/>
      <c r="D88" s="135"/>
      <c r="E88" s="135"/>
      <c r="F88" s="297">
        <f t="shared" si="10"/>
        <v>0</v>
      </c>
      <c r="G88" s="276">
        <f t="shared" si="11"/>
        <v>0</v>
      </c>
    </row>
    <row r="89" spans="1:7" s="43" customFormat="1" ht="12" customHeight="1" thickBot="1">
      <c r="A89" s="164" t="s">
        <v>222</v>
      </c>
      <c r="B89" s="74" t="s">
        <v>341</v>
      </c>
      <c r="C89" s="179"/>
      <c r="D89" s="179"/>
      <c r="E89" s="179"/>
      <c r="F89" s="131">
        <f t="shared" si="10"/>
        <v>0</v>
      </c>
      <c r="G89" s="271">
        <f t="shared" si="11"/>
        <v>0</v>
      </c>
    </row>
    <row r="90" spans="1:7" s="43" customFormat="1" ht="12" customHeight="1" thickBot="1">
      <c r="A90" s="164" t="s">
        <v>362</v>
      </c>
      <c r="B90" s="74" t="s">
        <v>223</v>
      </c>
      <c r="C90" s="179"/>
      <c r="D90" s="179"/>
      <c r="E90" s="179"/>
      <c r="F90" s="131">
        <f t="shared" si="10"/>
        <v>0</v>
      </c>
      <c r="G90" s="271">
        <f t="shared" si="11"/>
        <v>0</v>
      </c>
    </row>
    <row r="91" spans="1:7" s="43" customFormat="1" ht="12" customHeight="1" thickBot="1">
      <c r="A91" s="164" t="s">
        <v>363</v>
      </c>
      <c r="B91" s="151" t="s">
        <v>344</v>
      </c>
      <c r="C91" s="137">
        <f>+C68+C72+C77+C80+C84+C90+C89</f>
        <v>0</v>
      </c>
      <c r="D91" s="137">
        <f>+D68+D72+D77+D80+D84+D90+D89</f>
        <v>0</v>
      </c>
      <c r="E91" s="137">
        <f>+E68+E72+E77+E80+E84+E90+E89</f>
        <v>0</v>
      </c>
      <c r="F91" s="137">
        <f>+F68+F72+F77+F80+F84+F90+F89</f>
        <v>0</v>
      </c>
      <c r="G91" s="275">
        <f>+G68+G72+G77+G80+G84+G90+G89</f>
        <v>0</v>
      </c>
    </row>
    <row r="92" spans="1:7" s="43" customFormat="1" ht="12" customHeight="1" thickBot="1">
      <c r="A92" s="168" t="s">
        <v>364</v>
      </c>
      <c r="B92" s="152" t="s">
        <v>365</v>
      </c>
      <c r="C92" s="137">
        <f>+C67+C91</f>
        <v>0</v>
      </c>
      <c r="D92" s="137">
        <f>+D67+D91</f>
        <v>0</v>
      </c>
      <c r="E92" s="137">
        <f>+E67+E91</f>
        <v>0</v>
      </c>
      <c r="F92" s="137">
        <f>+F67+F91</f>
        <v>0</v>
      </c>
      <c r="G92" s="275">
        <f>+G67+G91</f>
        <v>0</v>
      </c>
    </row>
    <row r="93" spans="1:7" s="39" customFormat="1" ht="16.5" customHeight="1" thickBot="1">
      <c r="A93" s="753" t="s">
        <v>38</v>
      </c>
      <c r="B93" s="754"/>
      <c r="C93" s="754"/>
      <c r="D93" s="754"/>
      <c r="E93" s="754"/>
      <c r="F93" s="754"/>
      <c r="G93" s="755"/>
    </row>
    <row r="94" spans="1:7" s="45" customFormat="1" ht="12" customHeight="1" thickBot="1">
      <c r="A94" s="139" t="s">
        <v>5</v>
      </c>
      <c r="B94" s="22" t="s">
        <v>369</v>
      </c>
      <c r="C94" s="130">
        <f>+C95+C96+C97+C98+C99+C112</f>
        <v>0</v>
      </c>
      <c r="D94" s="279">
        <f>+D95+D96+D97+D98+D99+D112</f>
        <v>0</v>
      </c>
      <c r="E94" s="130">
        <f>+E95+E96+E97+E98+E99+E112</f>
        <v>0</v>
      </c>
      <c r="F94" s="130">
        <f>+F95+F96+F97+F98+F99+F112</f>
        <v>0</v>
      </c>
      <c r="G94" s="283">
        <f>+G95+G96+G97+G98+G99+G112</f>
        <v>0</v>
      </c>
    </row>
    <row r="95" spans="1:7" ht="12" customHeight="1">
      <c r="A95" s="169" t="s">
        <v>59</v>
      </c>
      <c r="B95" s="6" t="s">
        <v>34</v>
      </c>
      <c r="C95" s="193"/>
      <c r="D95" s="280"/>
      <c r="E95" s="193"/>
      <c r="F95" s="298">
        <f aca="true" t="shared" si="12" ref="F95:F114">D95+E95</f>
        <v>0</v>
      </c>
      <c r="G95" s="284">
        <f aca="true" t="shared" si="13" ref="G95:G114">C95+F95</f>
        <v>0</v>
      </c>
    </row>
    <row r="96" spans="1:7" ht="12" customHeight="1">
      <c r="A96" s="162" t="s">
        <v>60</v>
      </c>
      <c r="B96" s="4" t="s">
        <v>104</v>
      </c>
      <c r="C96" s="132"/>
      <c r="D96" s="281"/>
      <c r="E96" s="132"/>
      <c r="F96" s="299">
        <f t="shared" si="12"/>
        <v>0</v>
      </c>
      <c r="G96" s="273">
        <f t="shared" si="13"/>
        <v>0</v>
      </c>
    </row>
    <row r="97" spans="1:7" ht="12" customHeight="1">
      <c r="A97" s="162" t="s">
        <v>61</v>
      </c>
      <c r="B97" s="4" t="s">
        <v>78</v>
      </c>
      <c r="C97" s="134"/>
      <c r="D97" s="281"/>
      <c r="E97" s="134"/>
      <c r="F97" s="300">
        <f t="shared" si="12"/>
        <v>0</v>
      </c>
      <c r="G97" s="274">
        <f t="shared" si="13"/>
        <v>0</v>
      </c>
    </row>
    <row r="98" spans="1:7" ht="12" customHeight="1">
      <c r="A98" s="162" t="s">
        <v>62</v>
      </c>
      <c r="B98" s="7" t="s">
        <v>105</v>
      </c>
      <c r="C98" s="134"/>
      <c r="D98" s="262"/>
      <c r="E98" s="134"/>
      <c r="F98" s="300">
        <f t="shared" si="12"/>
        <v>0</v>
      </c>
      <c r="G98" s="274">
        <f t="shared" si="13"/>
        <v>0</v>
      </c>
    </row>
    <row r="99" spans="1:7" ht="12" customHeight="1">
      <c r="A99" s="162" t="s">
        <v>70</v>
      </c>
      <c r="B99" s="15" t="s">
        <v>106</v>
      </c>
      <c r="C99" s="134"/>
      <c r="D99" s="262"/>
      <c r="E99" s="134"/>
      <c r="F99" s="300">
        <f t="shared" si="12"/>
        <v>0</v>
      </c>
      <c r="G99" s="274">
        <f t="shared" si="13"/>
        <v>0</v>
      </c>
    </row>
    <row r="100" spans="1:7" ht="12" customHeight="1">
      <c r="A100" s="162" t="s">
        <v>63</v>
      </c>
      <c r="B100" s="4" t="s">
        <v>366</v>
      </c>
      <c r="C100" s="134"/>
      <c r="D100" s="262"/>
      <c r="E100" s="134"/>
      <c r="F100" s="300">
        <f t="shared" si="12"/>
        <v>0</v>
      </c>
      <c r="G100" s="274">
        <f t="shared" si="13"/>
        <v>0</v>
      </c>
    </row>
    <row r="101" spans="1:7" ht="12" customHeight="1">
      <c r="A101" s="162" t="s">
        <v>64</v>
      </c>
      <c r="B101" s="51" t="s">
        <v>307</v>
      </c>
      <c r="C101" s="134"/>
      <c r="D101" s="262"/>
      <c r="E101" s="134"/>
      <c r="F101" s="300">
        <f t="shared" si="12"/>
        <v>0</v>
      </c>
      <c r="G101" s="274">
        <f t="shared" si="13"/>
        <v>0</v>
      </c>
    </row>
    <row r="102" spans="1:7" ht="12" customHeight="1">
      <c r="A102" s="162" t="s">
        <v>71</v>
      </c>
      <c r="B102" s="51" t="s">
        <v>306</v>
      </c>
      <c r="C102" s="134"/>
      <c r="D102" s="262"/>
      <c r="E102" s="134"/>
      <c r="F102" s="300">
        <f t="shared" si="12"/>
        <v>0</v>
      </c>
      <c r="G102" s="274">
        <f t="shared" si="13"/>
        <v>0</v>
      </c>
    </row>
    <row r="103" spans="1:7" ht="12" customHeight="1">
      <c r="A103" s="162" t="s">
        <v>72</v>
      </c>
      <c r="B103" s="51" t="s">
        <v>239</v>
      </c>
      <c r="C103" s="134"/>
      <c r="D103" s="262"/>
      <c r="E103" s="134"/>
      <c r="F103" s="300">
        <f t="shared" si="12"/>
        <v>0</v>
      </c>
      <c r="G103" s="274">
        <f t="shared" si="13"/>
        <v>0</v>
      </c>
    </row>
    <row r="104" spans="1:7" ht="12" customHeight="1">
      <c r="A104" s="162" t="s">
        <v>73</v>
      </c>
      <c r="B104" s="52" t="s">
        <v>240</v>
      </c>
      <c r="C104" s="134"/>
      <c r="D104" s="262"/>
      <c r="E104" s="134"/>
      <c r="F104" s="300">
        <f t="shared" si="12"/>
        <v>0</v>
      </c>
      <c r="G104" s="274">
        <f t="shared" si="13"/>
        <v>0</v>
      </c>
    </row>
    <row r="105" spans="1:7" ht="12" customHeight="1">
      <c r="A105" s="162" t="s">
        <v>74</v>
      </c>
      <c r="B105" s="52" t="s">
        <v>241</v>
      </c>
      <c r="C105" s="134"/>
      <c r="D105" s="262"/>
      <c r="E105" s="134"/>
      <c r="F105" s="300">
        <f t="shared" si="12"/>
        <v>0</v>
      </c>
      <c r="G105" s="274">
        <f t="shared" si="13"/>
        <v>0</v>
      </c>
    </row>
    <row r="106" spans="1:7" ht="12" customHeight="1">
      <c r="A106" s="162" t="s">
        <v>76</v>
      </c>
      <c r="B106" s="51" t="s">
        <v>242</v>
      </c>
      <c r="C106" s="134"/>
      <c r="D106" s="262"/>
      <c r="E106" s="134"/>
      <c r="F106" s="300">
        <f t="shared" si="12"/>
        <v>0</v>
      </c>
      <c r="G106" s="274">
        <f t="shared" si="13"/>
        <v>0</v>
      </c>
    </row>
    <row r="107" spans="1:7" ht="12" customHeight="1">
      <c r="A107" s="162" t="s">
        <v>107</v>
      </c>
      <c r="B107" s="51" t="s">
        <v>243</v>
      </c>
      <c r="C107" s="134"/>
      <c r="D107" s="262"/>
      <c r="E107" s="134"/>
      <c r="F107" s="300">
        <f t="shared" si="12"/>
        <v>0</v>
      </c>
      <c r="G107" s="274">
        <f t="shared" si="13"/>
        <v>0</v>
      </c>
    </row>
    <row r="108" spans="1:7" ht="12" customHeight="1">
      <c r="A108" s="162" t="s">
        <v>237</v>
      </c>
      <c r="B108" s="52" t="s">
        <v>244</v>
      </c>
      <c r="C108" s="132"/>
      <c r="D108" s="262"/>
      <c r="E108" s="134"/>
      <c r="F108" s="300">
        <f t="shared" si="12"/>
        <v>0</v>
      </c>
      <c r="G108" s="274">
        <f t="shared" si="13"/>
        <v>0</v>
      </c>
    </row>
    <row r="109" spans="1:7" ht="12" customHeight="1">
      <c r="A109" s="170" t="s">
        <v>238</v>
      </c>
      <c r="B109" s="53" t="s">
        <v>245</v>
      </c>
      <c r="C109" s="134"/>
      <c r="D109" s="262"/>
      <c r="E109" s="134"/>
      <c r="F109" s="300">
        <f t="shared" si="12"/>
        <v>0</v>
      </c>
      <c r="G109" s="274">
        <f t="shared" si="13"/>
        <v>0</v>
      </c>
    </row>
    <row r="110" spans="1:7" ht="12" customHeight="1">
      <c r="A110" s="162" t="s">
        <v>304</v>
      </c>
      <c r="B110" s="53" t="s">
        <v>246</v>
      </c>
      <c r="C110" s="134"/>
      <c r="D110" s="262"/>
      <c r="E110" s="134"/>
      <c r="F110" s="300">
        <f t="shared" si="12"/>
        <v>0</v>
      </c>
      <c r="G110" s="274">
        <f t="shared" si="13"/>
        <v>0</v>
      </c>
    </row>
    <row r="111" spans="1:7" ht="12" customHeight="1">
      <c r="A111" s="162" t="s">
        <v>305</v>
      </c>
      <c r="B111" s="52" t="s">
        <v>247</v>
      </c>
      <c r="C111" s="132"/>
      <c r="D111" s="261"/>
      <c r="E111" s="132"/>
      <c r="F111" s="299">
        <f t="shared" si="12"/>
        <v>0</v>
      </c>
      <c r="G111" s="273">
        <f t="shared" si="13"/>
        <v>0</v>
      </c>
    </row>
    <row r="112" spans="1:7" ht="12" customHeight="1">
      <c r="A112" s="162" t="s">
        <v>309</v>
      </c>
      <c r="B112" s="7" t="s">
        <v>35</v>
      </c>
      <c r="C112" s="132"/>
      <c r="D112" s="261"/>
      <c r="E112" s="132"/>
      <c r="F112" s="299">
        <f t="shared" si="12"/>
        <v>0</v>
      </c>
      <c r="G112" s="273">
        <f t="shared" si="13"/>
        <v>0</v>
      </c>
    </row>
    <row r="113" spans="1:7" ht="12" customHeight="1">
      <c r="A113" s="163" t="s">
        <v>310</v>
      </c>
      <c r="B113" s="4" t="s">
        <v>367</v>
      </c>
      <c r="C113" s="134"/>
      <c r="D113" s="262"/>
      <c r="E113" s="134"/>
      <c r="F113" s="300">
        <f t="shared" si="12"/>
        <v>0</v>
      </c>
      <c r="G113" s="274">
        <f t="shared" si="13"/>
        <v>0</v>
      </c>
    </row>
    <row r="114" spans="1:7" ht="12" customHeight="1" thickBot="1">
      <c r="A114" s="171" t="s">
        <v>311</v>
      </c>
      <c r="B114" s="54" t="s">
        <v>368</v>
      </c>
      <c r="C114" s="194"/>
      <c r="D114" s="263"/>
      <c r="E114" s="194"/>
      <c r="F114" s="301">
        <f t="shared" si="12"/>
        <v>0</v>
      </c>
      <c r="G114" s="285">
        <f t="shared" si="13"/>
        <v>0</v>
      </c>
    </row>
    <row r="115" spans="1:7" ht="12" customHeight="1" thickBot="1">
      <c r="A115" s="23" t="s">
        <v>6</v>
      </c>
      <c r="B115" s="21" t="s">
        <v>248</v>
      </c>
      <c r="C115" s="131">
        <f>+C116+C118+C120</f>
        <v>0</v>
      </c>
      <c r="D115" s="258">
        <f>+D116+D118+D120</f>
        <v>0</v>
      </c>
      <c r="E115" s="131">
        <f>+E116+E118+E120</f>
        <v>0</v>
      </c>
      <c r="F115" s="131">
        <f>+F116+F118+F120</f>
        <v>0</v>
      </c>
      <c r="G115" s="271">
        <f>+G116+G118+G120</f>
        <v>0</v>
      </c>
    </row>
    <row r="116" spans="1:7" ht="12" customHeight="1">
      <c r="A116" s="161" t="s">
        <v>65</v>
      </c>
      <c r="B116" s="4" t="s">
        <v>122</v>
      </c>
      <c r="C116" s="133"/>
      <c r="D116" s="259"/>
      <c r="E116" s="133"/>
      <c r="F116" s="175">
        <f aca="true" t="shared" si="14" ref="F116:F128">D116+E116</f>
        <v>0</v>
      </c>
      <c r="G116" s="272">
        <f aca="true" t="shared" si="15" ref="G116:G128">C116+F116</f>
        <v>0</v>
      </c>
    </row>
    <row r="117" spans="1:7" ht="12" customHeight="1">
      <c r="A117" s="161" t="s">
        <v>66</v>
      </c>
      <c r="B117" s="8" t="s">
        <v>252</v>
      </c>
      <c r="C117" s="133"/>
      <c r="D117" s="259"/>
      <c r="E117" s="133"/>
      <c r="F117" s="175">
        <f t="shared" si="14"/>
        <v>0</v>
      </c>
      <c r="G117" s="272">
        <f t="shared" si="15"/>
        <v>0</v>
      </c>
    </row>
    <row r="118" spans="1:7" ht="12" customHeight="1">
      <c r="A118" s="161" t="s">
        <v>67</v>
      </c>
      <c r="B118" s="8" t="s">
        <v>108</v>
      </c>
      <c r="C118" s="132"/>
      <c r="D118" s="261"/>
      <c r="E118" s="132"/>
      <c r="F118" s="299">
        <f t="shared" si="14"/>
        <v>0</v>
      </c>
      <c r="G118" s="273">
        <f t="shared" si="15"/>
        <v>0</v>
      </c>
    </row>
    <row r="119" spans="1:7" ht="12" customHeight="1">
      <c r="A119" s="161" t="s">
        <v>68</v>
      </c>
      <c r="B119" s="8" t="s">
        <v>253</v>
      </c>
      <c r="C119" s="132"/>
      <c r="D119" s="261"/>
      <c r="E119" s="132"/>
      <c r="F119" s="299">
        <f t="shared" si="14"/>
        <v>0</v>
      </c>
      <c r="G119" s="273">
        <f t="shared" si="15"/>
        <v>0</v>
      </c>
    </row>
    <row r="120" spans="1:7" ht="12" customHeight="1">
      <c r="A120" s="161" t="s">
        <v>69</v>
      </c>
      <c r="B120" s="76" t="s">
        <v>124</v>
      </c>
      <c r="C120" s="132"/>
      <c r="D120" s="261"/>
      <c r="E120" s="132"/>
      <c r="F120" s="299">
        <f t="shared" si="14"/>
        <v>0</v>
      </c>
      <c r="G120" s="273">
        <f t="shared" si="15"/>
        <v>0</v>
      </c>
    </row>
    <row r="121" spans="1:7" ht="12" customHeight="1">
      <c r="A121" s="161" t="s">
        <v>75</v>
      </c>
      <c r="B121" s="75" t="s">
        <v>297</v>
      </c>
      <c r="C121" s="132"/>
      <c r="D121" s="261"/>
      <c r="E121" s="132"/>
      <c r="F121" s="299">
        <f t="shared" si="14"/>
        <v>0</v>
      </c>
      <c r="G121" s="273">
        <f t="shared" si="15"/>
        <v>0</v>
      </c>
    </row>
    <row r="122" spans="1:7" ht="12" customHeight="1">
      <c r="A122" s="161" t="s">
        <v>77</v>
      </c>
      <c r="B122" s="141" t="s">
        <v>258</v>
      </c>
      <c r="C122" s="132"/>
      <c r="D122" s="261"/>
      <c r="E122" s="132"/>
      <c r="F122" s="299">
        <f t="shared" si="14"/>
        <v>0</v>
      </c>
      <c r="G122" s="273">
        <f t="shared" si="15"/>
        <v>0</v>
      </c>
    </row>
    <row r="123" spans="1:7" ht="12" customHeight="1">
      <c r="A123" s="161" t="s">
        <v>109</v>
      </c>
      <c r="B123" s="52" t="s">
        <v>241</v>
      </c>
      <c r="C123" s="132"/>
      <c r="D123" s="261"/>
      <c r="E123" s="132"/>
      <c r="F123" s="299">
        <f t="shared" si="14"/>
        <v>0</v>
      </c>
      <c r="G123" s="273">
        <f t="shared" si="15"/>
        <v>0</v>
      </c>
    </row>
    <row r="124" spans="1:7" ht="12" customHeight="1">
      <c r="A124" s="161" t="s">
        <v>110</v>
      </c>
      <c r="B124" s="52" t="s">
        <v>257</v>
      </c>
      <c r="C124" s="132"/>
      <c r="D124" s="261"/>
      <c r="E124" s="132"/>
      <c r="F124" s="299">
        <f t="shared" si="14"/>
        <v>0</v>
      </c>
      <c r="G124" s="273">
        <f t="shared" si="15"/>
        <v>0</v>
      </c>
    </row>
    <row r="125" spans="1:7" ht="12" customHeight="1">
      <c r="A125" s="161" t="s">
        <v>111</v>
      </c>
      <c r="B125" s="52" t="s">
        <v>256</v>
      </c>
      <c r="C125" s="132"/>
      <c r="D125" s="261"/>
      <c r="E125" s="132"/>
      <c r="F125" s="299">
        <f t="shared" si="14"/>
        <v>0</v>
      </c>
      <c r="G125" s="273">
        <f t="shared" si="15"/>
        <v>0</v>
      </c>
    </row>
    <row r="126" spans="1:7" ht="12" customHeight="1">
      <c r="A126" s="161" t="s">
        <v>249</v>
      </c>
      <c r="B126" s="52" t="s">
        <v>244</v>
      </c>
      <c r="C126" s="132"/>
      <c r="D126" s="261"/>
      <c r="E126" s="132"/>
      <c r="F126" s="299">
        <f t="shared" si="14"/>
        <v>0</v>
      </c>
      <c r="G126" s="273">
        <f t="shared" si="15"/>
        <v>0</v>
      </c>
    </row>
    <row r="127" spans="1:7" ht="12" customHeight="1">
      <c r="A127" s="161" t="s">
        <v>250</v>
      </c>
      <c r="B127" s="52" t="s">
        <v>255</v>
      </c>
      <c r="C127" s="132"/>
      <c r="D127" s="261"/>
      <c r="E127" s="132"/>
      <c r="F127" s="299">
        <f t="shared" si="14"/>
        <v>0</v>
      </c>
      <c r="G127" s="273">
        <f t="shared" si="15"/>
        <v>0</v>
      </c>
    </row>
    <row r="128" spans="1:7" ht="12" customHeight="1" thickBot="1">
      <c r="A128" s="170" t="s">
        <v>251</v>
      </c>
      <c r="B128" s="52" t="s">
        <v>254</v>
      </c>
      <c r="C128" s="134"/>
      <c r="D128" s="262"/>
      <c r="E128" s="134"/>
      <c r="F128" s="300">
        <f t="shared" si="14"/>
        <v>0</v>
      </c>
      <c r="G128" s="274">
        <f t="shared" si="15"/>
        <v>0</v>
      </c>
    </row>
    <row r="129" spans="1:7" ht="12" customHeight="1" thickBot="1">
      <c r="A129" s="23" t="s">
        <v>7</v>
      </c>
      <c r="B129" s="48" t="s">
        <v>314</v>
      </c>
      <c r="C129" s="131">
        <f>+C94+C115</f>
        <v>0</v>
      </c>
      <c r="D129" s="258">
        <f>+D94+D115</f>
        <v>0</v>
      </c>
      <c r="E129" s="131">
        <f>+E94+E115</f>
        <v>0</v>
      </c>
      <c r="F129" s="131">
        <f>+F94+F115</f>
        <v>0</v>
      </c>
      <c r="G129" s="271">
        <f>+G94+G115</f>
        <v>0</v>
      </c>
    </row>
    <row r="130" spans="1:7" ht="12" customHeight="1" thickBot="1">
      <c r="A130" s="23" t="s">
        <v>8</v>
      </c>
      <c r="B130" s="48" t="s">
        <v>315</v>
      </c>
      <c r="C130" s="131">
        <f>+C131+C132+C133</f>
        <v>0</v>
      </c>
      <c r="D130" s="258">
        <f>+D131+D132+D133</f>
        <v>0</v>
      </c>
      <c r="E130" s="131">
        <f>+E131+E132+E133</f>
        <v>0</v>
      </c>
      <c r="F130" s="131">
        <f>+F131+F132+F133</f>
        <v>0</v>
      </c>
      <c r="G130" s="271">
        <f>+G131+G132+G133</f>
        <v>0</v>
      </c>
    </row>
    <row r="131" spans="1:7" s="45" customFormat="1" ht="12" customHeight="1">
      <c r="A131" s="161" t="s">
        <v>156</v>
      </c>
      <c r="B131" s="5" t="s">
        <v>372</v>
      </c>
      <c r="C131" s="132"/>
      <c r="D131" s="261"/>
      <c r="E131" s="132"/>
      <c r="F131" s="299">
        <f>D131+E131</f>
        <v>0</v>
      </c>
      <c r="G131" s="273">
        <f>C131+F131</f>
        <v>0</v>
      </c>
    </row>
    <row r="132" spans="1:7" ht="12" customHeight="1">
      <c r="A132" s="161" t="s">
        <v>157</v>
      </c>
      <c r="B132" s="5" t="s">
        <v>323</v>
      </c>
      <c r="C132" s="132"/>
      <c r="D132" s="261"/>
      <c r="E132" s="132"/>
      <c r="F132" s="299">
        <f>D132+E132</f>
        <v>0</v>
      </c>
      <c r="G132" s="273">
        <f>C132+F132</f>
        <v>0</v>
      </c>
    </row>
    <row r="133" spans="1:7" ht="12" customHeight="1" thickBot="1">
      <c r="A133" s="170" t="s">
        <v>158</v>
      </c>
      <c r="B133" s="3" t="s">
        <v>371</v>
      </c>
      <c r="C133" s="132"/>
      <c r="D133" s="261"/>
      <c r="E133" s="132"/>
      <c r="F133" s="299">
        <f>D133+E133</f>
        <v>0</v>
      </c>
      <c r="G133" s="273">
        <f>C133+F133</f>
        <v>0</v>
      </c>
    </row>
    <row r="134" spans="1:7" ht="12" customHeight="1" thickBot="1">
      <c r="A134" s="23" t="s">
        <v>9</v>
      </c>
      <c r="B134" s="48" t="s">
        <v>316</v>
      </c>
      <c r="C134" s="131">
        <f>+C135+C136+C137+C138+C139+C140</f>
        <v>0</v>
      </c>
      <c r="D134" s="258">
        <f>+D135+D136+D137+D138+D139+D140</f>
        <v>0</v>
      </c>
      <c r="E134" s="131">
        <f>+E135+E136+E137+E138+E139+E140</f>
        <v>0</v>
      </c>
      <c r="F134" s="131">
        <f>+F135+F136+F137+F138+F139+F140</f>
        <v>0</v>
      </c>
      <c r="G134" s="271">
        <f>+G135+G136+G137+G138+G139+G140</f>
        <v>0</v>
      </c>
    </row>
    <row r="135" spans="1:7" ht="12" customHeight="1">
      <c r="A135" s="161" t="s">
        <v>52</v>
      </c>
      <c r="B135" s="5" t="s">
        <v>325</v>
      </c>
      <c r="C135" s="132"/>
      <c r="D135" s="261"/>
      <c r="E135" s="132"/>
      <c r="F135" s="299">
        <f aca="true" t="shared" si="16" ref="F135:F140">D135+E135</f>
        <v>0</v>
      </c>
      <c r="G135" s="273">
        <f aca="true" t="shared" si="17" ref="G135:G140">C135+F135</f>
        <v>0</v>
      </c>
    </row>
    <row r="136" spans="1:7" ht="12" customHeight="1">
      <c r="A136" s="161" t="s">
        <v>53</v>
      </c>
      <c r="B136" s="5" t="s">
        <v>317</v>
      </c>
      <c r="C136" s="132"/>
      <c r="D136" s="261"/>
      <c r="E136" s="132"/>
      <c r="F136" s="299">
        <f t="shared" si="16"/>
        <v>0</v>
      </c>
      <c r="G136" s="273">
        <f t="shared" si="17"/>
        <v>0</v>
      </c>
    </row>
    <row r="137" spans="1:7" ht="12" customHeight="1">
      <c r="A137" s="161" t="s">
        <v>54</v>
      </c>
      <c r="B137" s="5" t="s">
        <v>318</v>
      </c>
      <c r="C137" s="132"/>
      <c r="D137" s="261"/>
      <c r="E137" s="132"/>
      <c r="F137" s="299">
        <f t="shared" si="16"/>
        <v>0</v>
      </c>
      <c r="G137" s="273">
        <f t="shared" si="17"/>
        <v>0</v>
      </c>
    </row>
    <row r="138" spans="1:7" ht="12" customHeight="1">
      <c r="A138" s="161" t="s">
        <v>96</v>
      </c>
      <c r="B138" s="5" t="s">
        <v>370</v>
      </c>
      <c r="C138" s="132"/>
      <c r="D138" s="261"/>
      <c r="E138" s="132"/>
      <c r="F138" s="299">
        <f t="shared" si="16"/>
        <v>0</v>
      </c>
      <c r="G138" s="273">
        <f t="shared" si="17"/>
        <v>0</v>
      </c>
    </row>
    <row r="139" spans="1:7" ht="12" customHeight="1">
      <c r="A139" s="161" t="s">
        <v>97</v>
      </c>
      <c r="B139" s="5" t="s">
        <v>320</v>
      </c>
      <c r="C139" s="132"/>
      <c r="D139" s="261"/>
      <c r="E139" s="132"/>
      <c r="F139" s="299">
        <f t="shared" si="16"/>
        <v>0</v>
      </c>
      <c r="G139" s="273">
        <f t="shared" si="17"/>
        <v>0</v>
      </c>
    </row>
    <row r="140" spans="1:7" s="45" customFormat="1" ht="12" customHeight="1" thickBot="1">
      <c r="A140" s="170" t="s">
        <v>98</v>
      </c>
      <c r="B140" s="3" t="s">
        <v>321</v>
      </c>
      <c r="C140" s="132"/>
      <c r="D140" s="261"/>
      <c r="E140" s="132"/>
      <c r="F140" s="299">
        <f t="shared" si="16"/>
        <v>0</v>
      </c>
      <c r="G140" s="273">
        <f t="shared" si="17"/>
        <v>0</v>
      </c>
    </row>
    <row r="141" spans="1:13" ht="12" customHeight="1" thickBot="1">
      <c r="A141" s="23" t="s">
        <v>10</v>
      </c>
      <c r="B141" s="48" t="s">
        <v>377</v>
      </c>
      <c r="C141" s="137">
        <f>+C142+C143+C145+C146+C144</f>
        <v>0</v>
      </c>
      <c r="D141" s="260">
        <f>+D142+D143+D145+D146+D144</f>
        <v>0</v>
      </c>
      <c r="E141" s="137">
        <f>+E142+E143+E145+E146+E144</f>
        <v>0</v>
      </c>
      <c r="F141" s="137">
        <f>+F142+F143+F145+F146+F144</f>
        <v>0</v>
      </c>
      <c r="G141" s="275">
        <f>+G142+G143+G145+G146+G144</f>
        <v>0</v>
      </c>
      <c r="M141" s="72"/>
    </row>
    <row r="142" spans="1:7" ht="12.75">
      <c r="A142" s="161" t="s">
        <v>55</v>
      </c>
      <c r="B142" s="5" t="s">
        <v>259</v>
      </c>
      <c r="C142" s="132"/>
      <c r="D142" s="261"/>
      <c r="E142" s="132"/>
      <c r="F142" s="299">
        <f>D142+E142</f>
        <v>0</v>
      </c>
      <c r="G142" s="273">
        <f>C142+F142</f>
        <v>0</v>
      </c>
    </row>
    <row r="143" spans="1:7" ht="12" customHeight="1">
      <c r="A143" s="161" t="s">
        <v>56</v>
      </c>
      <c r="B143" s="5" t="s">
        <v>260</v>
      </c>
      <c r="C143" s="132"/>
      <c r="D143" s="261"/>
      <c r="E143" s="132"/>
      <c r="F143" s="299">
        <f>D143+E143</f>
        <v>0</v>
      </c>
      <c r="G143" s="273">
        <f>C143+F143</f>
        <v>0</v>
      </c>
    </row>
    <row r="144" spans="1:7" ht="12" customHeight="1">
      <c r="A144" s="161" t="s">
        <v>176</v>
      </c>
      <c r="B144" s="5" t="s">
        <v>376</v>
      </c>
      <c r="C144" s="132"/>
      <c r="D144" s="261"/>
      <c r="E144" s="132"/>
      <c r="F144" s="299">
        <f>D144+E144</f>
        <v>0</v>
      </c>
      <c r="G144" s="273">
        <f>C144+F144</f>
        <v>0</v>
      </c>
    </row>
    <row r="145" spans="1:7" s="45" customFormat="1" ht="12" customHeight="1">
      <c r="A145" s="161" t="s">
        <v>177</v>
      </c>
      <c r="B145" s="5" t="s">
        <v>330</v>
      </c>
      <c r="C145" s="132"/>
      <c r="D145" s="261"/>
      <c r="E145" s="132"/>
      <c r="F145" s="299">
        <f>D145+E145</f>
        <v>0</v>
      </c>
      <c r="G145" s="273">
        <f>C145+F145</f>
        <v>0</v>
      </c>
    </row>
    <row r="146" spans="1:7" s="45" customFormat="1" ht="12" customHeight="1" thickBot="1">
      <c r="A146" s="170" t="s">
        <v>178</v>
      </c>
      <c r="B146" s="3" t="s">
        <v>279</v>
      </c>
      <c r="C146" s="132"/>
      <c r="D146" s="261"/>
      <c r="E146" s="132"/>
      <c r="F146" s="299">
        <f>D146+E146</f>
        <v>0</v>
      </c>
      <c r="G146" s="273">
        <f>C146+F146</f>
        <v>0</v>
      </c>
    </row>
    <row r="147" spans="1:7" s="45" customFormat="1" ht="12" customHeight="1" thickBot="1">
      <c r="A147" s="23" t="s">
        <v>11</v>
      </c>
      <c r="B147" s="48" t="s">
        <v>331</v>
      </c>
      <c r="C147" s="196">
        <f>+C148+C149+C150+C151+C152</f>
        <v>0</v>
      </c>
      <c r="D147" s="264">
        <f>+D148+D149+D150+D151+D152</f>
        <v>0</v>
      </c>
      <c r="E147" s="196">
        <f>+E148+E149+E150+E151+E152</f>
        <v>0</v>
      </c>
      <c r="F147" s="196">
        <f>+F148+F149+F150+F151+F152</f>
        <v>0</v>
      </c>
      <c r="G147" s="286">
        <f>+G148+G149+G150+G151+G152</f>
        <v>0</v>
      </c>
    </row>
    <row r="148" spans="1:7" s="45" customFormat="1" ht="12" customHeight="1">
      <c r="A148" s="161" t="s">
        <v>57</v>
      </c>
      <c r="B148" s="5" t="s">
        <v>326</v>
      </c>
      <c r="C148" s="132"/>
      <c r="D148" s="261"/>
      <c r="E148" s="132"/>
      <c r="F148" s="299">
        <f aca="true" t="shared" si="18" ref="F148:F154">D148+E148</f>
        <v>0</v>
      </c>
      <c r="G148" s="273">
        <f aca="true" t="shared" si="19" ref="G148:G154">C148+F148</f>
        <v>0</v>
      </c>
    </row>
    <row r="149" spans="1:7" s="45" customFormat="1" ht="12" customHeight="1">
      <c r="A149" s="161" t="s">
        <v>58</v>
      </c>
      <c r="B149" s="5" t="s">
        <v>333</v>
      </c>
      <c r="C149" s="132"/>
      <c r="D149" s="261"/>
      <c r="E149" s="132"/>
      <c r="F149" s="299">
        <f t="shared" si="18"/>
        <v>0</v>
      </c>
      <c r="G149" s="273">
        <f t="shared" si="19"/>
        <v>0</v>
      </c>
    </row>
    <row r="150" spans="1:7" s="45" customFormat="1" ht="12" customHeight="1">
      <c r="A150" s="161" t="s">
        <v>188</v>
      </c>
      <c r="B150" s="5" t="s">
        <v>328</v>
      </c>
      <c r="C150" s="132"/>
      <c r="D150" s="261"/>
      <c r="E150" s="132"/>
      <c r="F150" s="299">
        <f t="shared" si="18"/>
        <v>0</v>
      </c>
      <c r="G150" s="273">
        <f t="shared" si="19"/>
        <v>0</v>
      </c>
    </row>
    <row r="151" spans="1:7" s="45" customFormat="1" ht="12" customHeight="1">
      <c r="A151" s="161" t="s">
        <v>189</v>
      </c>
      <c r="B151" s="5" t="s">
        <v>373</v>
      </c>
      <c r="C151" s="132"/>
      <c r="D151" s="261"/>
      <c r="E151" s="132"/>
      <c r="F151" s="299">
        <f t="shared" si="18"/>
        <v>0</v>
      </c>
      <c r="G151" s="273">
        <f t="shared" si="19"/>
        <v>0</v>
      </c>
    </row>
    <row r="152" spans="1:7" ht="12.75" customHeight="1" thickBot="1">
      <c r="A152" s="170" t="s">
        <v>332</v>
      </c>
      <c r="B152" s="3" t="s">
        <v>335</v>
      </c>
      <c r="C152" s="134"/>
      <c r="D152" s="262"/>
      <c r="E152" s="134"/>
      <c r="F152" s="300">
        <f t="shared" si="18"/>
        <v>0</v>
      </c>
      <c r="G152" s="274">
        <f t="shared" si="19"/>
        <v>0</v>
      </c>
    </row>
    <row r="153" spans="1:7" ht="12.75" customHeight="1" thickBot="1">
      <c r="A153" s="188" t="s">
        <v>12</v>
      </c>
      <c r="B153" s="48" t="s">
        <v>336</v>
      </c>
      <c r="C153" s="197"/>
      <c r="D153" s="265"/>
      <c r="E153" s="197"/>
      <c r="F153" s="196">
        <f t="shared" si="18"/>
        <v>0</v>
      </c>
      <c r="G153" s="286">
        <f t="shared" si="19"/>
        <v>0</v>
      </c>
    </row>
    <row r="154" spans="1:7" ht="12.75" customHeight="1" thickBot="1">
      <c r="A154" s="188" t="s">
        <v>13</v>
      </c>
      <c r="B154" s="48" t="s">
        <v>337</v>
      </c>
      <c r="C154" s="197"/>
      <c r="D154" s="265"/>
      <c r="E154" s="197"/>
      <c r="F154" s="196">
        <f t="shared" si="18"/>
        <v>0</v>
      </c>
      <c r="G154" s="286">
        <f t="shared" si="19"/>
        <v>0</v>
      </c>
    </row>
    <row r="155" spans="1:7" ht="12" customHeight="1" thickBot="1">
      <c r="A155" s="23" t="s">
        <v>14</v>
      </c>
      <c r="B155" s="48" t="s">
        <v>339</v>
      </c>
      <c r="C155" s="198">
        <f>+C130+C134+C141+C147+C153+C154</f>
        <v>0</v>
      </c>
      <c r="D155" s="266">
        <f>+D130+D134+D141+D147+D153+D154</f>
        <v>0</v>
      </c>
      <c r="E155" s="198"/>
      <c r="F155" s="198"/>
      <c r="G155" s="287">
        <f>+G130+G134+G141+G147+G153+G154</f>
        <v>0</v>
      </c>
    </row>
    <row r="156" spans="1:7" ht="15" customHeight="1" thickBot="1">
      <c r="A156" s="172" t="s">
        <v>15</v>
      </c>
      <c r="B156" s="118" t="s">
        <v>338</v>
      </c>
      <c r="C156" s="198">
        <f>+C129+C155</f>
        <v>0</v>
      </c>
      <c r="D156" s="266">
        <f>+D129+D155</f>
        <v>0</v>
      </c>
      <c r="E156" s="198">
        <f>+E129+E155</f>
        <v>0</v>
      </c>
      <c r="F156" s="198">
        <f>+F129+F155</f>
        <v>0</v>
      </c>
      <c r="G156" s="287">
        <f>+G129+G155</f>
        <v>0</v>
      </c>
    </row>
    <row r="157" spans="1:7" ht="13.5" thickBot="1">
      <c r="A157" s="121"/>
      <c r="B157" s="122"/>
      <c r="C157" s="123"/>
      <c r="D157" s="123"/>
      <c r="E157" s="289"/>
      <c r="F157" s="289"/>
      <c r="G157" s="288"/>
    </row>
    <row r="158" spans="1:7" ht="15" customHeight="1" thickBot="1">
      <c r="A158" s="70" t="s">
        <v>374</v>
      </c>
      <c r="B158" s="71"/>
      <c r="C158" s="232"/>
      <c r="D158" s="282"/>
      <c r="E158" s="232"/>
      <c r="F158" s="320">
        <f>D158+E158</f>
        <v>0</v>
      </c>
      <c r="G158" s="321">
        <f>C158+F158</f>
        <v>0</v>
      </c>
    </row>
    <row r="159" spans="1:7" ht="14.25" customHeight="1" thickBot="1">
      <c r="A159" s="70" t="s">
        <v>119</v>
      </c>
      <c r="B159" s="71"/>
      <c r="C159" s="232"/>
      <c r="D159" s="282"/>
      <c r="E159" s="232"/>
      <c r="F159" s="320">
        <f>D159+E159</f>
        <v>0</v>
      </c>
      <c r="G159" s="321">
        <f>C159+F159</f>
        <v>0</v>
      </c>
    </row>
  </sheetData>
  <sheetProtection formatCells="0"/>
  <mergeCells count="6">
    <mergeCell ref="A8:G8"/>
    <mergeCell ref="A93:G93"/>
    <mergeCell ref="B3:F3"/>
    <mergeCell ref="B4:F4"/>
    <mergeCell ref="C2:G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rowBreaks count="2" manualBreakCount="2">
    <brk id="71" max="255" man="1"/>
    <brk id="9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3"/>
  <sheetViews>
    <sheetView view="pageLayout" zoomScaleSheetLayoutView="100" workbookViewId="0" topLeftCell="A1">
      <selection activeCell="B3" sqref="B3:F3"/>
    </sheetView>
  </sheetViews>
  <sheetFormatPr defaultColWidth="9.00390625" defaultRowHeight="12.75"/>
  <cols>
    <col min="1" max="1" width="12.50390625" style="124" customWidth="1"/>
    <col min="2" max="2" width="62.00390625" style="125" customWidth="1"/>
    <col min="3" max="3" width="14.875" style="126" customWidth="1"/>
    <col min="4" max="6" width="11.875" style="2" customWidth="1"/>
    <col min="7" max="7" width="14.875" style="2" customWidth="1"/>
    <col min="8" max="16384" width="9.375" style="2" customWidth="1"/>
  </cols>
  <sheetData>
    <row r="1" spans="2:7" ht="15.75" customHeight="1">
      <c r="B1" s="763" t="s">
        <v>668</v>
      </c>
      <c r="C1" s="763"/>
      <c r="D1" s="763"/>
      <c r="E1" s="763"/>
      <c r="F1" s="763"/>
      <c r="G1" s="763"/>
    </row>
    <row r="2" spans="1:7" s="1" customFormat="1" ht="16.5" customHeight="1" thickBot="1">
      <c r="A2" s="65"/>
      <c r="B2" s="66"/>
      <c r="C2" s="762" t="s">
        <v>675</v>
      </c>
      <c r="D2" s="762"/>
      <c r="E2" s="762"/>
      <c r="F2" s="762"/>
      <c r="G2" s="762"/>
    </row>
    <row r="3" spans="1:7" s="41" customFormat="1" ht="21" customHeight="1" thickBot="1">
      <c r="A3" s="227" t="s">
        <v>40</v>
      </c>
      <c r="B3" s="756" t="s">
        <v>447</v>
      </c>
      <c r="C3" s="757"/>
      <c r="D3" s="757"/>
      <c r="E3" s="757"/>
      <c r="F3" s="758"/>
      <c r="G3" s="332" t="s">
        <v>39</v>
      </c>
    </row>
    <row r="4" spans="1:7" s="41" customFormat="1" ht="36.75" thickBot="1">
      <c r="A4" s="227" t="s">
        <v>117</v>
      </c>
      <c r="B4" s="759" t="s">
        <v>287</v>
      </c>
      <c r="C4" s="760"/>
      <c r="D4" s="760"/>
      <c r="E4" s="760"/>
      <c r="F4" s="761"/>
      <c r="G4" s="333" t="s">
        <v>36</v>
      </c>
    </row>
    <row r="5" spans="1:7" s="42" customFormat="1" ht="15.75" customHeight="1" thickBot="1">
      <c r="A5" s="67"/>
      <c r="B5" s="67"/>
      <c r="C5" s="68"/>
      <c r="G5" s="250" t="s">
        <v>448</v>
      </c>
    </row>
    <row r="6" spans="1:7" ht="40.5" customHeight="1" thickBot="1">
      <c r="A6" s="138" t="s">
        <v>118</v>
      </c>
      <c r="B6" s="69" t="s">
        <v>434</v>
      </c>
      <c r="C6" s="317" t="s">
        <v>378</v>
      </c>
      <c r="D6" s="318" t="s">
        <v>443</v>
      </c>
      <c r="E6" s="318" t="s">
        <v>640</v>
      </c>
      <c r="F6" s="318" t="s">
        <v>440</v>
      </c>
      <c r="G6" s="319" t="s">
        <v>641</v>
      </c>
    </row>
    <row r="7" spans="1:7" s="39" customFormat="1" ht="12.75" customHeight="1" thickBot="1">
      <c r="A7" s="60" t="s">
        <v>353</v>
      </c>
      <c r="B7" s="61" t="s">
        <v>354</v>
      </c>
      <c r="C7" s="314" t="s">
        <v>355</v>
      </c>
      <c r="D7" s="315" t="s">
        <v>357</v>
      </c>
      <c r="E7" s="315" t="s">
        <v>356</v>
      </c>
      <c r="F7" s="315" t="s">
        <v>444</v>
      </c>
      <c r="G7" s="316" t="s">
        <v>445</v>
      </c>
    </row>
    <row r="8" spans="1:7" s="39" customFormat="1" ht="15.75" customHeight="1" thickBot="1">
      <c r="A8" s="753" t="s">
        <v>37</v>
      </c>
      <c r="B8" s="754"/>
      <c r="C8" s="754"/>
      <c r="D8" s="754"/>
      <c r="E8" s="754"/>
      <c r="F8" s="754"/>
      <c r="G8" s="755"/>
    </row>
    <row r="9" spans="1:7" s="39" customFormat="1" ht="12" customHeight="1" thickBot="1">
      <c r="A9" s="23" t="s">
        <v>5</v>
      </c>
      <c r="B9" s="17" t="s">
        <v>141</v>
      </c>
      <c r="C9" s="131">
        <f>+C10+C11+C12+C13+C14+C15</f>
        <v>0</v>
      </c>
      <c r="D9" s="201">
        <f>+D10+D11+D12+D13+D14+D15</f>
        <v>0</v>
      </c>
      <c r="E9" s="131">
        <f>+E10+E11+E12+E13+E14+E15</f>
        <v>0</v>
      </c>
      <c r="F9" s="131">
        <f>+F10+F11+F12+F13+F14+F15</f>
        <v>0</v>
      </c>
      <c r="G9" s="271">
        <f>+G10+G11+G12+G13+G14+G15</f>
        <v>0</v>
      </c>
    </row>
    <row r="10" spans="1:7" s="43" customFormat="1" ht="12" customHeight="1">
      <c r="A10" s="161" t="s">
        <v>59</v>
      </c>
      <c r="B10" s="145" t="s">
        <v>142</v>
      </c>
      <c r="C10" s="133">
        <f>'9.2.1. sz. mell  '!C10+'9.2.2. sz. mell  '!C10+'9.2.3. sz. mell  '!C10</f>
        <v>0</v>
      </c>
      <c r="D10" s="133">
        <f>'9.2.1. sz. mell  '!D10+'9.2.2. sz. mell  '!D10+'9.2.3. sz. mell  '!D10</f>
        <v>0</v>
      </c>
      <c r="E10" s="133">
        <f>'9.2.1. sz. mell  '!E10+'9.2.2. sz. mell  '!E10+'9.2.3. sz. mell  '!E10</f>
        <v>0</v>
      </c>
      <c r="F10" s="133">
        <f>'9.2.1. sz. mell  '!F10+'9.2.2. sz. mell  '!F10+'9.2.3. sz. mell  '!F10</f>
        <v>0</v>
      </c>
      <c r="G10" s="342">
        <f>'9.2.1. sz. mell  '!G10+'9.2.2. sz. mell  '!G10+'9.2.3. sz. mell  '!G10</f>
        <v>0</v>
      </c>
    </row>
    <row r="11" spans="1:7" s="44" customFormat="1" ht="12" customHeight="1">
      <c r="A11" s="162" t="s">
        <v>60</v>
      </c>
      <c r="B11" s="146" t="s">
        <v>143</v>
      </c>
      <c r="C11" s="133">
        <f>'9.2.1. sz. mell  '!C11+'9.2.2. sz. mell  '!C11+'9.2.3. sz. mell  '!C11</f>
        <v>0</v>
      </c>
      <c r="D11" s="133">
        <f>'9.2.1. sz. mell  '!D11+'9.2.2. sz. mell  '!D11+'9.2.3. sz. mell  '!D11</f>
        <v>0</v>
      </c>
      <c r="E11" s="133">
        <f>'9.2.1. sz. mell  '!E11+'9.2.2. sz. mell  '!E11+'9.2.3. sz. mell  '!E11</f>
        <v>0</v>
      </c>
      <c r="F11" s="133">
        <f>'9.2.1. sz. mell  '!F11+'9.2.2. sz. mell  '!F11+'9.2.3. sz. mell  '!F11</f>
        <v>0</v>
      </c>
      <c r="G11" s="342">
        <f>'9.2.1. sz. mell  '!G11+'9.2.2. sz. mell  '!G11+'9.2.3. sz. mell  '!G11</f>
        <v>0</v>
      </c>
    </row>
    <row r="12" spans="1:7" s="44" customFormat="1" ht="12" customHeight="1">
      <c r="A12" s="162" t="s">
        <v>61</v>
      </c>
      <c r="B12" s="146" t="s">
        <v>144</v>
      </c>
      <c r="C12" s="133">
        <f>'9.2.1. sz. mell  '!C12+'9.2.2. sz. mell  '!C12+'9.2.3. sz. mell  '!C12</f>
        <v>0</v>
      </c>
      <c r="D12" s="133">
        <f>'9.2.1. sz. mell  '!D12+'9.2.2. sz. mell  '!D12+'9.2.3. sz. mell  '!D12</f>
        <v>0</v>
      </c>
      <c r="E12" s="133">
        <f>'9.2.1. sz. mell  '!E12+'9.2.2. sz. mell  '!E12+'9.2.3. sz. mell  '!E12</f>
        <v>0</v>
      </c>
      <c r="F12" s="133">
        <f>'9.2.1. sz. mell  '!F12+'9.2.2. sz. mell  '!F12+'9.2.3. sz. mell  '!F12</f>
        <v>0</v>
      </c>
      <c r="G12" s="342">
        <f>'9.2.1. sz. mell  '!G12+'9.2.2. sz. mell  '!G12+'9.2.3. sz. mell  '!G12</f>
        <v>0</v>
      </c>
    </row>
    <row r="13" spans="1:7" s="44" customFormat="1" ht="12" customHeight="1">
      <c r="A13" s="162" t="s">
        <v>62</v>
      </c>
      <c r="B13" s="146" t="s">
        <v>145</v>
      </c>
      <c r="C13" s="133">
        <f>'9.2.1. sz. mell  '!C13+'9.2.2. sz. mell  '!C13+'9.2.3. sz. mell  '!C13</f>
        <v>0</v>
      </c>
      <c r="D13" s="133">
        <f>'9.2.1. sz. mell  '!D13+'9.2.2. sz. mell  '!D13+'9.2.3. sz. mell  '!D13</f>
        <v>0</v>
      </c>
      <c r="E13" s="133">
        <f>'9.2.1. sz. mell  '!E13+'9.2.2. sz. mell  '!E13+'9.2.3. sz. mell  '!E13</f>
        <v>0</v>
      </c>
      <c r="F13" s="133">
        <f>'9.2.1. sz. mell  '!F13+'9.2.2. sz. mell  '!F13+'9.2.3. sz. mell  '!F13</f>
        <v>0</v>
      </c>
      <c r="G13" s="342">
        <f>'9.2.1. sz. mell  '!G13+'9.2.2. sz. mell  '!G13+'9.2.3. sz. mell  '!G13</f>
        <v>0</v>
      </c>
    </row>
    <row r="14" spans="1:7" s="44" customFormat="1" ht="12" customHeight="1">
      <c r="A14" s="162" t="s">
        <v>79</v>
      </c>
      <c r="B14" s="146" t="s">
        <v>361</v>
      </c>
      <c r="C14" s="133">
        <f>'9.2.1. sz. mell  '!C14+'9.2.2. sz. mell  '!C14+'9.2.3. sz. mell  '!C14</f>
        <v>0</v>
      </c>
      <c r="D14" s="133">
        <f>'9.2.1. sz. mell  '!D14+'9.2.2. sz. mell  '!D14+'9.2.3. sz. mell  '!D14</f>
        <v>0</v>
      </c>
      <c r="E14" s="133">
        <f>'9.2.1. sz. mell  '!E14+'9.2.2. sz. mell  '!E14+'9.2.3. sz. mell  '!E14</f>
        <v>0</v>
      </c>
      <c r="F14" s="133">
        <f>'9.2.1. sz. mell  '!F14+'9.2.2. sz. mell  '!F14+'9.2.3. sz. mell  '!F14</f>
        <v>0</v>
      </c>
      <c r="G14" s="342">
        <f>'9.2.1. sz. mell  '!G14+'9.2.2. sz. mell  '!G14+'9.2.3. sz. mell  '!G14</f>
        <v>0</v>
      </c>
    </row>
    <row r="15" spans="1:7" s="43" customFormat="1" ht="12" customHeight="1" thickBot="1">
      <c r="A15" s="163" t="s">
        <v>63</v>
      </c>
      <c r="B15" s="147" t="s">
        <v>299</v>
      </c>
      <c r="C15" s="133">
        <f>'9.2.1. sz. mell  '!C15+'9.2.2. sz. mell  '!C15+'9.2.3. sz. mell  '!C15</f>
        <v>0</v>
      </c>
      <c r="D15" s="133">
        <f>'9.2.1. sz. mell  '!D15+'9.2.2. sz. mell  '!D15+'9.2.3. sz. mell  '!D15</f>
        <v>0</v>
      </c>
      <c r="E15" s="133">
        <f>'9.2.1. sz. mell  '!E15+'9.2.2. sz. mell  '!E15+'9.2.3. sz. mell  '!E15</f>
        <v>0</v>
      </c>
      <c r="F15" s="133">
        <f>'9.2.1. sz. mell  '!F15+'9.2.2. sz. mell  '!F15+'9.2.3. sz. mell  '!F15</f>
        <v>0</v>
      </c>
      <c r="G15" s="342">
        <f>'9.2.1. sz. mell  '!G15+'9.2.2. sz. mell  '!G15+'9.2.3. sz. mell  '!G15</f>
        <v>0</v>
      </c>
    </row>
    <row r="16" spans="1:7" s="43" customFormat="1" ht="12" customHeight="1" thickBot="1">
      <c r="A16" s="23" t="s">
        <v>6</v>
      </c>
      <c r="B16" s="74" t="s">
        <v>146</v>
      </c>
      <c r="C16" s="131">
        <f>+C17+C18+C19+C20+C21</f>
        <v>0</v>
      </c>
      <c r="D16" s="201">
        <f>+D17+D18+D19+D20+D21</f>
        <v>1455000</v>
      </c>
      <c r="E16" s="131">
        <f>+E17+E18+E19+E20+E21</f>
        <v>0</v>
      </c>
      <c r="F16" s="131">
        <f>+F17+F18+F19+F20+F21</f>
        <v>1455000</v>
      </c>
      <c r="G16" s="271">
        <f>+G17+G18+G19+G20+G21</f>
        <v>1455000</v>
      </c>
    </row>
    <row r="17" spans="1:7" s="43" customFormat="1" ht="12" customHeight="1">
      <c r="A17" s="161" t="s">
        <v>65</v>
      </c>
      <c r="B17" s="145" t="s">
        <v>147</v>
      </c>
      <c r="C17" s="133">
        <f>'9.2.1. sz. mell  '!C17+'9.2.2. sz. mell  '!C17+'9.2.3. sz. mell  '!C17</f>
        <v>0</v>
      </c>
      <c r="D17" s="133">
        <f>'9.2.1. sz. mell  '!D17+'9.2.2. sz. mell  '!D17+'9.2.3. sz. mell  '!D17</f>
        <v>0</v>
      </c>
      <c r="E17" s="133">
        <f>'9.2.1. sz. mell  '!E17+'9.2.2. sz. mell  '!E17+'9.2.3. sz. mell  '!E17</f>
        <v>0</v>
      </c>
      <c r="F17" s="133">
        <f>'9.2.1. sz. mell  '!F17+'9.2.2. sz. mell  '!F17+'9.2.3. sz. mell  '!F17</f>
        <v>0</v>
      </c>
      <c r="G17" s="342">
        <f>'9.2.1. sz. mell  '!G17+'9.2.2. sz. mell  '!G17+'9.2.3. sz. mell  '!G17</f>
        <v>0</v>
      </c>
    </row>
    <row r="18" spans="1:7" s="43" customFormat="1" ht="12" customHeight="1">
      <c r="A18" s="162" t="s">
        <v>66</v>
      </c>
      <c r="B18" s="146" t="s">
        <v>148</v>
      </c>
      <c r="C18" s="133">
        <f>'9.2.1. sz. mell  '!C18+'9.2.2. sz. mell  '!C18+'9.2.3. sz. mell  '!C18</f>
        <v>0</v>
      </c>
      <c r="D18" s="133">
        <f>'9.2.1. sz. mell  '!D18+'9.2.2. sz. mell  '!D18+'9.2.3. sz. mell  '!D18</f>
        <v>0</v>
      </c>
      <c r="E18" s="133">
        <f>'9.2.1. sz. mell  '!E18+'9.2.2. sz. mell  '!E18+'9.2.3. sz. mell  '!E18</f>
        <v>0</v>
      </c>
      <c r="F18" s="133">
        <f>'9.2.1. sz. mell  '!F18+'9.2.2. sz. mell  '!F18+'9.2.3. sz. mell  '!F18</f>
        <v>0</v>
      </c>
      <c r="G18" s="342">
        <f>'9.2.1. sz. mell  '!G18+'9.2.2. sz. mell  '!G18+'9.2.3. sz. mell  '!G18</f>
        <v>0</v>
      </c>
    </row>
    <row r="19" spans="1:7" s="43" customFormat="1" ht="12" customHeight="1">
      <c r="A19" s="162" t="s">
        <v>67</v>
      </c>
      <c r="B19" s="146" t="s">
        <v>291</v>
      </c>
      <c r="C19" s="133">
        <f>'9.2.1. sz. mell  '!C19+'9.2.2. sz. mell  '!C19+'9.2.3. sz. mell  '!C19</f>
        <v>0</v>
      </c>
      <c r="D19" s="133">
        <f>'9.2.1. sz. mell  '!D19+'9.2.2. sz. mell  '!D19+'9.2.3. sz. mell  '!D19</f>
        <v>0</v>
      </c>
      <c r="E19" s="133">
        <f>'9.2.1. sz. mell  '!E19+'9.2.2. sz. mell  '!E19+'9.2.3. sz. mell  '!E19</f>
        <v>0</v>
      </c>
      <c r="F19" s="133">
        <f>'9.2.1. sz. mell  '!F19+'9.2.2. sz. mell  '!F19+'9.2.3. sz. mell  '!F19</f>
        <v>0</v>
      </c>
      <c r="G19" s="342">
        <f>'9.2.1. sz. mell  '!G19+'9.2.2. sz. mell  '!G19+'9.2.3. sz. mell  '!G19</f>
        <v>0</v>
      </c>
    </row>
    <row r="20" spans="1:7" s="43" customFormat="1" ht="12" customHeight="1">
      <c r="A20" s="162" t="s">
        <v>68</v>
      </c>
      <c r="B20" s="146" t="s">
        <v>292</v>
      </c>
      <c r="C20" s="133">
        <f>'9.2.1. sz. mell  '!C20+'9.2.2. sz. mell  '!C20+'9.2.3. sz. mell  '!C20</f>
        <v>0</v>
      </c>
      <c r="D20" s="133">
        <f>'9.2.1. sz. mell  '!D20+'9.2.2. sz. mell  '!D20+'9.2.3. sz. mell  '!D20</f>
        <v>0</v>
      </c>
      <c r="E20" s="133">
        <f>'9.2.1. sz. mell  '!E20+'9.2.2. sz. mell  '!E20+'9.2.3. sz. mell  '!E20</f>
        <v>0</v>
      </c>
      <c r="F20" s="133">
        <f>'9.2.1. sz. mell  '!F20+'9.2.2. sz. mell  '!F20+'9.2.3. sz. mell  '!F20</f>
        <v>0</v>
      </c>
      <c r="G20" s="342">
        <f>'9.2.1. sz. mell  '!G20+'9.2.2. sz. mell  '!G20+'9.2.3. sz. mell  '!G20</f>
        <v>0</v>
      </c>
    </row>
    <row r="21" spans="1:7" s="43" customFormat="1" ht="12" customHeight="1">
      <c r="A21" s="162" t="s">
        <v>69</v>
      </c>
      <c r="B21" s="146" t="s">
        <v>149</v>
      </c>
      <c r="C21" s="133">
        <f>'9.2.1. sz. mell  '!C21+'9.2.2. sz. mell  '!C21+'9.2.3. sz. mell  '!C21</f>
        <v>0</v>
      </c>
      <c r="D21" s="133">
        <f>'9.2.1. sz. mell  '!D21+'9.2.2. sz. mell  '!D21+'9.2.3. sz. mell  '!D21</f>
        <v>1455000</v>
      </c>
      <c r="E21" s="133">
        <f>'9.2.1. sz. mell  '!E21+'9.2.2. sz. mell  '!E21+'9.2.3. sz. mell  '!E21</f>
        <v>0</v>
      </c>
      <c r="F21" s="133">
        <f>'9.2.1. sz. mell  '!F21+'9.2.2. sz. mell  '!F21+'9.2.3. sz. mell  '!F21</f>
        <v>1455000</v>
      </c>
      <c r="G21" s="342">
        <f>'9.2.1. sz. mell  '!G21+'9.2.2. sz. mell  '!G21+'9.2.3. sz. mell  '!G21</f>
        <v>1455000</v>
      </c>
    </row>
    <row r="22" spans="1:7" s="44" customFormat="1" ht="12" customHeight="1" thickBot="1">
      <c r="A22" s="163" t="s">
        <v>75</v>
      </c>
      <c r="B22" s="147" t="s">
        <v>150</v>
      </c>
      <c r="C22" s="133">
        <f>'9.2.1. sz. mell  '!C22+'9.2.2. sz. mell  '!C22+'9.2.3. sz. mell  '!C22</f>
        <v>0</v>
      </c>
      <c r="D22" s="133">
        <f>'9.2.1. sz. mell  '!D22+'9.2.2. sz. mell  '!D22+'9.2.3. sz. mell  '!D22</f>
        <v>0</v>
      </c>
      <c r="E22" s="133">
        <f>'9.2.1. sz. mell  '!E22+'9.2.2. sz. mell  '!E22+'9.2.3. sz. mell  '!E22</f>
        <v>0</v>
      </c>
      <c r="F22" s="133">
        <f>'9.2.1. sz. mell  '!F22+'9.2.2. sz. mell  '!F22+'9.2.3. sz. mell  '!F22</f>
        <v>0</v>
      </c>
      <c r="G22" s="342">
        <f>'9.2.1. sz. mell  '!G22+'9.2.2. sz. mell  '!G22+'9.2.3. sz. mell  '!G22</f>
        <v>0</v>
      </c>
    </row>
    <row r="23" spans="1:7" s="44" customFormat="1" ht="12" customHeight="1" thickBot="1">
      <c r="A23" s="23" t="s">
        <v>7</v>
      </c>
      <c r="B23" s="17" t="s">
        <v>151</v>
      </c>
      <c r="C23" s="131">
        <f>+C24+C25+C26+C27+C28</f>
        <v>0</v>
      </c>
      <c r="D23" s="201">
        <f>+D24+D25+D26+D27+D28</f>
        <v>0</v>
      </c>
      <c r="E23" s="131">
        <f>+E24+E25+E26+E27+E28</f>
        <v>0</v>
      </c>
      <c r="F23" s="131">
        <f>+F24+F25+F26+F27+F28</f>
        <v>0</v>
      </c>
      <c r="G23" s="271">
        <f>+G24+G25+G26+G27+G28</f>
        <v>0</v>
      </c>
    </row>
    <row r="24" spans="1:7" s="44" customFormat="1" ht="12" customHeight="1">
      <c r="A24" s="161" t="s">
        <v>48</v>
      </c>
      <c r="B24" s="145" t="s">
        <v>152</v>
      </c>
      <c r="C24" s="133">
        <f>'9.2.1. sz. mell  '!C24+'9.2.2. sz. mell  '!C24+'9.2.3. sz. mell  '!C24</f>
        <v>0</v>
      </c>
      <c r="D24" s="133">
        <f>'9.2.1. sz. mell  '!D24+'9.2.2. sz. mell  '!D24+'9.2.3. sz. mell  '!D24</f>
        <v>0</v>
      </c>
      <c r="E24" s="133">
        <f>'9.2.1. sz. mell  '!E24+'9.2.2. sz. mell  '!E24+'9.2.3. sz. mell  '!E24</f>
        <v>0</v>
      </c>
      <c r="F24" s="133">
        <f>'9.2.1. sz. mell  '!F24+'9.2.2. sz. mell  '!F24+'9.2.3. sz. mell  '!F24</f>
        <v>0</v>
      </c>
      <c r="G24" s="342">
        <f>'9.2.1. sz. mell  '!G24+'9.2.2. sz. mell  '!G24+'9.2.3. sz. mell  '!G24</f>
        <v>0</v>
      </c>
    </row>
    <row r="25" spans="1:7" s="43" customFormat="1" ht="12" customHeight="1">
      <c r="A25" s="162" t="s">
        <v>49</v>
      </c>
      <c r="B25" s="146" t="s">
        <v>153</v>
      </c>
      <c r="C25" s="133">
        <f>'9.2.1. sz. mell  '!C25+'9.2.2. sz. mell  '!C25+'9.2.3. sz. mell  '!C25</f>
        <v>0</v>
      </c>
      <c r="D25" s="133">
        <f>'9.2.1. sz. mell  '!D25+'9.2.2. sz. mell  '!D25+'9.2.3. sz. mell  '!D25</f>
        <v>0</v>
      </c>
      <c r="E25" s="133">
        <f>'9.2.1. sz. mell  '!E25+'9.2.2. sz. mell  '!E25+'9.2.3. sz. mell  '!E25</f>
        <v>0</v>
      </c>
      <c r="F25" s="133">
        <f>'9.2.1. sz. mell  '!F25+'9.2.2. sz. mell  '!F25+'9.2.3. sz. mell  '!F25</f>
        <v>0</v>
      </c>
      <c r="G25" s="342">
        <f>'9.2.1. sz. mell  '!G25+'9.2.2. sz. mell  '!G25+'9.2.3. sz. mell  '!G25</f>
        <v>0</v>
      </c>
    </row>
    <row r="26" spans="1:7" s="44" customFormat="1" ht="12" customHeight="1">
      <c r="A26" s="162" t="s">
        <v>50</v>
      </c>
      <c r="B26" s="146" t="s">
        <v>293</v>
      </c>
      <c r="C26" s="133">
        <f>'9.2.1. sz. mell  '!C26+'9.2.2. sz. mell  '!C26+'9.2.3. sz. mell  '!C26</f>
        <v>0</v>
      </c>
      <c r="D26" s="133">
        <f>'9.2.1. sz. mell  '!D26+'9.2.2. sz. mell  '!D26+'9.2.3. sz. mell  '!D26</f>
        <v>0</v>
      </c>
      <c r="E26" s="133">
        <f>'9.2.1. sz. mell  '!E26+'9.2.2. sz. mell  '!E26+'9.2.3. sz. mell  '!E26</f>
        <v>0</v>
      </c>
      <c r="F26" s="133">
        <f>'9.2.1. sz. mell  '!F26+'9.2.2. sz. mell  '!F26+'9.2.3. sz. mell  '!F26</f>
        <v>0</v>
      </c>
      <c r="G26" s="342">
        <f>'9.2.1. sz. mell  '!G26+'9.2.2. sz. mell  '!G26+'9.2.3. sz. mell  '!G26</f>
        <v>0</v>
      </c>
    </row>
    <row r="27" spans="1:7" s="44" customFormat="1" ht="12" customHeight="1">
      <c r="A27" s="162" t="s">
        <v>51</v>
      </c>
      <c r="B27" s="146" t="s">
        <v>294</v>
      </c>
      <c r="C27" s="133">
        <f>'9.2.1. sz. mell  '!C27+'9.2.2. sz. mell  '!C27+'9.2.3. sz. mell  '!C27</f>
        <v>0</v>
      </c>
      <c r="D27" s="133">
        <f>'9.2.1. sz. mell  '!D27+'9.2.2. sz. mell  '!D27+'9.2.3. sz. mell  '!D27</f>
        <v>0</v>
      </c>
      <c r="E27" s="133">
        <f>'9.2.1. sz. mell  '!E27+'9.2.2. sz. mell  '!E27+'9.2.3. sz. mell  '!E27</f>
        <v>0</v>
      </c>
      <c r="F27" s="133">
        <f>'9.2.1. sz. mell  '!F27+'9.2.2. sz. mell  '!F27+'9.2.3. sz. mell  '!F27</f>
        <v>0</v>
      </c>
      <c r="G27" s="340">
        <f>'9.2.1. sz. mell  '!G27+'9.2.2. sz. mell  '!G27+'9.2.3. sz. mell  '!G27</f>
        <v>0</v>
      </c>
    </row>
    <row r="28" spans="1:7" s="44" customFormat="1" ht="12" customHeight="1">
      <c r="A28" s="162" t="s">
        <v>92</v>
      </c>
      <c r="B28" s="146" t="s">
        <v>154</v>
      </c>
      <c r="C28" s="133">
        <f>'9.2.1. sz. mell  '!C28+'9.2.2. sz. mell  '!C28+'9.2.3. sz. mell  '!C28</f>
        <v>0</v>
      </c>
      <c r="D28" s="133">
        <f>'9.2.1. sz. mell  '!D28+'9.2.2. sz. mell  '!D28+'9.2.3. sz. mell  '!D28</f>
        <v>0</v>
      </c>
      <c r="E28" s="133">
        <f>'9.2.1. sz. mell  '!E28+'9.2.2. sz. mell  '!E28+'9.2.3. sz. mell  '!E28</f>
        <v>0</v>
      </c>
      <c r="F28" s="133">
        <f>'9.2.1. sz. mell  '!F28+'9.2.2. sz. mell  '!F28+'9.2.3. sz. mell  '!F28</f>
        <v>0</v>
      </c>
      <c r="G28" s="342">
        <f>'9.2.1. sz. mell  '!G28+'9.2.2. sz. mell  '!G28+'9.2.3. sz. mell  '!G28</f>
        <v>0</v>
      </c>
    </row>
    <row r="29" spans="1:7" s="44" customFormat="1" ht="12" customHeight="1" thickBot="1">
      <c r="A29" s="163" t="s">
        <v>93</v>
      </c>
      <c r="B29" s="147" t="s">
        <v>155</v>
      </c>
      <c r="C29" s="133">
        <f>'9.2.1. sz. mell  '!C29+'9.2.2. sz. mell  '!C29+'9.2.3. sz. mell  '!C29</f>
        <v>0</v>
      </c>
      <c r="D29" s="133">
        <f>'9.2.1. sz. mell  '!D29+'9.2.2. sz. mell  '!D29+'9.2.3. sz. mell  '!D29</f>
        <v>0</v>
      </c>
      <c r="E29" s="133">
        <f>'9.2.1. sz. mell  '!E29+'9.2.2. sz. mell  '!E29+'9.2.3. sz. mell  '!E29</f>
        <v>0</v>
      </c>
      <c r="F29" s="133">
        <f>'9.2.1. sz. mell  '!F29+'9.2.2. sz. mell  '!F29+'9.2.3. sz. mell  '!F29</f>
        <v>0</v>
      </c>
      <c r="G29" s="342">
        <f>'9.2.1. sz. mell  '!G29+'9.2.2. sz. mell  '!G29+'9.2.3. sz. mell  '!G29</f>
        <v>0</v>
      </c>
    </row>
    <row r="30" spans="1:7" s="44" customFormat="1" ht="12" customHeight="1" thickBot="1">
      <c r="A30" s="23" t="s">
        <v>94</v>
      </c>
      <c r="B30" s="17" t="s">
        <v>428</v>
      </c>
      <c r="C30" s="137">
        <f>+C31+C33+C34+C35+C36+C37+C38</f>
        <v>0</v>
      </c>
      <c r="D30" s="137">
        <f>+D31+D33+D34+D35+D36+D37+D38</f>
        <v>0</v>
      </c>
      <c r="E30" s="137">
        <f>+E31+E33+E34+E35+E36+E37+E38</f>
        <v>0</v>
      </c>
      <c r="F30" s="137">
        <f>+F31+F33+F34+F35+F36+F37+F38</f>
        <v>0</v>
      </c>
      <c r="G30" s="275">
        <f>+G31+G33+G34+G35+G36+G37+G38</f>
        <v>0</v>
      </c>
    </row>
    <row r="31" spans="1:7" s="44" customFormat="1" ht="12" customHeight="1">
      <c r="A31" s="161" t="s">
        <v>156</v>
      </c>
      <c r="B31" s="145" t="s">
        <v>422</v>
      </c>
      <c r="C31" s="133">
        <f>'9.2.1. sz. mell  '!C31+'9.2.2. sz. mell  '!C31+'9.2.3. sz. mell  '!C31</f>
        <v>0</v>
      </c>
      <c r="D31" s="133">
        <f>'9.2.1. sz. mell  '!D31+'9.2.2. sz. mell  '!D31+'9.2.3. sz. mell  '!D31</f>
        <v>0</v>
      </c>
      <c r="E31" s="133">
        <f>'9.2.1. sz. mell  '!E31+'9.2.2. sz. mell  '!E31+'9.2.3. sz. mell  '!E31</f>
        <v>0</v>
      </c>
      <c r="F31" s="133">
        <f>'9.2.1. sz. mell  '!F31+'9.2.2. sz. mell  '!F31+'9.2.3. sz. mell  '!F31</f>
        <v>0</v>
      </c>
      <c r="G31" s="342">
        <f>'9.2.1. sz. mell  '!G31+'9.2.2. sz. mell  '!G31+'9.2.3. sz. mell  '!G31</f>
        <v>0</v>
      </c>
    </row>
    <row r="32" spans="1:7" s="44" customFormat="1" ht="12" customHeight="1">
      <c r="A32" s="161" t="s">
        <v>157</v>
      </c>
      <c r="B32" s="145" t="s">
        <v>449</v>
      </c>
      <c r="C32" s="133">
        <f>'9.2.1. sz. mell  '!C32+'9.2.2. sz. mell  '!C32+'9.2.3. sz. mell  '!C32</f>
        <v>0</v>
      </c>
      <c r="D32" s="133">
        <f>'9.2.1. sz. mell  '!D32+'9.2.2. sz. mell  '!D32+'9.2.3. sz. mell  '!D32</f>
        <v>0</v>
      </c>
      <c r="E32" s="133">
        <f>'9.2.1. sz. mell  '!E32+'9.2.2. sz. mell  '!E32+'9.2.3. sz. mell  '!E32</f>
        <v>0</v>
      </c>
      <c r="F32" s="133">
        <f>'9.2.1. sz. mell  '!F32+'9.2.2. sz. mell  '!F32+'9.2.3. sz. mell  '!F32</f>
        <v>0</v>
      </c>
      <c r="G32" s="342">
        <f>'9.2.1. sz. mell  '!G32+'9.2.2. sz. mell  '!G32+'9.2.3. sz. mell  '!G32</f>
        <v>0</v>
      </c>
    </row>
    <row r="33" spans="1:7" s="44" customFormat="1" ht="12" customHeight="1">
      <c r="A33" s="162" t="s">
        <v>158</v>
      </c>
      <c r="B33" s="146" t="s">
        <v>450</v>
      </c>
      <c r="C33" s="133">
        <f>'9.2.1. sz. mell  '!C33+'9.2.2. sz. mell  '!C33+'9.2.3. sz. mell  '!C33</f>
        <v>0</v>
      </c>
      <c r="D33" s="133">
        <f>'9.2.1. sz. mell  '!D33+'9.2.2. sz. mell  '!D33+'9.2.3. sz. mell  '!D33</f>
        <v>0</v>
      </c>
      <c r="E33" s="133">
        <f>'9.2.1. sz. mell  '!E33+'9.2.2. sz. mell  '!E33+'9.2.3. sz. mell  '!E33</f>
        <v>0</v>
      </c>
      <c r="F33" s="133">
        <f>'9.2.1. sz. mell  '!F33+'9.2.2. sz. mell  '!F33+'9.2.3. sz. mell  '!F33</f>
        <v>0</v>
      </c>
      <c r="G33" s="342">
        <f>'9.2.1. sz. mell  '!G33+'9.2.2. sz. mell  '!G33+'9.2.3. sz. mell  '!G33</f>
        <v>0</v>
      </c>
    </row>
    <row r="34" spans="1:7" s="44" customFormat="1" ht="12" customHeight="1">
      <c r="A34" s="162" t="s">
        <v>159</v>
      </c>
      <c r="B34" s="146" t="s">
        <v>423</v>
      </c>
      <c r="C34" s="133">
        <f>'9.2.1. sz. mell  '!C34+'9.2.2. sz. mell  '!C34+'9.2.3. sz. mell  '!C34</f>
        <v>0</v>
      </c>
      <c r="D34" s="133">
        <f>'9.2.1. sz. mell  '!D34+'9.2.2. sz. mell  '!D34+'9.2.3. sz. mell  '!D34</f>
        <v>0</v>
      </c>
      <c r="E34" s="133">
        <f>'9.2.1. sz. mell  '!E34+'9.2.2. sz. mell  '!E34+'9.2.3. sz. mell  '!E34</f>
        <v>0</v>
      </c>
      <c r="F34" s="133">
        <f>'9.2.1. sz. mell  '!F34+'9.2.2. sz. mell  '!F34+'9.2.3. sz. mell  '!F34</f>
        <v>0</v>
      </c>
      <c r="G34" s="342">
        <f>'9.2.1. sz. mell  '!G34+'9.2.2. sz. mell  '!G34+'9.2.3. sz. mell  '!G34</f>
        <v>0</v>
      </c>
    </row>
    <row r="35" spans="1:7" s="44" customFormat="1" ht="12" customHeight="1">
      <c r="A35" s="162" t="s">
        <v>425</v>
      </c>
      <c r="B35" s="146" t="s">
        <v>424</v>
      </c>
      <c r="C35" s="133">
        <f>'9.2.1. sz. mell  '!C35+'9.2.2. sz. mell  '!C35+'9.2.3. sz. mell  '!C35</f>
        <v>0</v>
      </c>
      <c r="D35" s="133">
        <f>'9.2.1. sz. mell  '!D35+'9.2.2. sz. mell  '!D35+'9.2.3. sz. mell  '!D35</f>
        <v>0</v>
      </c>
      <c r="E35" s="133">
        <f>'9.2.1. sz. mell  '!E35+'9.2.2. sz. mell  '!E35+'9.2.3. sz. mell  '!E35</f>
        <v>0</v>
      </c>
      <c r="F35" s="133">
        <f>'9.2.1. sz. mell  '!F35+'9.2.2. sz. mell  '!F35+'9.2.3. sz. mell  '!F35</f>
        <v>0</v>
      </c>
      <c r="G35" s="342">
        <f>'9.2.1. sz. mell  '!G35+'9.2.2. sz. mell  '!G35+'9.2.3. sz. mell  '!G35</f>
        <v>0</v>
      </c>
    </row>
    <row r="36" spans="1:7" s="44" customFormat="1" ht="12" customHeight="1">
      <c r="A36" s="162" t="s">
        <v>426</v>
      </c>
      <c r="B36" s="146" t="s">
        <v>160</v>
      </c>
      <c r="C36" s="133">
        <f>'9.2.1. sz. mell  '!C36+'9.2.2. sz. mell  '!C36+'9.2.3. sz. mell  '!C36</f>
        <v>0</v>
      </c>
      <c r="D36" s="133">
        <f>'9.2.1. sz. mell  '!D36+'9.2.2. sz. mell  '!D36+'9.2.3. sz. mell  '!D36</f>
        <v>0</v>
      </c>
      <c r="E36" s="133">
        <f>'9.2.1. sz. mell  '!E36+'9.2.2. sz. mell  '!E36+'9.2.3. sz. mell  '!E36</f>
        <v>0</v>
      </c>
      <c r="F36" s="133">
        <f>'9.2.1. sz. mell  '!F36+'9.2.2. sz. mell  '!F36+'9.2.3. sz. mell  '!F36</f>
        <v>0</v>
      </c>
      <c r="G36" s="342">
        <f>'9.2.1. sz. mell  '!G36+'9.2.2. sz. mell  '!G36+'9.2.3. sz. mell  '!G36</f>
        <v>0</v>
      </c>
    </row>
    <row r="37" spans="1:7" s="44" customFormat="1" ht="12" customHeight="1">
      <c r="A37" s="162" t="s">
        <v>427</v>
      </c>
      <c r="B37" s="146" t="s">
        <v>161</v>
      </c>
      <c r="C37" s="133">
        <f>'9.2.1. sz. mell  '!C37+'9.2.2. sz. mell  '!C37+'9.2.3. sz. mell  '!C37</f>
        <v>0</v>
      </c>
      <c r="D37" s="133">
        <f>'9.2.1. sz. mell  '!D37+'9.2.2. sz. mell  '!D37+'9.2.3. sz. mell  '!D37</f>
        <v>0</v>
      </c>
      <c r="E37" s="133">
        <f>'9.2.1. sz. mell  '!E37+'9.2.2. sz. mell  '!E37+'9.2.3. sz. mell  '!E37</f>
        <v>0</v>
      </c>
      <c r="F37" s="133">
        <f>'9.2.1. sz. mell  '!F37+'9.2.2. sz. mell  '!F37+'9.2.3. sz. mell  '!F37</f>
        <v>0</v>
      </c>
      <c r="G37" s="342">
        <f>'9.2.1. sz. mell  '!G37+'9.2.2. sz. mell  '!G37+'9.2.3. sz. mell  '!G37</f>
        <v>0</v>
      </c>
    </row>
    <row r="38" spans="1:7" s="44" customFormat="1" ht="12" customHeight="1" thickBot="1">
      <c r="A38" s="163" t="s">
        <v>451</v>
      </c>
      <c r="B38" s="147" t="s">
        <v>162</v>
      </c>
      <c r="C38" s="133">
        <f>'9.2.1. sz. mell  '!C38+'9.2.2. sz. mell  '!C38+'9.2.3. sz. mell  '!C38</f>
        <v>0</v>
      </c>
      <c r="D38" s="133">
        <f>'9.2.1. sz. mell  '!D38+'9.2.2. sz. mell  '!D38+'9.2.3. sz. mell  '!D38</f>
        <v>0</v>
      </c>
      <c r="E38" s="133">
        <f>'9.2.1. sz. mell  '!E38+'9.2.2. sz. mell  '!E38+'9.2.3. sz. mell  '!E38</f>
        <v>0</v>
      </c>
      <c r="F38" s="133">
        <f>'9.2.1. sz. mell  '!F38+'9.2.2. sz. mell  '!F38+'9.2.3. sz. mell  '!F38</f>
        <v>0</v>
      </c>
      <c r="G38" s="342">
        <f>'9.2.1. sz. mell  '!G38+'9.2.2. sz. mell  '!G38+'9.2.3. sz. mell  '!G38</f>
        <v>0</v>
      </c>
    </row>
    <row r="39" spans="1:7" s="44" customFormat="1" ht="12" customHeight="1" thickBot="1">
      <c r="A39" s="23" t="s">
        <v>9</v>
      </c>
      <c r="B39" s="17" t="s">
        <v>300</v>
      </c>
      <c r="C39" s="131">
        <f>SUM(C40:C50)</f>
        <v>17000</v>
      </c>
      <c r="D39" s="201">
        <f>SUM(D40:D50)</f>
        <v>0</v>
      </c>
      <c r="E39" s="131">
        <f>SUM(E40:E50)</f>
        <v>0</v>
      </c>
      <c r="F39" s="131">
        <f>SUM(F40:F50)</f>
        <v>0</v>
      </c>
      <c r="G39" s="271">
        <f>SUM(G40:G50)</f>
        <v>17000</v>
      </c>
    </row>
    <row r="40" spans="1:7" s="44" customFormat="1" ht="12" customHeight="1">
      <c r="A40" s="161" t="s">
        <v>52</v>
      </c>
      <c r="B40" s="145" t="s">
        <v>165</v>
      </c>
      <c r="C40" s="133">
        <f>'9.2.1. sz. mell  '!C40+'9.2.2. sz. mell  '!C40+'9.2.3. sz. mell  '!C40</f>
        <v>0</v>
      </c>
      <c r="D40" s="133">
        <f>'9.2.1. sz. mell  '!D40+'9.2.2. sz. mell  '!D40+'9.2.3. sz. mell  '!D40</f>
        <v>0</v>
      </c>
      <c r="E40" s="133">
        <f>'9.2.1. sz. mell  '!E40+'9.2.2. sz. mell  '!E40+'9.2.3. sz. mell  '!E40</f>
        <v>0</v>
      </c>
      <c r="F40" s="133">
        <f>'9.2.1. sz. mell  '!F40+'9.2.2. sz. mell  '!F40+'9.2.3. sz. mell  '!F40</f>
        <v>0</v>
      </c>
      <c r="G40" s="342">
        <f>'9.2.1. sz. mell  '!G40+'9.2.2. sz. mell  '!G40+'9.2.3. sz. mell  '!G40</f>
        <v>0</v>
      </c>
    </row>
    <row r="41" spans="1:7" s="44" customFormat="1" ht="12" customHeight="1">
      <c r="A41" s="162" t="s">
        <v>53</v>
      </c>
      <c r="B41" s="146" t="s">
        <v>166</v>
      </c>
      <c r="C41" s="133">
        <f>'9.2.1. sz. mell  '!C41+'9.2.2. sz. mell  '!C41+'9.2.3. sz. mell  '!C41</f>
        <v>15000</v>
      </c>
      <c r="D41" s="133">
        <f>'9.2.1. sz. mell  '!D41+'9.2.2. sz. mell  '!D41+'9.2.3. sz. mell  '!D41</f>
        <v>0</v>
      </c>
      <c r="E41" s="133">
        <f>'9.2.1. sz. mell  '!E41+'9.2.2. sz. mell  '!E41+'9.2.3. sz. mell  '!E41</f>
        <v>0</v>
      </c>
      <c r="F41" s="133">
        <f>'9.2.1. sz. mell  '!F41+'9.2.2. sz. mell  '!F41+'9.2.3. sz. mell  '!F41</f>
        <v>0</v>
      </c>
      <c r="G41" s="342">
        <f>'9.2.1. sz. mell  '!G41+'9.2.2. sz. mell  '!G41+'9.2.3. sz. mell  '!G41</f>
        <v>15000</v>
      </c>
    </row>
    <row r="42" spans="1:7" s="44" customFormat="1" ht="12" customHeight="1">
      <c r="A42" s="162" t="s">
        <v>54</v>
      </c>
      <c r="B42" s="146" t="s">
        <v>167</v>
      </c>
      <c r="C42" s="133">
        <f>'9.2.1. sz. mell  '!C42+'9.2.2. sz. mell  '!C42+'9.2.3. sz. mell  '!C42</f>
        <v>0</v>
      </c>
      <c r="D42" s="133">
        <f>'9.2.1. sz. mell  '!D42+'9.2.2. sz. mell  '!D42+'9.2.3. sz. mell  '!D42</f>
        <v>0</v>
      </c>
      <c r="E42" s="133">
        <f>'9.2.1. sz. mell  '!E42+'9.2.2. sz. mell  '!E42+'9.2.3. sz. mell  '!E42</f>
        <v>0</v>
      </c>
      <c r="F42" s="133">
        <f>'9.2.1. sz. mell  '!F42+'9.2.2. sz. mell  '!F42+'9.2.3. sz. mell  '!F42</f>
        <v>0</v>
      </c>
      <c r="G42" s="342">
        <f>'9.2.1. sz. mell  '!G42+'9.2.2. sz. mell  '!G42+'9.2.3. sz. mell  '!G42</f>
        <v>0</v>
      </c>
    </row>
    <row r="43" spans="1:7" s="44" customFormat="1" ht="12" customHeight="1">
      <c r="A43" s="162" t="s">
        <v>96</v>
      </c>
      <c r="B43" s="146" t="s">
        <v>168</v>
      </c>
      <c r="C43" s="133">
        <f>'9.2.1. sz. mell  '!C43+'9.2.2. sz. mell  '!C43+'9.2.3. sz. mell  '!C43</f>
        <v>0</v>
      </c>
      <c r="D43" s="133">
        <f>'9.2.1. sz. mell  '!D43+'9.2.2. sz. mell  '!D43+'9.2.3. sz. mell  '!D43</f>
        <v>0</v>
      </c>
      <c r="E43" s="133">
        <f>'9.2.1. sz. mell  '!E43+'9.2.2. sz. mell  '!E43+'9.2.3. sz. mell  '!E43</f>
        <v>0</v>
      </c>
      <c r="F43" s="133">
        <f>'9.2.1. sz. mell  '!F43+'9.2.2. sz. mell  '!F43+'9.2.3. sz. mell  '!F43</f>
        <v>0</v>
      </c>
      <c r="G43" s="342">
        <f>'9.2.1. sz. mell  '!G43+'9.2.2. sz. mell  '!G43+'9.2.3. sz. mell  '!G43</f>
        <v>0</v>
      </c>
    </row>
    <row r="44" spans="1:7" s="44" customFormat="1" ht="12" customHeight="1">
      <c r="A44" s="162" t="s">
        <v>97</v>
      </c>
      <c r="B44" s="146" t="s">
        <v>169</v>
      </c>
      <c r="C44" s="133">
        <f>'9.2.1. sz. mell  '!C44+'9.2.2. sz. mell  '!C44+'9.2.3. sz. mell  '!C44</f>
        <v>0</v>
      </c>
      <c r="D44" s="133">
        <f>'9.2.1. sz. mell  '!D44+'9.2.2. sz. mell  '!D44+'9.2.3. sz. mell  '!D44</f>
        <v>0</v>
      </c>
      <c r="E44" s="133">
        <f>'9.2.1. sz. mell  '!E44+'9.2.2. sz. mell  '!E44+'9.2.3. sz. mell  '!E44</f>
        <v>0</v>
      </c>
      <c r="F44" s="133">
        <f>'9.2.1. sz. mell  '!F44+'9.2.2. sz. mell  '!F44+'9.2.3. sz. mell  '!F44</f>
        <v>0</v>
      </c>
      <c r="G44" s="342">
        <f>'9.2.1. sz. mell  '!G44+'9.2.2. sz. mell  '!G44+'9.2.3. sz. mell  '!G44</f>
        <v>0</v>
      </c>
    </row>
    <row r="45" spans="1:7" s="44" customFormat="1" ht="12" customHeight="1">
      <c r="A45" s="162" t="s">
        <v>98</v>
      </c>
      <c r="B45" s="146" t="s">
        <v>170</v>
      </c>
      <c r="C45" s="133">
        <f>'9.2.1. sz. mell  '!C45+'9.2.2. sz. mell  '!C45+'9.2.3. sz. mell  '!C45</f>
        <v>0</v>
      </c>
      <c r="D45" s="133">
        <f>'9.2.1. sz. mell  '!D45+'9.2.2. sz. mell  '!D45+'9.2.3. sz. mell  '!D45</f>
        <v>0</v>
      </c>
      <c r="E45" s="133">
        <f>'9.2.1. sz. mell  '!E45+'9.2.2. sz. mell  '!E45+'9.2.3. sz. mell  '!E45</f>
        <v>0</v>
      </c>
      <c r="F45" s="133">
        <f>'9.2.1. sz. mell  '!F45+'9.2.2. sz. mell  '!F45+'9.2.3. sz. mell  '!F45</f>
        <v>0</v>
      </c>
      <c r="G45" s="340">
        <f>'9.2.1. sz. mell  '!G45+'9.2.2. sz. mell  '!G45+'9.2.3. sz. mell  '!G45</f>
        <v>0</v>
      </c>
    </row>
    <row r="46" spans="1:7" s="44" customFormat="1" ht="12" customHeight="1">
      <c r="A46" s="162" t="s">
        <v>99</v>
      </c>
      <c r="B46" s="146" t="s">
        <v>171</v>
      </c>
      <c r="C46" s="133">
        <f>'9.2.1. sz. mell  '!C46+'9.2.2. sz. mell  '!C46+'9.2.3. sz. mell  '!C46</f>
        <v>0</v>
      </c>
      <c r="D46" s="133">
        <f>'9.2.1. sz. mell  '!D46+'9.2.2. sz. mell  '!D46+'9.2.3. sz. mell  '!D46</f>
        <v>0</v>
      </c>
      <c r="E46" s="133">
        <f>'9.2.1. sz. mell  '!E46+'9.2.2. sz. mell  '!E46+'9.2.3. sz. mell  '!E46</f>
        <v>0</v>
      </c>
      <c r="F46" s="133">
        <f>'9.2.1. sz. mell  '!F46+'9.2.2. sz. mell  '!F46+'9.2.3. sz. mell  '!F46</f>
        <v>0</v>
      </c>
      <c r="G46" s="342">
        <f>'9.2.1. sz. mell  '!G46+'9.2.2. sz. mell  '!G46+'9.2.3. sz. mell  '!G46</f>
        <v>0</v>
      </c>
    </row>
    <row r="47" spans="1:7" s="44" customFormat="1" ht="12" customHeight="1">
      <c r="A47" s="162" t="s">
        <v>100</v>
      </c>
      <c r="B47" s="146" t="s">
        <v>172</v>
      </c>
      <c r="C47" s="133">
        <f>'9.2.1. sz. mell  '!C47+'9.2.2. sz. mell  '!C47+'9.2.3. sz. mell  '!C47</f>
        <v>1000</v>
      </c>
      <c r="D47" s="133">
        <f>'9.2.1. sz. mell  '!D47+'9.2.2. sz. mell  '!D47+'9.2.3. sz. mell  '!D47</f>
        <v>0</v>
      </c>
      <c r="E47" s="133">
        <f>'9.2.1. sz. mell  '!E47+'9.2.2. sz. mell  '!E47+'9.2.3. sz. mell  '!E47</f>
        <v>0</v>
      </c>
      <c r="F47" s="133">
        <f>'9.2.1. sz. mell  '!F47+'9.2.2. sz. mell  '!F47+'9.2.3. sz. mell  '!F47</f>
        <v>0</v>
      </c>
      <c r="G47" s="342">
        <f>'9.2.1. sz. mell  '!G47+'9.2.2. sz. mell  '!G47+'9.2.3. sz. mell  '!G47</f>
        <v>1000</v>
      </c>
    </row>
    <row r="48" spans="1:7" s="44" customFormat="1" ht="12" customHeight="1">
      <c r="A48" s="162" t="s">
        <v>163</v>
      </c>
      <c r="B48" s="146" t="s">
        <v>173</v>
      </c>
      <c r="C48" s="133">
        <f>'9.2.1. sz. mell  '!C48+'9.2.2. sz. mell  '!C48+'9.2.3. sz. mell  '!C48</f>
        <v>0</v>
      </c>
      <c r="D48" s="133">
        <f>'9.2.1. sz. mell  '!D48+'9.2.2. sz. mell  '!D48+'9.2.3. sz. mell  '!D48</f>
        <v>0</v>
      </c>
      <c r="E48" s="133">
        <f>'9.2.1. sz. mell  '!E48+'9.2.2. sz. mell  '!E48+'9.2.3. sz. mell  '!E48</f>
        <v>0</v>
      </c>
      <c r="F48" s="133">
        <f>'9.2.1. sz. mell  '!F48+'9.2.2. sz. mell  '!F48+'9.2.3. sz. mell  '!F48</f>
        <v>0</v>
      </c>
      <c r="G48" s="342">
        <f>'9.2.1. sz. mell  '!G48+'9.2.2. sz. mell  '!G48+'9.2.3. sz. mell  '!G48</f>
        <v>0</v>
      </c>
    </row>
    <row r="49" spans="1:7" s="44" customFormat="1" ht="12" customHeight="1">
      <c r="A49" s="163" t="s">
        <v>164</v>
      </c>
      <c r="B49" s="147" t="s">
        <v>302</v>
      </c>
      <c r="C49" s="133">
        <f>'9.2.1. sz. mell  '!C49+'9.2.2. sz. mell  '!C49+'9.2.3. sz. mell  '!C49</f>
        <v>0</v>
      </c>
      <c r="D49" s="133">
        <f>'9.2.1. sz. mell  '!D49+'9.2.2. sz. mell  '!D49+'9.2.3. sz. mell  '!D49</f>
        <v>0</v>
      </c>
      <c r="E49" s="133">
        <f>'9.2.1. sz. mell  '!E49+'9.2.2. sz. mell  '!E49+'9.2.3. sz. mell  '!E49</f>
        <v>0</v>
      </c>
      <c r="F49" s="133">
        <f>'9.2.1. sz. mell  '!F49+'9.2.2. sz. mell  '!F49+'9.2.3. sz. mell  '!F49</f>
        <v>0</v>
      </c>
      <c r="G49" s="342">
        <f>'9.2.1. sz. mell  '!G49+'9.2.2. sz. mell  '!G49+'9.2.3. sz. mell  '!G49</f>
        <v>0</v>
      </c>
    </row>
    <row r="50" spans="1:7" s="44" customFormat="1" ht="12" customHeight="1" thickBot="1">
      <c r="A50" s="163" t="s">
        <v>301</v>
      </c>
      <c r="B50" s="147" t="s">
        <v>174</v>
      </c>
      <c r="C50" s="133">
        <f>'9.2.1. sz. mell  '!C50+'9.2.2. sz. mell  '!C50+'9.2.3. sz. mell  '!C50</f>
        <v>1000</v>
      </c>
      <c r="D50" s="133">
        <f>'9.2.1. sz. mell  '!D50+'9.2.2. sz. mell  '!D50+'9.2.3. sz. mell  '!D50</f>
        <v>0</v>
      </c>
      <c r="E50" s="133">
        <f>'9.2.1. sz. mell  '!E50+'9.2.2. sz. mell  '!E50+'9.2.3. sz. mell  '!E50</f>
        <v>0</v>
      </c>
      <c r="F50" s="133">
        <f>'9.2.1. sz. mell  '!F50+'9.2.2. sz. mell  '!F50+'9.2.3. sz. mell  '!F50</f>
        <v>0</v>
      </c>
      <c r="G50" s="342">
        <f>'9.2.1. sz. mell  '!G50+'9.2.2. sz. mell  '!G50+'9.2.3. sz. mell  '!G50</f>
        <v>1000</v>
      </c>
    </row>
    <row r="51" spans="1:7" s="44" customFormat="1" ht="12" customHeight="1" thickBot="1">
      <c r="A51" s="23" t="s">
        <v>10</v>
      </c>
      <c r="B51" s="17" t="s">
        <v>175</v>
      </c>
      <c r="C51" s="131">
        <f>SUM(C52:C56)</f>
        <v>0</v>
      </c>
      <c r="D51" s="201">
        <f>SUM(D52:D56)</f>
        <v>0</v>
      </c>
      <c r="E51" s="131">
        <f>SUM(E52:E56)</f>
        <v>0</v>
      </c>
      <c r="F51" s="131">
        <f>SUM(F52:F56)</f>
        <v>0</v>
      </c>
      <c r="G51" s="271">
        <f>SUM(G52:G56)</f>
        <v>0</v>
      </c>
    </row>
    <row r="52" spans="1:7" s="44" customFormat="1" ht="12" customHeight="1">
      <c r="A52" s="161" t="s">
        <v>55</v>
      </c>
      <c r="B52" s="145" t="s">
        <v>179</v>
      </c>
      <c r="C52" s="176">
        <f>'9.2.1. sz. mell  '!C52+'9.2.2. sz. mell  '!C52+'9.2.3. sz. mell  '!C52</f>
        <v>0</v>
      </c>
      <c r="D52" s="176">
        <f>'9.2.1. sz. mell  '!D52+'9.2.2. sz. mell  '!D52+'9.2.3. sz. mell  '!D52</f>
        <v>0</v>
      </c>
      <c r="E52" s="176">
        <f>'9.2.1. sz. mell  '!E52+'9.2.2. sz. mell  '!E52+'9.2.3. sz. mell  '!E52</f>
        <v>0</v>
      </c>
      <c r="F52" s="176">
        <f>'9.2.1. sz. mell  '!F52+'9.2.2. sz. mell  '!F52+'9.2.3. sz. mell  '!F52</f>
        <v>0</v>
      </c>
      <c r="G52" s="348">
        <f>'9.2.1. sz. mell  '!G52+'9.2.2. sz. mell  '!G52+'9.2.3. sz. mell  '!G52</f>
        <v>0</v>
      </c>
    </row>
    <row r="53" spans="1:7" s="44" customFormat="1" ht="12" customHeight="1">
      <c r="A53" s="162" t="s">
        <v>56</v>
      </c>
      <c r="B53" s="146" t="s">
        <v>180</v>
      </c>
      <c r="C53" s="176">
        <f>'9.2.1. sz. mell  '!C53+'9.2.2. sz. mell  '!C53+'9.2.3. sz. mell  '!C53</f>
        <v>0</v>
      </c>
      <c r="D53" s="176">
        <f>'9.2.1. sz. mell  '!D53+'9.2.2. sz. mell  '!D53+'9.2.3. sz. mell  '!D53</f>
        <v>0</v>
      </c>
      <c r="E53" s="176">
        <f>'9.2.1. sz. mell  '!E53+'9.2.2. sz. mell  '!E53+'9.2.3. sz. mell  '!E53</f>
        <v>0</v>
      </c>
      <c r="F53" s="176">
        <f>'9.2.1. sz. mell  '!F53+'9.2.2. sz. mell  '!F53+'9.2.3. sz. mell  '!F53</f>
        <v>0</v>
      </c>
      <c r="G53" s="348">
        <f>'9.2.1. sz. mell  '!G53+'9.2.2. sz. mell  '!G53+'9.2.3. sz. mell  '!G53</f>
        <v>0</v>
      </c>
    </row>
    <row r="54" spans="1:7" s="44" customFormat="1" ht="12" customHeight="1">
      <c r="A54" s="162" t="s">
        <v>176</v>
      </c>
      <c r="B54" s="146" t="s">
        <v>181</v>
      </c>
      <c r="C54" s="176">
        <f>'9.2.1. sz. mell  '!C54+'9.2.2. sz. mell  '!C54+'9.2.3. sz. mell  '!C54</f>
        <v>0</v>
      </c>
      <c r="D54" s="176">
        <f>'9.2.1. sz. mell  '!D54+'9.2.2. sz. mell  '!D54+'9.2.3. sz. mell  '!D54</f>
        <v>0</v>
      </c>
      <c r="E54" s="176">
        <f>'9.2.1. sz. mell  '!E54+'9.2.2. sz. mell  '!E54+'9.2.3. sz. mell  '!E54</f>
        <v>0</v>
      </c>
      <c r="F54" s="176">
        <f>'9.2.1. sz. mell  '!F54+'9.2.2. sz. mell  '!F54+'9.2.3. sz. mell  '!F54</f>
        <v>0</v>
      </c>
      <c r="G54" s="348">
        <f>'9.2.1. sz. mell  '!G54+'9.2.2. sz. mell  '!G54+'9.2.3. sz. mell  '!G54</f>
        <v>0</v>
      </c>
    </row>
    <row r="55" spans="1:7" s="44" customFormat="1" ht="12" customHeight="1">
      <c r="A55" s="162" t="s">
        <v>177</v>
      </c>
      <c r="B55" s="146" t="s">
        <v>182</v>
      </c>
      <c r="C55" s="176">
        <f>'9.2.1. sz. mell  '!C55+'9.2.2. sz. mell  '!C55+'9.2.3. sz. mell  '!C55</f>
        <v>0</v>
      </c>
      <c r="D55" s="176">
        <f>'9.2.1. sz. mell  '!D55+'9.2.2. sz. mell  '!D55+'9.2.3. sz. mell  '!D55</f>
        <v>0</v>
      </c>
      <c r="E55" s="176">
        <f>'9.2.1. sz. mell  '!E55+'9.2.2. sz. mell  '!E55+'9.2.3. sz. mell  '!E55</f>
        <v>0</v>
      </c>
      <c r="F55" s="176">
        <f>'9.2.1. sz. mell  '!F55+'9.2.2. sz. mell  '!F55+'9.2.3. sz. mell  '!F55</f>
        <v>0</v>
      </c>
      <c r="G55" s="348">
        <f>'9.2.1. sz. mell  '!G55+'9.2.2. sz. mell  '!G55+'9.2.3. sz. mell  '!G55</f>
        <v>0</v>
      </c>
    </row>
    <row r="56" spans="1:7" s="44" customFormat="1" ht="12" customHeight="1" thickBot="1">
      <c r="A56" s="163" t="s">
        <v>178</v>
      </c>
      <c r="B56" s="147" t="s">
        <v>183</v>
      </c>
      <c r="C56" s="176">
        <f>'9.2.1. sz. mell  '!C56+'9.2.2. sz. mell  '!C56+'9.2.3. sz. mell  '!C56</f>
        <v>0</v>
      </c>
      <c r="D56" s="176">
        <f>'9.2.1. sz. mell  '!D56+'9.2.2. sz. mell  '!D56+'9.2.3. sz. mell  '!D56</f>
        <v>0</v>
      </c>
      <c r="E56" s="176">
        <f>'9.2.1. sz. mell  '!E56+'9.2.2. sz. mell  '!E56+'9.2.3. sz. mell  '!E56</f>
        <v>0</v>
      </c>
      <c r="F56" s="176">
        <f>'9.2.1. sz. mell  '!F56+'9.2.2. sz. mell  '!F56+'9.2.3. sz. mell  '!F56</f>
        <v>0</v>
      </c>
      <c r="G56" s="348">
        <f>'9.2.1. sz. mell  '!G56+'9.2.2. sz. mell  '!G56+'9.2.3. sz. mell  '!G56</f>
        <v>0</v>
      </c>
    </row>
    <row r="57" spans="1:7" s="44" customFormat="1" ht="12" customHeight="1" thickBot="1">
      <c r="A57" s="23" t="s">
        <v>101</v>
      </c>
      <c r="B57" s="17" t="s">
        <v>184</v>
      </c>
      <c r="C57" s="131">
        <f>SUM(C58:C60)</f>
        <v>0</v>
      </c>
      <c r="D57" s="201">
        <f>SUM(D58:D60)</f>
        <v>0</v>
      </c>
      <c r="E57" s="131">
        <f>SUM(E58:E60)</f>
        <v>0</v>
      </c>
      <c r="F57" s="131">
        <f>SUM(F58:F60)</f>
        <v>0</v>
      </c>
      <c r="G57" s="271">
        <f>SUM(G58:G60)</f>
        <v>0</v>
      </c>
    </row>
    <row r="58" spans="1:7" s="44" customFormat="1" ht="12" customHeight="1">
      <c r="A58" s="161" t="s">
        <v>57</v>
      </c>
      <c r="B58" s="145" t="s">
        <v>185</v>
      </c>
      <c r="C58" s="133">
        <f>'9.2.1. sz. mell  '!C58+'9.2.2. sz. mell  '!C58+'9.2.3. sz. mell  '!C58</f>
        <v>0</v>
      </c>
      <c r="D58" s="133">
        <f>'9.2.1. sz. mell  '!D58+'9.2.2. sz. mell  '!D58+'9.2.3. sz. mell  '!D58</f>
        <v>0</v>
      </c>
      <c r="E58" s="133">
        <f>'9.2.1. sz. mell  '!E58+'9.2.2. sz. mell  '!E58+'9.2.3. sz. mell  '!E58</f>
        <v>0</v>
      </c>
      <c r="F58" s="133">
        <f>'9.2.1. sz. mell  '!F58+'9.2.2. sz. mell  '!F58+'9.2.3. sz. mell  '!F58</f>
        <v>0</v>
      </c>
      <c r="G58" s="342">
        <f>'9.2.1. sz. mell  '!G58+'9.2.2. sz. mell  '!G58+'9.2.3. sz. mell  '!G58</f>
        <v>0</v>
      </c>
    </row>
    <row r="59" spans="1:7" s="44" customFormat="1" ht="22.5">
      <c r="A59" s="162" t="s">
        <v>58</v>
      </c>
      <c r="B59" s="146" t="s">
        <v>295</v>
      </c>
      <c r="C59" s="133">
        <f>'9.2.1. sz. mell  '!C59+'9.2.2. sz. mell  '!C59+'9.2.3. sz. mell  '!C59</f>
        <v>0</v>
      </c>
      <c r="D59" s="133">
        <f>'9.2.1. sz. mell  '!D59+'9.2.2. sz. mell  '!D59+'9.2.3. sz. mell  '!D59</f>
        <v>0</v>
      </c>
      <c r="E59" s="133">
        <f>'9.2.1. sz. mell  '!E59+'9.2.2. sz. mell  '!E59+'9.2.3. sz. mell  '!E59</f>
        <v>0</v>
      </c>
      <c r="F59" s="133">
        <f>'9.2.1. sz. mell  '!F59+'9.2.2. sz. mell  '!F59+'9.2.3. sz. mell  '!F59</f>
        <v>0</v>
      </c>
      <c r="G59" s="342">
        <f>'9.2.1. sz. mell  '!G59+'9.2.2. sz. mell  '!G59+'9.2.3. sz. mell  '!G59</f>
        <v>0</v>
      </c>
    </row>
    <row r="60" spans="1:7" s="44" customFormat="1" ht="12" customHeight="1">
      <c r="A60" s="162" t="s">
        <v>188</v>
      </c>
      <c r="B60" s="146" t="s">
        <v>186</v>
      </c>
      <c r="C60" s="133">
        <f>'9.2.1. sz. mell  '!C60+'9.2.2. sz. mell  '!C60+'9.2.3. sz. mell  '!C60</f>
        <v>0</v>
      </c>
      <c r="D60" s="133">
        <f>'9.2.1. sz. mell  '!D60+'9.2.2. sz. mell  '!D60+'9.2.3. sz. mell  '!D60</f>
        <v>0</v>
      </c>
      <c r="E60" s="133">
        <f>'9.2.1. sz. mell  '!E60+'9.2.2. sz. mell  '!E60+'9.2.3. sz. mell  '!E60</f>
        <v>0</v>
      </c>
      <c r="F60" s="133">
        <f>'9.2.1. sz. mell  '!F60+'9.2.2. sz. mell  '!F60+'9.2.3. sz. mell  '!F60</f>
        <v>0</v>
      </c>
      <c r="G60" s="342">
        <f>'9.2.1. sz. mell  '!G60+'9.2.2. sz. mell  '!G60+'9.2.3. sz. mell  '!G60</f>
        <v>0</v>
      </c>
    </row>
    <row r="61" spans="1:7" s="44" customFormat="1" ht="12" customHeight="1" thickBot="1">
      <c r="A61" s="163" t="s">
        <v>189</v>
      </c>
      <c r="B61" s="76" t="s">
        <v>187</v>
      </c>
      <c r="C61" s="133">
        <f>'9.2.1. sz. mell  '!C61+'9.2.2. sz. mell  '!C61+'9.2.3. sz. mell  '!C61</f>
        <v>0</v>
      </c>
      <c r="D61" s="133">
        <f>'9.2.1. sz. mell  '!D61+'9.2.2. sz. mell  '!D61+'9.2.3. sz. mell  '!D61</f>
        <v>0</v>
      </c>
      <c r="E61" s="133">
        <f>'9.2.1. sz. mell  '!E61+'9.2.2. sz. mell  '!E61+'9.2.3. sz. mell  '!E61</f>
        <v>0</v>
      </c>
      <c r="F61" s="133">
        <f>'9.2.1. sz. mell  '!F61+'9.2.2. sz. mell  '!F61+'9.2.3. sz. mell  '!F61</f>
        <v>0</v>
      </c>
      <c r="G61" s="342">
        <f>'9.2.1. sz. mell  '!G61+'9.2.2. sz. mell  '!G61+'9.2.3. sz. mell  '!G61</f>
        <v>0</v>
      </c>
    </row>
    <row r="62" spans="1:7" s="44" customFormat="1" ht="12" customHeight="1" thickBot="1">
      <c r="A62" s="23" t="s">
        <v>12</v>
      </c>
      <c r="B62" s="74" t="s">
        <v>190</v>
      </c>
      <c r="C62" s="131">
        <f>SUM(C63:C65)</f>
        <v>0</v>
      </c>
      <c r="D62" s="201">
        <f>SUM(D63:D65)</f>
        <v>0</v>
      </c>
      <c r="E62" s="131">
        <f>SUM(E63:E65)</f>
        <v>0</v>
      </c>
      <c r="F62" s="131">
        <f>SUM(F63:F65)</f>
        <v>0</v>
      </c>
      <c r="G62" s="271">
        <f>SUM(G63:G65)</f>
        <v>0</v>
      </c>
    </row>
    <row r="63" spans="1:7" s="44" customFormat="1" ht="12" customHeight="1">
      <c r="A63" s="161" t="s">
        <v>102</v>
      </c>
      <c r="B63" s="145" t="s">
        <v>192</v>
      </c>
      <c r="C63" s="135">
        <f>'9.2.1. sz. mell  '!C63+'9.2.2. sz. mell  '!C63+'9.2.3. sz. mell  '!C63</f>
        <v>0</v>
      </c>
      <c r="D63" s="135">
        <f>'9.2.1. sz. mell  '!D63+'9.2.2. sz. mell  '!D63+'9.2.3. sz. mell  '!D63</f>
        <v>0</v>
      </c>
      <c r="E63" s="135">
        <f>'9.2.1. sz. mell  '!E63+'9.2.2. sz. mell  '!E63+'9.2.3. sz. mell  '!E63</f>
        <v>0</v>
      </c>
      <c r="F63" s="135">
        <f>'9.2.1. sz. mell  '!F63+'9.2.2. sz. mell  '!F63+'9.2.3. sz. mell  '!F63</f>
        <v>0</v>
      </c>
      <c r="G63" s="351">
        <f>'9.2.1. sz. mell  '!G63+'9.2.2. sz. mell  '!G63+'9.2.3. sz. mell  '!G63</f>
        <v>0</v>
      </c>
    </row>
    <row r="64" spans="1:7" s="44" customFormat="1" ht="22.5">
      <c r="A64" s="162" t="s">
        <v>103</v>
      </c>
      <c r="B64" s="146" t="s">
        <v>296</v>
      </c>
      <c r="C64" s="135">
        <f>'9.2.1. sz. mell  '!C64+'9.2.2. sz. mell  '!C64+'9.2.3. sz. mell  '!C64</f>
        <v>0</v>
      </c>
      <c r="D64" s="135">
        <f>'9.2.1. sz. mell  '!D64+'9.2.2. sz. mell  '!D64+'9.2.3. sz. mell  '!D64</f>
        <v>0</v>
      </c>
      <c r="E64" s="135">
        <f>'9.2.1. sz. mell  '!E64+'9.2.2. sz. mell  '!E64+'9.2.3. sz. mell  '!E64</f>
        <v>0</v>
      </c>
      <c r="F64" s="135">
        <f>'9.2.1. sz. mell  '!F64+'9.2.2. sz. mell  '!F64+'9.2.3. sz. mell  '!F64</f>
        <v>0</v>
      </c>
      <c r="G64" s="351">
        <f>'9.2.1. sz. mell  '!G64+'9.2.2. sz. mell  '!G64+'9.2.3. sz. mell  '!G64</f>
        <v>0</v>
      </c>
    </row>
    <row r="65" spans="1:7" s="44" customFormat="1" ht="12" customHeight="1">
      <c r="A65" s="162" t="s">
        <v>123</v>
      </c>
      <c r="B65" s="146" t="s">
        <v>193</v>
      </c>
      <c r="C65" s="135">
        <f>'9.2.1. sz. mell  '!C65+'9.2.2. sz. mell  '!C65+'9.2.3. sz. mell  '!C65</f>
        <v>0</v>
      </c>
      <c r="D65" s="135">
        <f>'9.2.1. sz. mell  '!D65+'9.2.2. sz. mell  '!D65+'9.2.3. sz. mell  '!D65</f>
        <v>0</v>
      </c>
      <c r="E65" s="135">
        <f>'9.2.1. sz. mell  '!E65+'9.2.2. sz. mell  '!E65+'9.2.3. sz. mell  '!E65</f>
        <v>0</v>
      </c>
      <c r="F65" s="135">
        <f>'9.2.1. sz. mell  '!F65+'9.2.2. sz. mell  '!F65+'9.2.3. sz. mell  '!F65</f>
        <v>0</v>
      </c>
      <c r="G65" s="351">
        <f>'9.2.1. sz. mell  '!G65+'9.2.2. sz. mell  '!G65+'9.2.3. sz. mell  '!G65</f>
        <v>0</v>
      </c>
    </row>
    <row r="66" spans="1:7" s="44" customFormat="1" ht="12" customHeight="1" thickBot="1">
      <c r="A66" s="163" t="s">
        <v>191</v>
      </c>
      <c r="B66" s="76" t="s">
        <v>194</v>
      </c>
      <c r="C66" s="135">
        <f>'9.2.1. sz. mell  '!C66+'9.2.2. sz. mell  '!C66+'9.2.3. sz. mell  '!C66</f>
        <v>0</v>
      </c>
      <c r="D66" s="135">
        <f>'9.2.1. sz. mell  '!D66+'9.2.2. sz. mell  '!D66+'9.2.3. sz. mell  '!D66</f>
        <v>0</v>
      </c>
      <c r="E66" s="135">
        <f>'9.2.1. sz. mell  '!E66+'9.2.2. sz. mell  '!E66+'9.2.3. sz. mell  '!E66</f>
        <v>0</v>
      </c>
      <c r="F66" s="135">
        <f>'9.2.1. sz. mell  '!F66+'9.2.2. sz. mell  '!F66+'9.2.3. sz. mell  '!F66</f>
        <v>0</v>
      </c>
      <c r="G66" s="351">
        <f>'9.2.1. sz. mell  '!G66+'9.2.2. sz. mell  '!G66+'9.2.3. sz. mell  '!G66</f>
        <v>0</v>
      </c>
    </row>
    <row r="67" spans="1:7" s="44" customFormat="1" ht="12" customHeight="1" thickBot="1">
      <c r="A67" s="23" t="s">
        <v>13</v>
      </c>
      <c r="B67" s="17" t="s">
        <v>195</v>
      </c>
      <c r="C67" s="137">
        <f>+C9+C16+C23+C30+C39+C51+C57+C62</f>
        <v>17000</v>
      </c>
      <c r="D67" s="205">
        <f>+D9+D16+D23+D30+D39+D51+D57+D62</f>
        <v>1455000</v>
      </c>
      <c r="E67" s="137">
        <f>+E9+E16+E23+E30+E39+E51+E57+E62</f>
        <v>0</v>
      </c>
      <c r="F67" s="137">
        <f>+F9+F16+F23+F30+F39+F51+F57+F62</f>
        <v>1455000</v>
      </c>
      <c r="G67" s="275">
        <f>+G9+G16+G23+G30+G39+G51+G57+G62</f>
        <v>1472000</v>
      </c>
    </row>
    <row r="68" spans="1:7" s="44" customFormat="1" ht="12" customHeight="1" thickBot="1">
      <c r="A68" s="164" t="s">
        <v>283</v>
      </c>
      <c r="B68" s="74" t="s">
        <v>197</v>
      </c>
      <c r="C68" s="131">
        <f>SUM(C69:C71)</f>
        <v>0</v>
      </c>
      <c r="D68" s="201">
        <f>SUM(D69:D71)</f>
        <v>0</v>
      </c>
      <c r="E68" s="131">
        <f>SUM(E69:E71)</f>
        <v>0</v>
      </c>
      <c r="F68" s="131">
        <f>SUM(F69:F71)</f>
        <v>0</v>
      </c>
      <c r="G68" s="271">
        <f>SUM(G69:G71)</f>
        <v>0</v>
      </c>
    </row>
    <row r="69" spans="1:7" s="44" customFormat="1" ht="12" customHeight="1">
      <c r="A69" s="161" t="s">
        <v>225</v>
      </c>
      <c r="B69" s="145" t="s">
        <v>198</v>
      </c>
      <c r="C69" s="135">
        <f>'9.2.1. sz. mell  '!C69+'9.2.2. sz. mell  '!C69+'9.2.3. sz. mell  '!C69</f>
        <v>0</v>
      </c>
      <c r="D69" s="135">
        <f>'9.2.1. sz. mell  '!D69+'9.2.2. sz. mell  '!D69+'9.2.3. sz. mell  '!D69</f>
        <v>0</v>
      </c>
      <c r="E69" s="135">
        <f>'9.2.1. sz. mell  '!E69+'9.2.2. sz. mell  '!E69+'9.2.3. sz. mell  '!E69</f>
        <v>0</v>
      </c>
      <c r="F69" s="135">
        <f>'9.2.1. sz. mell  '!F69+'9.2.2. sz. mell  '!F69+'9.2.3. sz. mell  '!F69</f>
        <v>0</v>
      </c>
      <c r="G69" s="352">
        <f>'9.2.1. sz. mell  '!G69+'9.2.2. sz. mell  '!G69+'9.2.3. sz. mell  '!G69</f>
        <v>0</v>
      </c>
    </row>
    <row r="70" spans="1:7" s="44" customFormat="1" ht="12" customHeight="1">
      <c r="A70" s="162" t="s">
        <v>234</v>
      </c>
      <c r="B70" s="146" t="s">
        <v>199</v>
      </c>
      <c r="C70" s="135">
        <f>'9.2.1. sz. mell  '!C70+'9.2.2. sz. mell  '!C70+'9.2.3. sz. mell  '!C70</f>
        <v>0</v>
      </c>
      <c r="D70" s="135">
        <f>'9.2.1. sz. mell  '!D70+'9.2.2. sz. mell  '!D70+'9.2.3. sz. mell  '!D70</f>
        <v>0</v>
      </c>
      <c r="E70" s="135">
        <f>'9.2.1. sz. mell  '!E70+'9.2.2. sz. mell  '!E70+'9.2.3. sz. mell  '!E70</f>
        <v>0</v>
      </c>
      <c r="F70" s="135">
        <f>'9.2.1. sz. mell  '!F70+'9.2.2. sz. mell  '!F70+'9.2.3. sz. mell  '!F70</f>
        <v>0</v>
      </c>
      <c r="G70" s="351">
        <f>'9.2.1. sz. mell  '!G70+'9.2.2. sz. mell  '!G70+'9.2.3. sz. mell  '!G70</f>
        <v>0</v>
      </c>
    </row>
    <row r="71" spans="1:7" s="44" customFormat="1" ht="12" customHeight="1" thickBot="1">
      <c r="A71" s="171" t="s">
        <v>235</v>
      </c>
      <c r="B71" s="312" t="s">
        <v>200</v>
      </c>
      <c r="C71" s="270">
        <f>'9.2.1. sz. mell  '!C71+'9.2.2. sz. mell  '!C71+'9.2.3. sz. mell  '!C71</f>
        <v>0</v>
      </c>
      <c r="D71" s="270">
        <f>'9.2.1. sz. mell  '!D71+'9.2.2. sz. mell  '!D71+'9.2.3. sz. mell  '!D71</f>
        <v>0</v>
      </c>
      <c r="E71" s="270">
        <f>'9.2.1. sz. mell  '!E71+'9.2.2. sz. mell  '!E71+'9.2.3. sz. mell  '!E71</f>
        <v>0</v>
      </c>
      <c r="F71" s="270">
        <f>'9.2.1. sz. mell  '!F71+'9.2.2. sz. mell  '!F71+'9.2.3. sz. mell  '!F71</f>
        <v>0</v>
      </c>
      <c r="G71" s="390">
        <f>'9.2.1. sz. mell  '!G71+'9.2.2. sz. mell  '!G71+'9.2.3. sz. mell  '!G71</f>
        <v>0</v>
      </c>
    </row>
    <row r="72" spans="1:7" s="44" customFormat="1" ht="12" customHeight="1" thickBot="1">
      <c r="A72" s="164" t="s">
        <v>201</v>
      </c>
      <c r="B72" s="74" t="s">
        <v>202</v>
      </c>
      <c r="C72" s="131">
        <f>SUM(C73:C76)</f>
        <v>0</v>
      </c>
      <c r="D72" s="131">
        <f>SUM(D73:D76)</f>
        <v>0</v>
      </c>
      <c r="E72" s="131">
        <f>SUM(E73:E76)</f>
        <v>0</v>
      </c>
      <c r="F72" s="131">
        <f>SUM(F73:F76)</f>
        <v>0</v>
      </c>
      <c r="G72" s="271">
        <f>SUM(G73:G76)</f>
        <v>0</v>
      </c>
    </row>
    <row r="73" spans="1:7" s="44" customFormat="1" ht="12" customHeight="1">
      <c r="A73" s="161" t="s">
        <v>80</v>
      </c>
      <c r="B73" s="255" t="s">
        <v>203</v>
      </c>
      <c r="C73" s="135">
        <f>'9.2.1. sz. mell  '!C73+'9.2.2. sz. mell  '!C73+'9.2.3. sz. mell  '!C73</f>
        <v>0</v>
      </c>
      <c r="D73" s="135">
        <f>'9.2.1. sz. mell  '!D73+'9.2.2. sz. mell  '!D73+'9.2.3. sz. mell  '!D73</f>
        <v>0</v>
      </c>
      <c r="E73" s="135">
        <f>'9.2.1. sz. mell  '!E73+'9.2.2. sz. mell  '!E73+'9.2.3. sz. mell  '!E73</f>
        <v>0</v>
      </c>
      <c r="F73" s="135">
        <f>'9.2.1. sz. mell  '!F73+'9.2.2. sz. mell  '!F73+'9.2.3. sz. mell  '!F73</f>
        <v>0</v>
      </c>
      <c r="G73" s="351">
        <f>'9.2.1. sz. mell  '!G73+'9.2.2. sz. mell  '!G73+'9.2.3. sz. mell  '!G73</f>
        <v>0</v>
      </c>
    </row>
    <row r="74" spans="1:7" s="44" customFormat="1" ht="12" customHeight="1">
      <c r="A74" s="162" t="s">
        <v>81</v>
      </c>
      <c r="B74" s="255" t="s">
        <v>437</v>
      </c>
      <c r="C74" s="135">
        <f>'9.2.1. sz. mell  '!C74+'9.2.2. sz. mell  '!C74+'9.2.3. sz. mell  '!C74</f>
        <v>0</v>
      </c>
      <c r="D74" s="135">
        <f>'9.2.1. sz. mell  '!D74+'9.2.2. sz. mell  '!D74+'9.2.3. sz. mell  '!D74</f>
        <v>0</v>
      </c>
      <c r="E74" s="135">
        <f>'9.2.1. sz. mell  '!E74+'9.2.2. sz. mell  '!E74+'9.2.3. sz. mell  '!E74</f>
        <v>0</v>
      </c>
      <c r="F74" s="135">
        <f>'9.2.1. sz. mell  '!F74+'9.2.2. sz. mell  '!F74+'9.2.3. sz. mell  '!F74</f>
        <v>0</v>
      </c>
      <c r="G74" s="351">
        <f>'9.2.1. sz. mell  '!G74+'9.2.2. sz. mell  '!G74+'9.2.3. sz. mell  '!G74</f>
        <v>0</v>
      </c>
    </row>
    <row r="75" spans="1:7" s="44" customFormat="1" ht="12" customHeight="1">
      <c r="A75" s="162" t="s">
        <v>226</v>
      </c>
      <c r="B75" s="255" t="s">
        <v>204</v>
      </c>
      <c r="C75" s="135">
        <f>'9.2.1. sz. mell  '!C75+'9.2.2. sz. mell  '!C75+'9.2.3. sz. mell  '!C75</f>
        <v>0</v>
      </c>
      <c r="D75" s="135">
        <f>'9.2.1. sz. mell  '!D75+'9.2.2. sz. mell  '!D75+'9.2.3. sz. mell  '!D75</f>
        <v>0</v>
      </c>
      <c r="E75" s="135">
        <f>'9.2.1. sz. mell  '!E75+'9.2.2. sz. mell  '!E75+'9.2.3. sz. mell  '!E75</f>
        <v>0</v>
      </c>
      <c r="F75" s="135">
        <f>'9.2.1. sz. mell  '!F75+'9.2.2. sz. mell  '!F75+'9.2.3. sz. mell  '!F75</f>
        <v>0</v>
      </c>
      <c r="G75" s="351">
        <f>'9.2.1. sz. mell  '!G75+'9.2.2. sz. mell  '!G75+'9.2.3. sz. mell  '!G75</f>
        <v>0</v>
      </c>
    </row>
    <row r="76" spans="1:7" s="44" customFormat="1" ht="12" customHeight="1" thickBot="1">
      <c r="A76" s="163" t="s">
        <v>227</v>
      </c>
      <c r="B76" s="256" t="s">
        <v>438</v>
      </c>
      <c r="C76" s="135">
        <f>'9.2.1. sz. mell  '!C76+'9.2.2. sz. mell  '!C76+'9.2.3. sz. mell  '!C76</f>
        <v>0</v>
      </c>
      <c r="D76" s="135">
        <f>'9.2.1. sz. mell  '!D76+'9.2.2. sz. mell  '!D76+'9.2.3. sz. mell  '!D76</f>
        <v>0</v>
      </c>
      <c r="E76" s="135">
        <f>'9.2.1. sz. mell  '!E76+'9.2.2. sz. mell  '!E76+'9.2.3. sz. mell  '!E76</f>
        <v>0</v>
      </c>
      <c r="F76" s="135">
        <f>'9.2.1. sz. mell  '!F76+'9.2.2. sz. mell  '!F76+'9.2.3. sz. mell  '!F76</f>
        <v>0</v>
      </c>
      <c r="G76" s="351">
        <f>'9.2.1. sz. mell  '!G76+'9.2.2. sz. mell  '!G76+'9.2.3. sz. mell  '!G76</f>
        <v>0</v>
      </c>
    </row>
    <row r="77" spans="1:7" s="44" customFormat="1" ht="12" customHeight="1" thickBot="1">
      <c r="A77" s="164" t="s">
        <v>205</v>
      </c>
      <c r="B77" s="74" t="s">
        <v>206</v>
      </c>
      <c r="C77" s="131">
        <f>SUM(C78:C80)</f>
        <v>83740000</v>
      </c>
      <c r="D77" s="131">
        <f>SUM(D78:D80)</f>
        <v>46000</v>
      </c>
      <c r="E77" s="131">
        <f>SUM(E78:E80)</f>
        <v>0</v>
      </c>
      <c r="F77" s="131">
        <f>SUM(F78:F80)</f>
        <v>46000</v>
      </c>
      <c r="G77" s="271">
        <f>SUM(G78:G80)</f>
        <v>83786000</v>
      </c>
    </row>
    <row r="78" spans="1:7" s="44" customFormat="1" ht="12" customHeight="1">
      <c r="A78" s="161" t="s">
        <v>228</v>
      </c>
      <c r="B78" s="145" t="s">
        <v>207</v>
      </c>
      <c r="C78" s="135">
        <f>'9.2.1. sz. mell  '!C78+'9.2.2. sz. mell  '!C78+'9.2.3. sz. mell  '!C78</f>
        <v>4577528</v>
      </c>
      <c r="D78" s="135">
        <f>'9.2.1. sz. mell  '!D78+'9.2.2. sz. mell  '!D78+'9.2.3. sz. mell  '!D78</f>
        <v>0</v>
      </c>
      <c r="E78" s="135">
        <f>'9.2.1. sz. mell  '!E78+'9.2.2. sz. mell  '!E78+'9.2.3. sz. mell  '!E78</f>
        <v>0</v>
      </c>
      <c r="F78" s="135">
        <f>'9.2.1. sz. mell  '!F78+'9.2.2. sz. mell  '!F78+'9.2.3. sz. mell  '!F78</f>
        <v>0</v>
      </c>
      <c r="G78" s="351">
        <f>'9.2.1. sz. mell  '!G78+'9.2.2. sz. mell  '!G78+'9.2.3. sz. mell  '!G78</f>
        <v>4577528</v>
      </c>
    </row>
    <row r="79" spans="1:7" s="44" customFormat="1" ht="12" customHeight="1">
      <c r="A79" s="162" t="s">
        <v>229</v>
      </c>
      <c r="B79" s="75" t="s">
        <v>208</v>
      </c>
      <c r="C79" s="135">
        <f>'9.2.1. sz. mell  '!C79+'9.2.2. sz. mell  '!C79+'9.2.3. sz. mell  '!C79</f>
        <v>0</v>
      </c>
      <c r="D79" s="135">
        <f>'9.2.1. sz. mell  '!D79+'9.2.2. sz. mell  '!D79+'9.2.3. sz. mell  '!D79</f>
        <v>0</v>
      </c>
      <c r="E79" s="135">
        <f>'9.2.1. sz. mell  '!E79+'9.2.2. sz. mell  '!E79+'9.2.3. sz. mell  '!E79</f>
        <v>0</v>
      </c>
      <c r="F79" s="135">
        <f>'9.2.1. sz. mell  '!F79+'9.2.2. sz. mell  '!F79+'9.2.3. sz. mell  '!F79</f>
        <v>0</v>
      </c>
      <c r="G79" s="351">
        <f>'9.2.1. sz. mell  '!G79+'9.2.2. sz. mell  '!G79+'9.2.3. sz. mell  '!G79</f>
        <v>0</v>
      </c>
    </row>
    <row r="80" spans="1:7" s="44" customFormat="1" ht="12" customHeight="1" thickBot="1">
      <c r="A80" s="170" t="s">
        <v>453</v>
      </c>
      <c r="B80" s="336" t="s">
        <v>452</v>
      </c>
      <c r="C80" s="135">
        <f>'9.2.1. sz. mell  '!C80+'9.2.2. sz. mell  '!C80+'9.2.3. sz. mell  '!C80</f>
        <v>79162472</v>
      </c>
      <c r="D80" s="135">
        <f>'9.2.1. sz. mell  '!D80+'9.2.2. sz. mell  '!D80+'9.2.3. sz. mell  '!D80</f>
        <v>46000</v>
      </c>
      <c r="E80" s="135">
        <f>'9.2.1. sz. mell  '!E80+'9.2.2. sz. mell  '!E80+'9.2.3. sz. mell  '!E80</f>
        <v>0</v>
      </c>
      <c r="F80" s="135">
        <f>'9.2.1. sz. mell  '!F80+'9.2.2. sz. mell  '!F80+'9.2.3. sz. mell  '!F80</f>
        <v>46000</v>
      </c>
      <c r="G80" s="351">
        <f>'9.2.1. sz. mell  '!G80+'9.2.2. sz. mell  '!G80+'9.2.3. sz. mell  '!G80</f>
        <v>79208472</v>
      </c>
    </row>
    <row r="81" spans="1:7" s="43" customFormat="1" ht="12" customHeight="1" thickBot="1">
      <c r="A81" s="164" t="s">
        <v>209</v>
      </c>
      <c r="B81" s="74" t="s">
        <v>210</v>
      </c>
      <c r="C81" s="131">
        <f>SUM(C82:C84)</f>
        <v>0</v>
      </c>
      <c r="D81" s="131">
        <f>SUM(D82:D84)</f>
        <v>0</v>
      </c>
      <c r="E81" s="131">
        <f>SUM(E82:E84)</f>
        <v>0</v>
      </c>
      <c r="F81" s="131">
        <f>SUM(F82:F84)</f>
        <v>0</v>
      </c>
      <c r="G81" s="271">
        <f>SUM(G82:G84)</f>
        <v>0</v>
      </c>
    </row>
    <row r="82" spans="1:7" s="44" customFormat="1" ht="12" customHeight="1">
      <c r="A82" s="161" t="s">
        <v>230</v>
      </c>
      <c r="B82" s="145" t="s">
        <v>211</v>
      </c>
      <c r="C82" s="135">
        <f>'9.2.1. sz. mell  '!C82+'9.2.2. sz. mell  '!C82+'9.2.3. sz. mell  '!C82</f>
        <v>0</v>
      </c>
      <c r="D82" s="135">
        <f>'9.2.1. sz. mell  '!D82+'9.2.2. sz. mell  '!D82+'9.2.3. sz. mell  '!D82</f>
        <v>0</v>
      </c>
      <c r="E82" s="135">
        <f>'9.2.1. sz. mell  '!E82+'9.2.2. sz. mell  '!E82+'9.2.3. sz. mell  '!E82</f>
        <v>0</v>
      </c>
      <c r="F82" s="135">
        <f>'9.2.1. sz. mell  '!F82+'9.2.2. sz. mell  '!F82+'9.2.3. sz. mell  '!F82</f>
        <v>0</v>
      </c>
      <c r="G82" s="351">
        <f>'9.2.1. sz. mell  '!G82+'9.2.2. sz. mell  '!G82+'9.2.3. sz. mell  '!G82</f>
        <v>0</v>
      </c>
    </row>
    <row r="83" spans="1:7" s="44" customFormat="1" ht="12" customHeight="1">
      <c r="A83" s="162" t="s">
        <v>231</v>
      </c>
      <c r="B83" s="146" t="s">
        <v>212</v>
      </c>
      <c r="C83" s="135">
        <f>'9.2.1. sz. mell  '!C83+'9.2.2. sz. mell  '!C83+'9.2.3. sz. mell  '!C83</f>
        <v>0</v>
      </c>
      <c r="D83" s="135">
        <f>'9.2.1. sz. mell  '!D83+'9.2.2. sz. mell  '!D83+'9.2.3. sz. mell  '!D83</f>
        <v>0</v>
      </c>
      <c r="E83" s="135">
        <f>'9.2.1. sz. mell  '!E83+'9.2.2. sz. mell  '!E83+'9.2.3. sz. mell  '!E83</f>
        <v>0</v>
      </c>
      <c r="F83" s="135">
        <f>'9.2.1. sz. mell  '!F83+'9.2.2. sz. mell  '!F83+'9.2.3. sz. mell  '!F83</f>
        <v>0</v>
      </c>
      <c r="G83" s="351">
        <f>'9.2.1. sz. mell  '!G83+'9.2.2. sz. mell  '!G83+'9.2.3. sz. mell  '!G83</f>
        <v>0</v>
      </c>
    </row>
    <row r="84" spans="1:7" s="44" customFormat="1" ht="12" customHeight="1" thickBot="1">
      <c r="A84" s="163" t="s">
        <v>232</v>
      </c>
      <c r="B84" s="257" t="s">
        <v>439</v>
      </c>
      <c r="C84" s="135">
        <f>'9.2.1. sz. mell  '!C84+'9.2.2. sz. mell  '!C84+'9.2.3. sz. mell  '!C84</f>
        <v>0</v>
      </c>
      <c r="D84" s="135">
        <f>'9.2.1. sz. mell  '!D84+'9.2.2. sz. mell  '!D84+'9.2.3. sz. mell  '!D84</f>
        <v>0</v>
      </c>
      <c r="E84" s="135">
        <f>'9.2.1. sz. mell  '!E84+'9.2.2. sz. mell  '!E84+'9.2.3. sz. mell  '!E84</f>
        <v>0</v>
      </c>
      <c r="F84" s="135">
        <f>'9.2.1. sz. mell  '!F84+'9.2.2. sz. mell  '!F84+'9.2.3. sz. mell  '!F84</f>
        <v>0</v>
      </c>
      <c r="G84" s="351">
        <f>'9.2.1. sz. mell  '!G84+'9.2.2. sz. mell  '!G84+'9.2.3. sz. mell  '!G84</f>
        <v>0</v>
      </c>
    </row>
    <row r="85" spans="1:7" s="44" customFormat="1" ht="12" customHeight="1" thickBot="1">
      <c r="A85" s="164" t="s">
        <v>213</v>
      </c>
      <c r="B85" s="74" t="s">
        <v>233</v>
      </c>
      <c r="C85" s="131">
        <f>SUM(C86:C89)</f>
        <v>0</v>
      </c>
      <c r="D85" s="131">
        <f>SUM(D86:D89)</f>
        <v>0</v>
      </c>
      <c r="E85" s="131">
        <f>SUM(E86:E89)</f>
        <v>0</v>
      </c>
      <c r="F85" s="131">
        <f>SUM(F86:F89)</f>
        <v>0</v>
      </c>
      <c r="G85" s="271">
        <f>SUM(G86:G89)</f>
        <v>0</v>
      </c>
    </row>
    <row r="86" spans="1:7" s="44" customFormat="1" ht="12" customHeight="1">
      <c r="A86" s="165" t="s">
        <v>214</v>
      </c>
      <c r="B86" s="145" t="s">
        <v>215</v>
      </c>
      <c r="C86" s="135">
        <f>'9.2.1. sz. mell  '!C86+'9.2.2. sz. mell  '!C86+'9.2.3. sz. mell  '!C86</f>
        <v>0</v>
      </c>
      <c r="D86" s="135">
        <f>'9.2.1. sz. mell  '!D86+'9.2.2. sz. mell  '!D86+'9.2.3. sz. mell  '!D86</f>
        <v>0</v>
      </c>
      <c r="E86" s="135">
        <f>'9.2.1. sz. mell  '!E86+'9.2.2. sz. mell  '!E86+'9.2.3. sz. mell  '!E86</f>
        <v>0</v>
      </c>
      <c r="F86" s="135">
        <f>'9.2.1. sz. mell  '!F86+'9.2.2. sz. mell  '!F86+'9.2.3. sz. mell  '!F86</f>
        <v>0</v>
      </c>
      <c r="G86" s="351">
        <f>'9.2.1. sz. mell  '!G86+'9.2.2. sz. mell  '!G86+'9.2.3. sz. mell  '!G86</f>
        <v>0</v>
      </c>
    </row>
    <row r="87" spans="1:7" s="44" customFormat="1" ht="12" customHeight="1">
      <c r="A87" s="166" t="s">
        <v>216</v>
      </c>
      <c r="B87" s="146" t="s">
        <v>217</v>
      </c>
      <c r="C87" s="135">
        <f>'9.2.1. sz. mell  '!C87+'9.2.2. sz. mell  '!C87+'9.2.3. sz. mell  '!C87</f>
        <v>0</v>
      </c>
      <c r="D87" s="135">
        <f>'9.2.1. sz. mell  '!D87+'9.2.2. sz. mell  '!D87+'9.2.3. sz. mell  '!D87</f>
        <v>0</v>
      </c>
      <c r="E87" s="135">
        <f>'9.2.1. sz. mell  '!E87+'9.2.2. sz. mell  '!E87+'9.2.3. sz. mell  '!E87</f>
        <v>0</v>
      </c>
      <c r="F87" s="135">
        <f>'9.2.1. sz. mell  '!F87+'9.2.2. sz. mell  '!F87+'9.2.3. sz. mell  '!F87</f>
        <v>0</v>
      </c>
      <c r="G87" s="351">
        <f>'9.2.1. sz. mell  '!G87+'9.2.2. sz. mell  '!G87+'9.2.3. sz. mell  '!G87</f>
        <v>0</v>
      </c>
    </row>
    <row r="88" spans="1:7" s="44" customFormat="1" ht="12" customHeight="1">
      <c r="A88" s="166" t="s">
        <v>218</v>
      </c>
      <c r="B88" s="146" t="s">
        <v>219</v>
      </c>
      <c r="C88" s="135">
        <f>'9.2.1. sz. mell  '!C88+'9.2.2. sz. mell  '!C88+'9.2.3. sz. mell  '!C88</f>
        <v>0</v>
      </c>
      <c r="D88" s="135">
        <f>'9.2.1. sz. mell  '!D88+'9.2.2. sz. mell  '!D88+'9.2.3. sz. mell  '!D88</f>
        <v>0</v>
      </c>
      <c r="E88" s="135">
        <f>'9.2.1. sz. mell  '!E88+'9.2.2. sz. mell  '!E88+'9.2.3. sz. mell  '!E88</f>
        <v>0</v>
      </c>
      <c r="F88" s="135">
        <f>'9.2.1. sz. mell  '!F88+'9.2.2. sz. mell  '!F88+'9.2.3. sz. mell  '!F88</f>
        <v>0</v>
      </c>
      <c r="G88" s="351">
        <f>'9.2.1. sz. mell  '!G88+'9.2.2. sz. mell  '!G88+'9.2.3. sz. mell  '!G88</f>
        <v>0</v>
      </c>
    </row>
    <row r="89" spans="1:7" s="43" customFormat="1" ht="12" customHeight="1" thickBot="1">
      <c r="A89" s="167" t="s">
        <v>220</v>
      </c>
      <c r="B89" s="147" t="s">
        <v>221</v>
      </c>
      <c r="C89" s="135">
        <f>'9.2.1. sz. mell  '!C89+'9.2.2. sz. mell  '!C89+'9.2.3. sz. mell  '!C89</f>
        <v>0</v>
      </c>
      <c r="D89" s="135">
        <f>'9.2.1. sz. mell  '!D89+'9.2.2. sz. mell  '!D89+'9.2.3. sz. mell  '!D89</f>
        <v>0</v>
      </c>
      <c r="E89" s="135">
        <f>'9.2.1. sz. mell  '!E89+'9.2.2. sz. mell  '!E89+'9.2.3. sz. mell  '!E89</f>
        <v>0</v>
      </c>
      <c r="F89" s="135">
        <f>'9.2.1. sz. mell  '!F89+'9.2.2. sz. mell  '!F89+'9.2.3. sz. mell  '!F89</f>
        <v>0</v>
      </c>
      <c r="G89" s="351">
        <f>'9.2.1. sz. mell  '!G89+'9.2.2. sz. mell  '!G89+'9.2.3. sz. mell  '!G89</f>
        <v>0</v>
      </c>
    </row>
    <row r="90" spans="1:7" s="43" customFormat="1" ht="12" customHeight="1" thickBot="1">
      <c r="A90" s="164" t="s">
        <v>222</v>
      </c>
      <c r="B90" s="74" t="s">
        <v>341</v>
      </c>
      <c r="C90" s="179"/>
      <c r="D90" s="179"/>
      <c r="E90" s="179"/>
      <c r="F90" s="131">
        <f>D90+E90</f>
        <v>0</v>
      </c>
      <c r="G90" s="271">
        <f>C90+F90</f>
        <v>0</v>
      </c>
    </row>
    <row r="91" spans="1:7" s="43" customFormat="1" ht="12" customHeight="1" thickBot="1">
      <c r="A91" s="164" t="s">
        <v>362</v>
      </c>
      <c r="B91" s="74" t="s">
        <v>223</v>
      </c>
      <c r="C91" s="179"/>
      <c r="D91" s="179"/>
      <c r="E91" s="179"/>
      <c r="F91" s="131">
        <f>D91+E91</f>
        <v>0</v>
      </c>
      <c r="G91" s="271">
        <f>C91+F91</f>
        <v>0</v>
      </c>
    </row>
    <row r="92" spans="1:7" s="43" customFormat="1" ht="12" customHeight="1" thickBot="1">
      <c r="A92" s="164" t="s">
        <v>363</v>
      </c>
      <c r="B92" s="151" t="s">
        <v>344</v>
      </c>
      <c r="C92" s="137">
        <f>+C68+C72+C77+C81+C85+C91+C90</f>
        <v>83740000</v>
      </c>
      <c r="D92" s="137">
        <f>+D68+D72+D77+D81+D85+D91+D90</f>
        <v>46000</v>
      </c>
      <c r="E92" s="137">
        <f>+E68+E72+E77+E81+E85+E91+E90</f>
        <v>0</v>
      </c>
      <c r="F92" s="137">
        <f>+F68+F72+F77+F81+F85+F91+F90</f>
        <v>46000</v>
      </c>
      <c r="G92" s="275">
        <f>+G68+G72+G77+G81+G85+G91+G90</f>
        <v>83786000</v>
      </c>
    </row>
    <row r="93" spans="1:7" s="43" customFormat="1" ht="12" customHeight="1" thickBot="1">
      <c r="A93" s="168" t="s">
        <v>364</v>
      </c>
      <c r="B93" s="152" t="s">
        <v>365</v>
      </c>
      <c r="C93" s="137">
        <f>+C67+C92</f>
        <v>83757000</v>
      </c>
      <c r="D93" s="137">
        <f>+D67+D92</f>
        <v>1501000</v>
      </c>
      <c r="E93" s="137">
        <f>+E67+E92</f>
        <v>0</v>
      </c>
      <c r="F93" s="137">
        <f>+F67+F92</f>
        <v>1501000</v>
      </c>
      <c r="G93" s="275">
        <f>+G67+G92</f>
        <v>85258000</v>
      </c>
    </row>
    <row r="94" spans="1:7" s="39" customFormat="1" ht="16.5" customHeight="1" thickBot="1">
      <c r="A94" s="753" t="s">
        <v>38</v>
      </c>
      <c r="B94" s="754"/>
      <c r="C94" s="754"/>
      <c r="D94" s="754"/>
      <c r="E94" s="754"/>
      <c r="F94" s="754"/>
      <c r="G94" s="755"/>
    </row>
    <row r="95" spans="1:7" s="45" customFormat="1" ht="12" customHeight="1" thickBot="1">
      <c r="A95" s="139" t="s">
        <v>5</v>
      </c>
      <c r="B95" s="22" t="s">
        <v>369</v>
      </c>
      <c r="C95" s="130">
        <f>+C96+C97+C98+C99+C100+C113</f>
        <v>83657000</v>
      </c>
      <c r="D95" s="279">
        <f>+D96+D97+D98+D99+D100+D113</f>
        <v>1501000</v>
      </c>
      <c r="E95" s="130">
        <f>+E96+E97+E98+E99+E100+E113</f>
        <v>0</v>
      </c>
      <c r="F95" s="130">
        <f>+F96+F97+F98+F99+F100+F113</f>
        <v>1501000</v>
      </c>
      <c r="G95" s="283">
        <f>+G96+G97+G98+G99+G100+G113</f>
        <v>85158000</v>
      </c>
    </row>
    <row r="96" spans="1:7" ht="12" customHeight="1">
      <c r="A96" s="169" t="s">
        <v>59</v>
      </c>
      <c r="B96" s="6" t="s">
        <v>34</v>
      </c>
      <c r="C96" s="357">
        <f>'9.2.1. sz. mell  '!C96+'9.2.2. sz. mell  '!C96+'9.2.3. sz. mell  '!C96</f>
        <v>61203000</v>
      </c>
      <c r="D96" s="193">
        <f>'9.2.1. sz. mell  '!D96+'9.2.2. sz. mell  '!D96+'9.2.3. sz. mell  '!D96</f>
        <v>1114000</v>
      </c>
      <c r="E96" s="193">
        <f>'9.2.1. sz. mell  '!E96+'9.2.2. sz. mell  '!E96+'9.2.3. sz. mell  '!E96</f>
        <v>0</v>
      </c>
      <c r="F96" s="193">
        <f>'9.2.1. sz. mell  '!F96+'9.2.2. sz. mell  '!F96+'9.2.3. sz. mell  '!F96</f>
        <v>1114000</v>
      </c>
      <c r="G96" s="339">
        <f>'9.2.1. sz. mell  '!G96+'9.2.2. sz. mell  '!G96+'9.2.3. sz. mell  '!G96</f>
        <v>62317000</v>
      </c>
    </row>
    <row r="97" spans="1:7" ht="12" customHeight="1">
      <c r="A97" s="162" t="s">
        <v>60</v>
      </c>
      <c r="B97" s="4" t="s">
        <v>104</v>
      </c>
      <c r="C97" s="203">
        <f>'9.2.1. sz. mell  '!C97+'9.2.2. sz. mell  '!C97+'9.2.3. sz. mell  '!C97</f>
        <v>12241000</v>
      </c>
      <c r="D97" s="132">
        <f>'9.2.1. sz. mell  '!D97+'9.2.2. sz. mell  '!D97+'9.2.3. sz. mell  '!D97</f>
        <v>217000</v>
      </c>
      <c r="E97" s="132">
        <f>'9.2.1. sz. mell  '!E97+'9.2.2. sz. mell  '!E97+'9.2.3. sz. mell  '!E97</f>
        <v>0</v>
      </c>
      <c r="F97" s="132">
        <f>'9.2.1. sz. mell  '!F97+'9.2.2. sz. mell  '!F97+'9.2.3. sz. mell  '!F97</f>
        <v>217000</v>
      </c>
      <c r="G97" s="340">
        <f>'9.2.1. sz. mell  '!G97+'9.2.2. sz. mell  '!G97+'9.2.3. sz. mell  '!G97</f>
        <v>12458000</v>
      </c>
    </row>
    <row r="98" spans="1:7" ht="12" customHeight="1">
      <c r="A98" s="162" t="s">
        <v>61</v>
      </c>
      <c r="B98" s="4" t="s">
        <v>78</v>
      </c>
      <c r="C98" s="203">
        <f>'9.2.1. sz. mell  '!C98+'9.2.2. sz. mell  '!C98+'9.2.3. sz. mell  '!C98</f>
        <v>10213000</v>
      </c>
      <c r="D98" s="132">
        <f>'9.2.1. sz. mell  '!D98+'9.2.2. sz. mell  '!D98+'9.2.3. sz. mell  '!D98</f>
        <v>170000</v>
      </c>
      <c r="E98" s="132">
        <f>'9.2.1. sz. mell  '!E98+'9.2.2. sz. mell  '!E98+'9.2.3. sz. mell  '!E98</f>
        <v>0</v>
      </c>
      <c r="F98" s="132">
        <f>'9.2.1. sz. mell  '!F98+'9.2.2. sz. mell  '!F98+'9.2.3. sz. mell  '!F98</f>
        <v>170000</v>
      </c>
      <c r="G98" s="340">
        <f>'9.2.1. sz. mell  '!G98+'9.2.2. sz. mell  '!G98+'9.2.3. sz. mell  '!G98</f>
        <v>10383000</v>
      </c>
    </row>
    <row r="99" spans="1:7" ht="12" customHeight="1">
      <c r="A99" s="162" t="s">
        <v>62</v>
      </c>
      <c r="B99" s="4" t="s">
        <v>105</v>
      </c>
      <c r="C99" s="203">
        <f>'9.2.1. sz. mell  '!C99+'9.2.2. sz. mell  '!C99+'9.2.3. sz. mell  '!C99</f>
        <v>0</v>
      </c>
      <c r="D99" s="132">
        <f>'9.2.1. sz. mell  '!D99+'9.2.2. sz. mell  '!D99+'9.2.3. sz. mell  '!D99</f>
        <v>0</v>
      </c>
      <c r="E99" s="132">
        <f>'9.2.1. sz. mell  '!E99+'9.2.2. sz. mell  '!E99+'9.2.3. sz. mell  '!E99</f>
        <v>0</v>
      </c>
      <c r="F99" s="132">
        <f>'9.2.1. sz. mell  '!F99+'9.2.2. sz. mell  '!F99+'9.2.3. sz. mell  '!F99</f>
        <v>0</v>
      </c>
      <c r="G99" s="340">
        <f>'9.2.1. sz. mell  '!G99+'9.2.2. sz. mell  '!G99+'9.2.3. sz. mell  '!G99</f>
        <v>0</v>
      </c>
    </row>
    <row r="100" spans="1:7" ht="12" customHeight="1">
      <c r="A100" s="162" t="s">
        <v>70</v>
      </c>
      <c r="B100" s="3" t="s">
        <v>106</v>
      </c>
      <c r="C100" s="203">
        <f>'9.2.1. sz. mell  '!C100+'9.2.2. sz. mell  '!C100+'9.2.3. sz. mell  '!C100</f>
        <v>0</v>
      </c>
      <c r="D100" s="132">
        <f>'9.2.1. sz. mell  '!D100+'9.2.2. sz. mell  '!D100+'9.2.3. sz. mell  '!D100</f>
        <v>0</v>
      </c>
      <c r="E100" s="132">
        <f>'9.2.1. sz. mell  '!E100+'9.2.2. sz. mell  '!E100+'9.2.3. sz. mell  '!E100</f>
        <v>0</v>
      </c>
      <c r="F100" s="132">
        <f>'9.2.1. sz. mell  '!F100+'9.2.2. sz. mell  '!F100+'9.2.3. sz. mell  '!F100</f>
        <v>0</v>
      </c>
      <c r="G100" s="340">
        <f>'9.2.1. sz. mell  '!G100+'9.2.2. sz. mell  '!G100+'9.2.3. sz. mell  '!G100</f>
        <v>0</v>
      </c>
    </row>
    <row r="101" spans="1:7" ht="12" customHeight="1">
      <c r="A101" s="162" t="s">
        <v>63</v>
      </c>
      <c r="B101" s="4" t="s">
        <v>366</v>
      </c>
      <c r="C101" s="203">
        <f>'9.2.1. sz. mell  '!C101+'9.2.2. sz. mell  '!C101+'9.2.3. sz. mell  '!C101</f>
        <v>0</v>
      </c>
      <c r="D101" s="132">
        <f>'9.2.1. sz. mell  '!D101+'9.2.2. sz. mell  '!D101+'9.2.3. sz. mell  '!D101</f>
        <v>0</v>
      </c>
      <c r="E101" s="132">
        <f>'9.2.1. sz. mell  '!E101+'9.2.2. sz. mell  '!E101+'9.2.3. sz. mell  '!E101</f>
        <v>0</v>
      </c>
      <c r="F101" s="132">
        <f>'9.2.1. sz. mell  '!F101+'9.2.2. sz. mell  '!F101+'9.2.3. sz. mell  '!F101</f>
        <v>0</v>
      </c>
      <c r="G101" s="340">
        <f>'9.2.1. sz. mell  '!G101+'9.2.2. sz. mell  '!G101+'9.2.3. sz. mell  '!G101</f>
        <v>0</v>
      </c>
    </row>
    <row r="102" spans="1:7" ht="12" customHeight="1">
      <c r="A102" s="162" t="s">
        <v>64</v>
      </c>
      <c r="B102" s="51" t="s">
        <v>307</v>
      </c>
      <c r="C102" s="203">
        <f>'9.2.1. sz. mell  '!C102+'9.2.2. sz. mell  '!C102+'9.2.3. sz. mell  '!C102</f>
        <v>0</v>
      </c>
      <c r="D102" s="132">
        <f>'9.2.1. sz. mell  '!D102+'9.2.2. sz. mell  '!D102+'9.2.3. sz. mell  '!D102</f>
        <v>0</v>
      </c>
      <c r="E102" s="132">
        <f>'9.2.1. sz. mell  '!E102+'9.2.2. sz. mell  '!E102+'9.2.3. sz. mell  '!E102</f>
        <v>0</v>
      </c>
      <c r="F102" s="132">
        <f>'9.2.1. sz. mell  '!F102+'9.2.2. sz. mell  '!F102+'9.2.3. sz. mell  '!F102</f>
        <v>0</v>
      </c>
      <c r="G102" s="340">
        <f>'9.2.1. sz. mell  '!G102+'9.2.2. sz. mell  '!G102+'9.2.3. sz. mell  '!G102</f>
        <v>0</v>
      </c>
    </row>
    <row r="103" spans="1:7" ht="12" customHeight="1">
      <c r="A103" s="162" t="s">
        <v>71</v>
      </c>
      <c r="B103" s="51" t="s">
        <v>306</v>
      </c>
      <c r="C103" s="203">
        <f>'9.2.1. sz. mell  '!C103+'9.2.2. sz. mell  '!C103+'9.2.3. sz. mell  '!C103</f>
        <v>0</v>
      </c>
      <c r="D103" s="132">
        <f>'9.2.1. sz. mell  '!D103+'9.2.2. sz. mell  '!D103+'9.2.3. sz. mell  '!D103</f>
        <v>0</v>
      </c>
      <c r="E103" s="132">
        <f>'9.2.1. sz. mell  '!E103+'9.2.2. sz. mell  '!E103+'9.2.3. sz. mell  '!E103</f>
        <v>0</v>
      </c>
      <c r="F103" s="132">
        <f>'9.2.1. sz. mell  '!F103+'9.2.2. sz. mell  '!F103+'9.2.3. sz. mell  '!F103</f>
        <v>0</v>
      </c>
      <c r="G103" s="340">
        <f>'9.2.1. sz. mell  '!G103+'9.2.2. sz. mell  '!G103+'9.2.3. sz. mell  '!G103</f>
        <v>0</v>
      </c>
    </row>
    <row r="104" spans="1:7" ht="12" customHeight="1">
      <c r="A104" s="162" t="s">
        <v>72</v>
      </c>
      <c r="B104" s="51" t="s">
        <v>239</v>
      </c>
      <c r="C104" s="203">
        <f>'9.2.1. sz. mell  '!C104+'9.2.2. sz. mell  '!C104+'9.2.3. sz. mell  '!C104</f>
        <v>0</v>
      </c>
      <c r="D104" s="132">
        <f>'9.2.1. sz. mell  '!D104+'9.2.2. sz. mell  '!D104+'9.2.3. sz. mell  '!D104</f>
        <v>0</v>
      </c>
      <c r="E104" s="132">
        <f>'9.2.1. sz. mell  '!E104+'9.2.2. sz. mell  '!E104+'9.2.3. sz. mell  '!E104</f>
        <v>0</v>
      </c>
      <c r="F104" s="132">
        <f>'9.2.1. sz. mell  '!F104+'9.2.2. sz. mell  '!F104+'9.2.3. sz. mell  '!F104</f>
        <v>0</v>
      </c>
      <c r="G104" s="340">
        <f>'9.2.1. sz. mell  '!G104+'9.2.2. sz. mell  '!G104+'9.2.3. sz. mell  '!G104</f>
        <v>0</v>
      </c>
    </row>
    <row r="105" spans="1:7" ht="12" customHeight="1">
      <c r="A105" s="162" t="s">
        <v>73</v>
      </c>
      <c r="B105" s="52" t="s">
        <v>240</v>
      </c>
      <c r="C105" s="203">
        <f>'9.2.1. sz. mell  '!C105+'9.2.2. sz. mell  '!C105+'9.2.3. sz. mell  '!C105</f>
        <v>0</v>
      </c>
      <c r="D105" s="132">
        <f>'9.2.1. sz. mell  '!D105+'9.2.2. sz. mell  '!D105+'9.2.3. sz. mell  '!D105</f>
        <v>0</v>
      </c>
      <c r="E105" s="132">
        <f>'9.2.1. sz. mell  '!E105+'9.2.2. sz. mell  '!E105+'9.2.3. sz. mell  '!E105</f>
        <v>0</v>
      </c>
      <c r="F105" s="132">
        <f>'9.2.1. sz. mell  '!F105+'9.2.2. sz. mell  '!F105+'9.2.3. sz. mell  '!F105</f>
        <v>0</v>
      </c>
      <c r="G105" s="340">
        <f>'9.2.1. sz. mell  '!G105+'9.2.2. sz. mell  '!G105+'9.2.3. sz. mell  '!G105</f>
        <v>0</v>
      </c>
    </row>
    <row r="106" spans="1:7" ht="12" customHeight="1">
      <c r="A106" s="162" t="s">
        <v>74</v>
      </c>
      <c r="B106" s="52" t="s">
        <v>241</v>
      </c>
      <c r="C106" s="203">
        <f>'9.2.1. sz. mell  '!C106+'9.2.2. sz. mell  '!C106+'9.2.3. sz. mell  '!C106</f>
        <v>0</v>
      </c>
      <c r="D106" s="132">
        <f>'9.2.1. sz. mell  '!D106+'9.2.2. sz. mell  '!D106+'9.2.3. sz. mell  '!D106</f>
        <v>0</v>
      </c>
      <c r="E106" s="132">
        <f>'9.2.1. sz. mell  '!E106+'9.2.2. sz. mell  '!E106+'9.2.3. sz. mell  '!E106</f>
        <v>0</v>
      </c>
      <c r="F106" s="132">
        <f>'9.2.1. sz. mell  '!F106+'9.2.2. sz. mell  '!F106+'9.2.3. sz. mell  '!F106</f>
        <v>0</v>
      </c>
      <c r="G106" s="340">
        <f>'9.2.1. sz. mell  '!G106+'9.2.2. sz. mell  '!G106+'9.2.3. sz. mell  '!G106</f>
        <v>0</v>
      </c>
    </row>
    <row r="107" spans="1:7" ht="12" customHeight="1">
      <c r="A107" s="162" t="s">
        <v>76</v>
      </c>
      <c r="B107" s="51" t="s">
        <v>242</v>
      </c>
      <c r="C107" s="203">
        <f>'9.2.1. sz. mell  '!C107+'9.2.2. sz. mell  '!C107+'9.2.3. sz. mell  '!C107</f>
        <v>0</v>
      </c>
      <c r="D107" s="132">
        <f>'9.2.1. sz. mell  '!D107+'9.2.2. sz. mell  '!D107+'9.2.3. sz. mell  '!D107</f>
        <v>0</v>
      </c>
      <c r="E107" s="132">
        <f>'9.2.1. sz. mell  '!E107+'9.2.2. sz. mell  '!E107+'9.2.3. sz. mell  '!E107</f>
        <v>0</v>
      </c>
      <c r="F107" s="132">
        <f>'9.2.1. sz. mell  '!F107+'9.2.2. sz. mell  '!F107+'9.2.3. sz. mell  '!F107</f>
        <v>0</v>
      </c>
      <c r="G107" s="340">
        <f>'9.2.1. sz. mell  '!G107+'9.2.2. sz. mell  '!G107+'9.2.3. sz. mell  '!G107</f>
        <v>0</v>
      </c>
    </row>
    <row r="108" spans="1:7" ht="12" customHeight="1">
      <c r="A108" s="162" t="s">
        <v>107</v>
      </c>
      <c r="B108" s="51" t="s">
        <v>243</v>
      </c>
      <c r="C108" s="203">
        <f>'9.2.1. sz. mell  '!C108+'9.2.2. sz. mell  '!C108+'9.2.3. sz. mell  '!C108</f>
        <v>0</v>
      </c>
      <c r="D108" s="132">
        <f>'9.2.1. sz. mell  '!D108+'9.2.2. sz. mell  '!D108+'9.2.3. sz. mell  '!D108</f>
        <v>0</v>
      </c>
      <c r="E108" s="132">
        <f>'9.2.1. sz. mell  '!E108+'9.2.2. sz. mell  '!E108+'9.2.3. sz. mell  '!E108</f>
        <v>0</v>
      </c>
      <c r="F108" s="132">
        <f>'9.2.1. sz. mell  '!F108+'9.2.2. sz. mell  '!F108+'9.2.3. sz. mell  '!F108</f>
        <v>0</v>
      </c>
      <c r="G108" s="340">
        <f>'9.2.1. sz. mell  '!G108+'9.2.2. sz. mell  '!G108+'9.2.3. sz. mell  '!G108</f>
        <v>0</v>
      </c>
    </row>
    <row r="109" spans="1:7" ht="12" customHeight="1">
      <c r="A109" s="162" t="s">
        <v>237</v>
      </c>
      <c r="B109" s="52" t="s">
        <v>244</v>
      </c>
      <c r="C109" s="203">
        <f>'9.2.1. sz. mell  '!C109+'9.2.2. sz. mell  '!C109+'9.2.3. sz. mell  '!C109</f>
        <v>0</v>
      </c>
      <c r="D109" s="132">
        <f>'9.2.1. sz. mell  '!D109+'9.2.2. sz. mell  '!D109+'9.2.3. sz. mell  '!D109</f>
        <v>0</v>
      </c>
      <c r="E109" s="132">
        <f>'9.2.1. sz. mell  '!E109+'9.2.2. sz. mell  '!E109+'9.2.3. sz. mell  '!E109</f>
        <v>0</v>
      </c>
      <c r="F109" s="132">
        <f>'9.2.1. sz. mell  '!F109+'9.2.2. sz. mell  '!F109+'9.2.3. sz. mell  '!F109</f>
        <v>0</v>
      </c>
      <c r="G109" s="340">
        <f>'9.2.1. sz. mell  '!G109+'9.2.2. sz. mell  '!G109+'9.2.3. sz. mell  '!G109</f>
        <v>0</v>
      </c>
    </row>
    <row r="110" spans="1:7" ht="12" customHeight="1">
      <c r="A110" s="170" t="s">
        <v>238</v>
      </c>
      <c r="B110" s="53" t="s">
        <v>245</v>
      </c>
      <c r="C110" s="203">
        <f>'9.2.1. sz. mell  '!C110+'9.2.2. sz. mell  '!C110+'9.2.3. sz. mell  '!C110</f>
        <v>0</v>
      </c>
      <c r="D110" s="132">
        <f>'9.2.1. sz. mell  '!D110+'9.2.2. sz. mell  '!D110+'9.2.3. sz. mell  '!D110</f>
        <v>0</v>
      </c>
      <c r="E110" s="132">
        <f>'9.2.1. sz. mell  '!E110+'9.2.2. sz. mell  '!E110+'9.2.3. sz. mell  '!E110</f>
        <v>0</v>
      </c>
      <c r="F110" s="132">
        <f>'9.2.1. sz. mell  '!F110+'9.2.2. sz. mell  '!F110+'9.2.3. sz. mell  '!F110</f>
        <v>0</v>
      </c>
      <c r="G110" s="340">
        <f>'9.2.1. sz. mell  '!G110+'9.2.2. sz. mell  '!G110+'9.2.3. sz. mell  '!G110</f>
        <v>0</v>
      </c>
    </row>
    <row r="111" spans="1:7" ht="12" customHeight="1">
      <c r="A111" s="162" t="s">
        <v>304</v>
      </c>
      <c r="B111" s="53" t="s">
        <v>246</v>
      </c>
      <c r="C111" s="203">
        <f>'9.2.1. sz. mell  '!C111+'9.2.2. sz. mell  '!C111+'9.2.3. sz. mell  '!C111</f>
        <v>0</v>
      </c>
      <c r="D111" s="132">
        <f>'9.2.1. sz. mell  '!D111+'9.2.2. sz. mell  '!D111+'9.2.3. sz. mell  '!D111</f>
        <v>0</v>
      </c>
      <c r="E111" s="132">
        <f>'9.2.1. sz. mell  '!E111+'9.2.2. sz. mell  '!E111+'9.2.3. sz. mell  '!E111</f>
        <v>0</v>
      </c>
      <c r="F111" s="132">
        <f>'9.2.1. sz. mell  '!F111+'9.2.2. sz. mell  '!F111+'9.2.3. sz. mell  '!F111</f>
        <v>0</v>
      </c>
      <c r="G111" s="340">
        <f>'9.2.1. sz. mell  '!G111+'9.2.2. sz. mell  '!G111+'9.2.3. sz. mell  '!G111</f>
        <v>0</v>
      </c>
    </row>
    <row r="112" spans="1:7" ht="12" customHeight="1">
      <c r="A112" s="162" t="s">
        <v>305</v>
      </c>
      <c r="B112" s="52" t="s">
        <v>247</v>
      </c>
      <c r="C112" s="203">
        <f>'9.2.1. sz. mell  '!C112+'9.2.2. sz. mell  '!C112+'9.2.3. sz. mell  '!C112</f>
        <v>0</v>
      </c>
      <c r="D112" s="132">
        <f>'9.2.1. sz. mell  '!D112+'9.2.2. sz. mell  '!D112+'9.2.3. sz. mell  '!D112</f>
        <v>0</v>
      </c>
      <c r="E112" s="132">
        <f>'9.2.1. sz. mell  '!E112+'9.2.2. sz. mell  '!E112+'9.2.3. sz. mell  '!E112</f>
        <v>0</v>
      </c>
      <c r="F112" s="132">
        <f>'9.2.1. sz. mell  '!F112+'9.2.2. sz. mell  '!F112+'9.2.3. sz. mell  '!F112</f>
        <v>0</v>
      </c>
      <c r="G112" s="340">
        <f>'9.2.1. sz. mell  '!G112+'9.2.2. sz. mell  '!G112+'9.2.3. sz. mell  '!G112</f>
        <v>0</v>
      </c>
    </row>
    <row r="113" spans="1:7" ht="12" customHeight="1">
      <c r="A113" s="162" t="s">
        <v>309</v>
      </c>
      <c r="B113" s="4" t="s">
        <v>35</v>
      </c>
      <c r="C113" s="203">
        <f>'9.2.1. sz. mell  '!C113+'9.2.2. sz. mell  '!C113+'9.2.3. sz. mell  '!C113</f>
        <v>0</v>
      </c>
      <c r="D113" s="132">
        <f>'9.2.1. sz. mell  '!D113+'9.2.2. sz. mell  '!D113+'9.2.3. sz. mell  '!D113</f>
        <v>0</v>
      </c>
      <c r="E113" s="132">
        <f>'9.2.1. sz. mell  '!E113+'9.2.2. sz. mell  '!E113+'9.2.3. sz. mell  '!E113</f>
        <v>0</v>
      </c>
      <c r="F113" s="132">
        <f>'9.2.1. sz. mell  '!F113+'9.2.2. sz. mell  '!F113+'9.2.3. sz. mell  '!F113</f>
        <v>0</v>
      </c>
      <c r="G113" s="340">
        <f>'9.2.1. sz. mell  '!G113+'9.2.2. sz. mell  '!G113+'9.2.3. sz. mell  '!G113</f>
        <v>0</v>
      </c>
    </row>
    <row r="114" spans="1:7" ht="12" customHeight="1">
      <c r="A114" s="163" t="s">
        <v>310</v>
      </c>
      <c r="B114" s="4" t="s">
        <v>367</v>
      </c>
      <c r="C114" s="203">
        <f>'9.2.1. sz. mell  '!C114+'9.2.2. sz. mell  '!C114+'9.2.3. sz. mell  '!C114</f>
        <v>0</v>
      </c>
      <c r="D114" s="132">
        <f>'9.2.1. sz. mell  '!D114+'9.2.2. sz. mell  '!D114+'9.2.3. sz. mell  '!D114</f>
        <v>0</v>
      </c>
      <c r="E114" s="132">
        <f>'9.2.1. sz. mell  '!E114+'9.2.2. sz. mell  '!E114+'9.2.3. sz. mell  '!E114</f>
        <v>0</v>
      </c>
      <c r="F114" s="132">
        <f>'9.2.1. sz. mell  '!F114+'9.2.2. sz. mell  '!F114+'9.2.3. sz. mell  '!F114</f>
        <v>0</v>
      </c>
      <c r="G114" s="340">
        <f>'9.2.1. sz. mell  '!G114+'9.2.2. sz. mell  '!G114+'9.2.3. sz. mell  '!G114</f>
        <v>0</v>
      </c>
    </row>
    <row r="115" spans="1:7" ht="12" customHeight="1" thickBot="1">
      <c r="A115" s="171" t="s">
        <v>311</v>
      </c>
      <c r="B115" s="54" t="s">
        <v>368</v>
      </c>
      <c r="C115" s="358">
        <f>'9.2.1. sz. mell  '!C115+'9.2.2. sz. mell  '!C115+'9.2.3. sz. mell  '!C115</f>
        <v>0</v>
      </c>
      <c r="D115" s="194">
        <f>'9.2.1. sz. mell  '!D115+'9.2.2. sz. mell  '!D115+'9.2.3. sz. mell  '!D115</f>
        <v>0</v>
      </c>
      <c r="E115" s="194">
        <f>'9.2.1. sz. mell  '!E115+'9.2.2. sz. mell  '!E115+'9.2.3. sz. mell  '!E115</f>
        <v>0</v>
      </c>
      <c r="F115" s="194">
        <f>'9.2.1. sz. mell  '!F115+'9.2.2. sz. mell  '!F115+'9.2.3. sz. mell  '!F115</f>
        <v>0</v>
      </c>
      <c r="G115" s="341">
        <f>'9.2.1. sz. mell  '!G115+'9.2.2. sz. mell  '!G115+'9.2.3. sz. mell  '!G115</f>
        <v>0</v>
      </c>
    </row>
    <row r="116" spans="1:7" ht="12" customHeight="1" thickBot="1">
      <c r="A116" s="23" t="s">
        <v>6</v>
      </c>
      <c r="B116" s="21" t="s">
        <v>248</v>
      </c>
      <c r="C116" s="195">
        <f>+C117+C119+C121</f>
        <v>100000</v>
      </c>
      <c r="D116" s="355">
        <f>+D117+D119+D121</f>
        <v>0</v>
      </c>
      <c r="E116" s="195">
        <f>+E117+E119+E121</f>
        <v>0</v>
      </c>
      <c r="F116" s="195">
        <f>+F117+F119+F121</f>
        <v>0</v>
      </c>
      <c r="G116" s="356">
        <f>+G117+G119+G121</f>
        <v>100000</v>
      </c>
    </row>
    <row r="117" spans="1:7" ht="12" customHeight="1">
      <c r="A117" s="161" t="s">
        <v>65</v>
      </c>
      <c r="B117" s="4" t="s">
        <v>122</v>
      </c>
      <c r="C117" s="133">
        <f>'9.2.1. sz. mell  '!C117+'9.2.2. sz. mell  '!C117+'9.2.3. sz. mell  '!C117</f>
        <v>100000</v>
      </c>
      <c r="D117" s="133">
        <f>'9.2.1. sz. mell  '!D117+'9.2.2. sz. mell  '!D117+'9.2.3. sz. mell  '!D117</f>
        <v>0</v>
      </c>
      <c r="E117" s="133">
        <f>'9.2.1. sz. mell  '!E117+'9.2.2. sz. mell  '!E117+'9.2.3. sz. mell  '!E117</f>
        <v>0</v>
      </c>
      <c r="F117" s="133">
        <f>'9.2.1. sz. mell  '!F117+'9.2.2. sz. mell  '!F117+'9.2.3. sz. mell  '!F117</f>
        <v>0</v>
      </c>
      <c r="G117" s="342">
        <f>'9.2.1. sz. mell  '!G117+'9.2.2. sz. mell  '!G117+'9.2.3. sz. mell  '!G117</f>
        <v>100000</v>
      </c>
    </row>
    <row r="118" spans="1:7" ht="12" customHeight="1">
      <c r="A118" s="161" t="s">
        <v>66</v>
      </c>
      <c r="B118" s="8" t="s">
        <v>252</v>
      </c>
      <c r="C118" s="133">
        <f>'9.2.1. sz. mell  '!C118+'9.2.2. sz. mell  '!C118+'9.2.3. sz. mell  '!C118</f>
        <v>0</v>
      </c>
      <c r="D118" s="133">
        <f>'9.2.1. sz. mell  '!D118+'9.2.2. sz. mell  '!D118+'9.2.3. sz. mell  '!D118</f>
        <v>0</v>
      </c>
      <c r="E118" s="133">
        <f>'9.2.1. sz. mell  '!E118+'9.2.2. sz. mell  '!E118+'9.2.3. sz. mell  '!E118</f>
        <v>0</v>
      </c>
      <c r="F118" s="133">
        <f>'9.2.1. sz. mell  '!F118+'9.2.2. sz. mell  '!F118+'9.2.3. sz. mell  '!F118</f>
        <v>0</v>
      </c>
      <c r="G118" s="340">
        <f>'9.2.1. sz. mell  '!G118+'9.2.2. sz. mell  '!G118+'9.2.3. sz. mell  '!G118</f>
        <v>0</v>
      </c>
    </row>
    <row r="119" spans="1:7" ht="12" customHeight="1">
      <c r="A119" s="161" t="s">
        <v>67</v>
      </c>
      <c r="B119" s="8" t="s">
        <v>108</v>
      </c>
      <c r="C119" s="133">
        <f>'9.2.1. sz. mell  '!C119+'9.2.2. sz. mell  '!C119+'9.2.3. sz. mell  '!C119</f>
        <v>0</v>
      </c>
      <c r="D119" s="133">
        <f>'9.2.1. sz. mell  '!D119+'9.2.2. sz. mell  '!D119+'9.2.3. sz. mell  '!D119</f>
        <v>0</v>
      </c>
      <c r="E119" s="133">
        <f>'9.2.1. sz. mell  '!E119+'9.2.2. sz. mell  '!E119+'9.2.3. sz. mell  '!E119</f>
        <v>0</v>
      </c>
      <c r="F119" s="133">
        <f>'9.2.1. sz. mell  '!F119+'9.2.2. sz. mell  '!F119+'9.2.3. sz. mell  '!F119</f>
        <v>0</v>
      </c>
      <c r="G119" s="342">
        <f>'9.2.1. sz. mell  '!G119+'9.2.2. sz. mell  '!G119+'9.2.3. sz. mell  '!G119</f>
        <v>0</v>
      </c>
    </row>
    <row r="120" spans="1:7" ht="12" customHeight="1">
      <c r="A120" s="161" t="s">
        <v>68</v>
      </c>
      <c r="B120" s="8" t="s">
        <v>253</v>
      </c>
      <c r="C120" s="133">
        <f>'9.2.1. sz. mell  '!C120+'9.2.2. sz. mell  '!C120+'9.2.3. sz. mell  '!C120</f>
        <v>0</v>
      </c>
      <c r="D120" s="133">
        <f>'9.2.1. sz. mell  '!D120+'9.2.2. sz. mell  '!D120+'9.2.3. sz. mell  '!D120</f>
        <v>0</v>
      </c>
      <c r="E120" s="133">
        <f>'9.2.1. sz. mell  '!E120+'9.2.2. sz. mell  '!E120+'9.2.3. sz. mell  '!E120</f>
        <v>0</v>
      </c>
      <c r="F120" s="133">
        <f>'9.2.1. sz. mell  '!F120+'9.2.2. sz. mell  '!F120+'9.2.3. sz. mell  '!F120</f>
        <v>0</v>
      </c>
      <c r="G120" s="342">
        <f>'9.2.1. sz. mell  '!G120+'9.2.2. sz. mell  '!G120+'9.2.3. sz. mell  '!G120</f>
        <v>0</v>
      </c>
    </row>
    <row r="121" spans="1:7" ht="12" customHeight="1">
      <c r="A121" s="161" t="s">
        <v>69</v>
      </c>
      <c r="B121" s="76" t="s">
        <v>124</v>
      </c>
      <c r="C121" s="133">
        <f>'9.2.1. sz. mell  '!C121+'9.2.2. sz. mell  '!C121+'9.2.3. sz. mell  '!C121</f>
        <v>0</v>
      </c>
      <c r="D121" s="133">
        <f>'9.2.1. sz. mell  '!D121+'9.2.2. sz. mell  '!D121+'9.2.3. sz. mell  '!D121</f>
        <v>0</v>
      </c>
      <c r="E121" s="133">
        <f>'9.2.1. sz. mell  '!E121+'9.2.2. sz. mell  '!E121+'9.2.3. sz. mell  '!E121</f>
        <v>0</v>
      </c>
      <c r="F121" s="133">
        <f>'9.2.1. sz. mell  '!F121+'9.2.2. sz. mell  '!F121+'9.2.3. sz. mell  '!F121</f>
        <v>0</v>
      </c>
      <c r="G121" s="342">
        <f>'9.2.1. sz. mell  '!G121+'9.2.2. sz. mell  '!G121+'9.2.3. sz. mell  '!G121</f>
        <v>0</v>
      </c>
    </row>
    <row r="122" spans="1:7" ht="12" customHeight="1">
      <c r="A122" s="161" t="s">
        <v>75</v>
      </c>
      <c r="B122" s="75" t="s">
        <v>297</v>
      </c>
      <c r="C122" s="133">
        <f>'9.2.1. sz. mell  '!C122+'9.2.2. sz. mell  '!C122+'9.2.3. sz. mell  '!C122</f>
        <v>0</v>
      </c>
      <c r="D122" s="133">
        <f>'9.2.1. sz. mell  '!D122+'9.2.2. sz. mell  '!D122+'9.2.3. sz. mell  '!D122</f>
        <v>0</v>
      </c>
      <c r="E122" s="133">
        <f>'9.2.1. sz. mell  '!E122+'9.2.2. sz. mell  '!E122+'9.2.3. sz. mell  '!E122</f>
        <v>0</v>
      </c>
      <c r="F122" s="133">
        <f>'9.2.1. sz. mell  '!F122+'9.2.2. sz. mell  '!F122+'9.2.3. sz. mell  '!F122</f>
        <v>0</v>
      </c>
      <c r="G122" s="342">
        <f>'9.2.1. sz. mell  '!G122+'9.2.2. sz. mell  '!G122+'9.2.3. sz. mell  '!G122</f>
        <v>0</v>
      </c>
    </row>
    <row r="123" spans="1:7" ht="12" customHeight="1">
      <c r="A123" s="161" t="s">
        <v>77</v>
      </c>
      <c r="B123" s="141" t="s">
        <v>258</v>
      </c>
      <c r="C123" s="133">
        <f>'9.2.1. sz. mell  '!C123+'9.2.2. sz. mell  '!C123+'9.2.3. sz. mell  '!C123</f>
        <v>0</v>
      </c>
      <c r="D123" s="133">
        <f>'9.2.1. sz. mell  '!D123+'9.2.2. sz. mell  '!D123+'9.2.3. sz. mell  '!D123</f>
        <v>0</v>
      </c>
      <c r="E123" s="133">
        <f>'9.2.1. sz. mell  '!E123+'9.2.2. sz. mell  '!E123+'9.2.3. sz. mell  '!E123</f>
        <v>0</v>
      </c>
      <c r="F123" s="133">
        <f>'9.2.1. sz. mell  '!F123+'9.2.2. sz. mell  '!F123+'9.2.3. sz. mell  '!F123</f>
        <v>0</v>
      </c>
      <c r="G123" s="342">
        <f>'9.2.1. sz. mell  '!G123+'9.2.2. sz. mell  '!G123+'9.2.3. sz. mell  '!G123</f>
        <v>0</v>
      </c>
    </row>
    <row r="124" spans="1:7" ht="12" customHeight="1">
      <c r="A124" s="161" t="s">
        <v>109</v>
      </c>
      <c r="B124" s="52" t="s">
        <v>241</v>
      </c>
      <c r="C124" s="133">
        <f>'9.2.1. sz. mell  '!C124+'9.2.2. sz. mell  '!C124+'9.2.3. sz. mell  '!C124</f>
        <v>0</v>
      </c>
      <c r="D124" s="133">
        <f>'9.2.1. sz. mell  '!D124+'9.2.2. sz. mell  '!D124+'9.2.3. sz. mell  '!D124</f>
        <v>0</v>
      </c>
      <c r="E124" s="133">
        <f>'9.2.1. sz. mell  '!E124+'9.2.2. sz. mell  '!E124+'9.2.3. sz. mell  '!E124</f>
        <v>0</v>
      </c>
      <c r="F124" s="133">
        <f>'9.2.1. sz. mell  '!F124+'9.2.2. sz. mell  '!F124+'9.2.3. sz. mell  '!F124</f>
        <v>0</v>
      </c>
      <c r="G124" s="342">
        <f>'9.2.1. sz. mell  '!G124+'9.2.2. sz. mell  '!G124+'9.2.3. sz. mell  '!G124</f>
        <v>0</v>
      </c>
    </row>
    <row r="125" spans="1:7" ht="12" customHeight="1">
      <c r="A125" s="161" t="s">
        <v>110</v>
      </c>
      <c r="B125" s="52" t="s">
        <v>257</v>
      </c>
      <c r="C125" s="133">
        <f>'9.2.1. sz. mell  '!C125+'9.2.2. sz. mell  '!C125+'9.2.3. sz. mell  '!C125</f>
        <v>0</v>
      </c>
      <c r="D125" s="133">
        <f>'9.2.1. sz. mell  '!D125+'9.2.2. sz. mell  '!D125+'9.2.3. sz. mell  '!D125</f>
        <v>0</v>
      </c>
      <c r="E125" s="133">
        <f>'9.2.1. sz. mell  '!E125+'9.2.2. sz. mell  '!E125+'9.2.3. sz. mell  '!E125</f>
        <v>0</v>
      </c>
      <c r="F125" s="133">
        <f>'9.2.1. sz. mell  '!F125+'9.2.2. sz. mell  '!F125+'9.2.3. sz. mell  '!F125</f>
        <v>0</v>
      </c>
      <c r="G125" s="342">
        <f>'9.2.1. sz. mell  '!G125+'9.2.2. sz. mell  '!G125+'9.2.3. sz. mell  '!G125</f>
        <v>0</v>
      </c>
    </row>
    <row r="126" spans="1:7" ht="12" customHeight="1">
      <c r="A126" s="161" t="s">
        <v>111</v>
      </c>
      <c r="B126" s="52" t="s">
        <v>256</v>
      </c>
      <c r="C126" s="133">
        <f>'9.2.1. sz. mell  '!C126+'9.2.2. sz. mell  '!C126+'9.2.3. sz. mell  '!C126</f>
        <v>0</v>
      </c>
      <c r="D126" s="133">
        <f>'9.2.1. sz. mell  '!D126+'9.2.2. sz. mell  '!D126+'9.2.3. sz. mell  '!D126</f>
        <v>0</v>
      </c>
      <c r="E126" s="133">
        <f>'9.2.1. sz. mell  '!E126+'9.2.2. sz. mell  '!E126+'9.2.3. sz. mell  '!E126</f>
        <v>0</v>
      </c>
      <c r="F126" s="133">
        <f>'9.2.1. sz. mell  '!F126+'9.2.2. sz. mell  '!F126+'9.2.3. sz. mell  '!F126</f>
        <v>0</v>
      </c>
      <c r="G126" s="342">
        <f>'9.2.1. sz. mell  '!G126+'9.2.2. sz. mell  '!G126+'9.2.3. sz. mell  '!G126</f>
        <v>0</v>
      </c>
    </row>
    <row r="127" spans="1:7" ht="12" customHeight="1">
      <c r="A127" s="161" t="s">
        <v>249</v>
      </c>
      <c r="B127" s="52" t="s">
        <v>244</v>
      </c>
      <c r="C127" s="133">
        <f>'9.2.1. sz. mell  '!C127+'9.2.2. sz. mell  '!C127+'9.2.3. sz. mell  '!C127</f>
        <v>0</v>
      </c>
      <c r="D127" s="133">
        <f>'9.2.1. sz. mell  '!D127+'9.2.2. sz. mell  '!D127+'9.2.3. sz. mell  '!D127</f>
        <v>0</v>
      </c>
      <c r="E127" s="133">
        <f>'9.2.1. sz. mell  '!E127+'9.2.2. sz. mell  '!E127+'9.2.3. sz. mell  '!E127</f>
        <v>0</v>
      </c>
      <c r="F127" s="133">
        <f>'9.2.1. sz. mell  '!F127+'9.2.2. sz. mell  '!F127+'9.2.3. sz. mell  '!F127</f>
        <v>0</v>
      </c>
      <c r="G127" s="342">
        <f>'9.2.1. sz. mell  '!G127+'9.2.2. sz. mell  '!G127+'9.2.3. sz. mell  '!G127</f>
        <v>0</v>
      </c>
    </row>
    <row r="128" spans="1:7" ht="12" customHeight="1">
      <c r="A128" s="161" t="s">
        <v>250</v>
      </c>
      <c r="B128" s="52" t="s">
        <v>255</v>
      </c>
      <c r="C128" s="133">
        <f>'9.2.1. sz. mell  '!C128+'9.2.2. sz. mell  '!C128+'9.2.3. sz. mell  '!C128</f>
        <v>0</v>
      </c>
      <c r="D128" s="133">
        <f>'9.2.1. sz. mell  '!D128+'9.2.2. sz. mell  '!D128+'9.2.3. sz. mell  '!D128</f>
        <v>0</v>
      </c>
      <c r="E128" s="133">
        <f>'9.2.1. sz. mell  '!E128+'9.2.2. sz. mell  '!E128+'9.2.3. sz. mell  '!E128</f>
        <v>0</v>
      </c>
      <c r="F128" s="133">
        <f>'9.2.1. sz. mell  '!F128+'9.2.2. sz. mell  '!F128+'9.2.3. sz. mell  '!F128</f>
        <v>0</v>
      </c>
      <c r="G128" s="342">
        <f>'9.2.1. sz. mell  '!G128+'9.2.2. sz. mell  '!G128+'9.2.3. sz. mell  '!G128</f>
        <v>0</v>
      </c>
    </row>
    <row r="129" spans="1:7" ht="12" customHeight="1" thickBot="1">
      <c r="A129" s="170" t="s">
        <v>251</v>
      </c>
      <c r="B129" s="52" t="s">
        <v>254</v>
      </c>
      <c r="C129" s="133">
        <f>'9.2.1. sz. mell  '!C129+'9.2.2. sz. mell  '!C129+'9.2.3. sz. mell  '!C129</f>
        <v>0</v>
      </c>
      <c r="D129" s="133">
        <f>'9.2.1. sz. mell  '!D129+'9.2.2. sz. mell  '!D129+'9.2.3. sz. mell  '!D129</f>
        <v>0</v>
      </c>
      <c r="E129" s="133">
        <f>'9.2.1. sz. mell  '!E129+'9.2.2. sz. mell  '!E129+'9.2.3. sz. mell  '!E129</f>
        <v>0</v>
      </c>
      <c r="F129" s="133">
        <f>'9.2.1. sz. mell  '!F129+'9.2.2. sz. mell  '!F129+'9.2.3. sz. mell  '!F129</f>
        <v>0</v>
      </c>
      <c r="G129" s="342">
        <f>'9.2.1. sz. mell  '!G129+'9.2.2. sz. mell  '!G129+'9.2.3. sz. mell  '!G129</f>
        <v>0</v>
      </c>
    </row>
    <row r="130" spans="1:7" ht="12" customHeight="1" thickBot="1">
      <c r="A130" s="23" t="s">
        <v>7</v>
      </c>
      <c r="B130" s="48" t="s">
        <v>314</v>
      </c>
      <c r="C130" s="131">
        <f>+C95+C116</f>
        <v>83757000</v>
      </c>
      <c r="D130" s="258">
        <f>+D95+D116</f>
        <v>1501000</v>
      </c>
      <c r="E130" s="131">
        <f>+E95+E116</f>
        <v>0</v>
      </c>
      <c r="F130" s="131">
        <f>+F95+F116</f>
        <v>1501000</v>
      </c>
      <c r="G130" s="271">
        <f>+G95+G116</f>
        <v>85258000</v>
      </c>
    </row>
    <row r="131" spans="1:7" ht="12" customHeight="1" thickBot="1">
      <c r="A131" s="23" t="s">
        <v>8</v>
      </c>
      <c r="B131" s="48" t="s">
        <v>315</v>
      </c>
      <c r="C131" s="131">
        <f>+C132+C133+C134</f>
        <v>0</v>
      </c>
      <c r="D131" s="258">
        <f>+D132+D133+D134</f>
        <v>0</v>
      </c>
      <c r="E131" s="131">
        <f>+E132+E133+E134</f>
        <v>0</v>
      </c>
      <c r="F131" s="131">
        <f>+F132+F133+F134</f>
        <v>0</v>
      </c>
      <c r="G131" s="271">
        <f>+G132+G133+G134</f>
        <v>0</v>
      </c>
    </row>
    <row r="132" spans="1:7" s="45" customFormat="1" ht="12" customHeight="1">
      <c r="A132" s="161" t="s">
        <v>156</v>
      </c>
      <c r="B132" s="5" t="s">
        <v>372</v>
      </c>
      <c r="C132" s="132">
        <f>'9.2.1. sz. mell  '!C132+'9.2.2. sz. mell  '!C132+'9.2.3. sz. mell  '!C132</f>
        <v>0</v>
      </c>
      <c r="D132" s="132">
        <f>'9.2.1. sz. mell  '!D132+'9.2.2. sz. mell  '!D132+'9.2.3. sz. mell  '!D132</f>
        <v>0</v>
      </c>
      <c r="E132" s="132">
        <f>'9.2.1. sz. mell  '!E132+'9.2.2. sz. mell  '!E132+'9.2.3. sz. mell  '!E132</f>
        <v>0</v>
      </c>
      <c r="F132" s="132">
        <f>'9.2.1. sz. mell  '!F132+'9.2.2. sz. mell  '!F132+'9.2.3. sz. mell  '!F132</f>
        <v>0</v>
      </c>
      <c r="G132" s="340">
        <f>'9.2.1. sz. mell  '!G132+'9.2.2. sz. mell  '!G132+'9.2.3. sz. mell  '!G132</f>
        <v>0</v>
      </c>
    </row>
    <row r="133" spans="1:7" ht="12" customHeight="1">
      <c r="A133" s="161" t="s">
        <v>157</v>
      </c>
      <c r="B133" s="5" t="s">
        <v>323</v>
      </c>
      <c r="C133" s="132">
        <f>'9.2.1. sz. mell  '!C133+'9.2.2. sz. mell  '!C133+'9.2.3. sz. mell  '!C133</f>
        <v>0</v>
      </c>
      <c r="D133" s="132">
        <f>'9.2.1. sz. mell  '!D133+'9.2.2. sz. mell  '!D133+'9.2.3. sz. mell  '!D133</f>
        <v>0</v>
      </c>
      <c r="E133" s="132">
        <f>'9.2.1. sz. mell  '!E133+'9.2.2. sz. mell  '!E133+'9.2.3. sz. mell  '!E133</f>
        <v>0</v>
      </c>
      <c r="F133" s="132">
        <f>'9.2.1. sz. mell  '!F133+'9.2.2. sz. mell  '!F133+'9.2.3. sz. mell  '!F133</f>
        <v>0</v>
      </c>
      <c r="G133" s="340">
        <f>'9.2.1. sz. mell  '!G133+'9.2.2. sz. mell  '!G133+'9.2.3. sz. mell  '!G133</f>
        <v>0</v>
      </c>
    </row>
    <row r="134" spans="1:7" ht="12" customHeight="1" thickBot="1">
      <c r="A134" s="170" t="s">
        <v>158</v>
      </c>
      <c r="B134" s="3" t="s">
        <v>371</v>
      </c>
      <c r="C134" s="132">
        <f>'9.2.1. sz. mell  '!C134+'9.2.2. sz. mell  '!C134+'9.2.3. sz. mell  '!C134</f>
        <v>0</v>
      </c>
      <c r="D134" s="132">
        <f>'9.2.1. sz. mell  '!D134+'9.2.2. sz. mell  '!D134+'9.2.3. sz. mell  '!D134</f>
        <v>0</v>
      </c>
      <c r="E134" s="132">
        <f>'9.2.1. sz. mell  '!E134+'9.2.2. sz. mell  '!E134+'9.2.3. sz. mell  '!E134</f>
        <v>0</v>
      </c>
      <c r="F134" s="132">
        <f>'9.2.1. sz. mell  '!F134+'9.2.2. sz. mell  '!F134+'9.2.3. sz. mell  '!F134</f>
        <v>0</v>
      </c>
      <c r="G134" s="340">
        <f>'9.2.1. sz. mell  '!G134+'9.2.2. sz. mell  '!G134+'9.2.3. sz. mell  '!G134</f>
        <v>0</v>
      </c>
    </row>
    <row r="135" spans="1:7" ht="12" customHeight="1" thickBot="1">
      <c r="A135" s="23" t="s">
        <v>9</v>
      </c>
      <c r="B135" s="48" t="s">
        <v>316</v>
      </c>
      <c r="C135" s="131">
        <f>+C136+C137+C138+C139+C140+C141</f>
        <v>0</v>
      </c>
      <c r="D135" s="258">
        <f>+D136+D137+D138+D139+D140+D141</f>
        <v>0</v>
      </c>
      <c r="E135" s="131">
        <f>+E136+E137+E138+E139+E140+E141</f>
        <v>0</v>
      </c>
      <c r="F135" s="131">
        <f>+F136+F137+F138+F139+F140+F141</f>
        <v>0</v>
      </c>
      <c r="G135" s="271">
        <f>+G136+G137+G138+G139+G140+G141</f>
        <v>0</v>
      </c>
    </row>
    <row r="136" spans="1:7" ht="12" customHeight="1">
      <c r="A136" s="161" t="s">
        <v>52</v>
      </c>
      <c r="B136" s="5" t="s">
        <v>325</v>
      </c>
      <c r="C136" s="132">
        <f>'9.2.1. sz. mell  '!C136+'9.2.2. sz. mell  '!C136+'9.2.3. sz. mell  '!C136</f>
        <v>0</v>
      </c>
      <c r="D136" s="132">
        <f>'9.2.1. sz. mell  '!D136+'9.2.2. sz. mell  '!D136+'9.2.3. sz. mell  '!D136</f>
        <v>0</v>
      </c>
      <c r="E136" s="132">
        <f>'9.2.1. sz. mell  '!E136+'9.2.2. sz. mell  '!E136+'9.2.3. sz. mell  '!E136</f>
        <v>0</v>
      </c>
      <c r="F136" s="132">
        <f>'9.2.1. sz. mell  '!F136+'9.2.2. sz. mell  '!F136+'9.2.3. sz. mell  '!F136</f>
        <v>0</v>
      </c>
      <c r="G136" s="340">
        <f>'9.2.1. sz. mell  '!G136+'9.2.2. sz. mell  '!G136+'9.2.3. sz. mell  '!G136</f>
        <v>0</v>
      </c>
    </row>
    <row r="137" spans="1:7" ht="12" customHeight="1">
      <c r="A137" s="161" t="s">
        <v>53</v>
      </c>
      <c r="B137" s="5" t="s">
        <v>317</v>
      </c>
      <c r="C137" s="132">
        <f>'9.2.1. sz. mell  '!C137+'9.2.2. sz. mell  '!C137+'9.2.3. sz. mell  '!C137</f>
        <v>0</v>
      </c>
      <c r="D137" s="132">
        <f>'9.2.1. sz. mell  '!D137+'9.2.2. sz. mell  '!D137+'9.2.3. sz. mell  '!D137</f>
        <v>0</v>
      </c>
      <c r="E137" s="132">
        <f>'9.2.1. sz. mell  '!E137+'9.2.2. sz. mell  '!E137+'9.2.3. sz. mell  '!E137</f>
        <v>0</v>
      </c>
      <c r="F137" s="132">
        <f>'9.2.1. sz. mell  '!F137+'9.2.2. sz. mell  '!F137+'9.2.3. sz. mell  '!F137</f>
        <v>0</v>
      </c>
      <c r="G137" s="340">
        <f>'9.2.1. sz. mell  '!G137+'9.2.2. sz. mell  '!G137+'9.2.3. sz. mell  '!G137</f>
        <v>0</v>
      </c>
    </row>
    <row r="138" spans="1:7" ht="12" customHeight="1">
      <c r="A138" s="161" t="s">
        <v>54</v>
      </c>
      <c r="B138" s="5" t="s">
        <v>318</v>
      </c>
      <c r="C138" s="132">
        <f>'9.2.1. sz. mell  '!C138+'9.2.2. sz. mell  '!C138+'9.2.3. sz. mell  '!C138</f>
        <v>0</v>
      </c>
      <c r="D138" s="132">
        <f>'9.2.1. sz. mell  '!D138+'9.2.2. sz. mell  '!D138+'9.2.3. sz. mell  '!D138</f>
        <v>0</v>
      </c>
      <c r="E138" s="132">
        <f>'9.2.1. sz. mell  '!E138+'9.2.2. sz. mell  '!E138+'9.2.3. sz. mell  '!E138</f>
        <v>0</v>
      </c>
      <c r="F138" s="132">
        <f>'9.2.1. sz. mell  '!F138+'9.2.2. sz. mell  '!F138+'9.2.3. sz. mell  '!F138</f>
        <v>0</v>
      </c>
      <c r="G138" s="340">
        <f>'9.2.1. sz. mell  '!G138+'9.2.2. sz. mell  '!G138+'9.2.3. sz. mell  '!G138</f>
        <v>0</v>
      </c>
    </row>
    <row r="139" spans="1:7" ht="12" customHeight="1">
      <c r="A139" s="161" t="s">
        <v>96</v>
      </c>
      <c r="B139" s="5" t="s">
        <v>370</v>
      </c>
      <c r="C139" s="132">
        <f>'9.2.1. sz. mell  '!C139+'9.2.2. sz. mell  '!C139+'9.2.3. sz. mell  '!C139</f>
        <v>0</v>
      </c>
      <c r="D139" s="132">
        <f>'9.2.1. sz. mell  '!D139+'9.2.2. sz. mell  '!D139+'9.2.3. sz. mell  '!D139</f>
        <v>0</v>
      </c>
      <c r="E139" s="132">
        <f>'9.2.1. sz. mell  '!E139+'9.2.2. sz. mell  '!E139+'9.2.3. sz. mell  '!E139</f>
        <v>0</v>
      </c>
      <c r="F139" s="132">
        <f>'9.2.1. sz. mell  '!F139+'9.2.2. sz. mell  '!F139+'9.2.3. sz. mell  '!F139</f>
        <v>0</v>
      </c>
      <c r="G139" s="340">
        <f>'9.2.1. sz. mell  '!G139+'9.2.2. sz. mell  '!G139+'9.2.3. sz. mell  '!G139</f>
        <v>0</v>
      </c>
    </row>
    <row r="140" spans="1:7" ht="12" customHeight="1">
      <c r="A140" s="161" t="s">
        <v>97</v>
      </c>
      <c r="B140" s="5" t="s">
        <v>320</v>
      </c>
      <c r="C140" s="132">
        <f>'9.2.1. sz. mell  '!C140+'9.2.2. sz. mell  '!C140+'9.2.3. sz. mell  '!C140</f>
        <v>0</v>
      </c>
      <c r="D140" s="132">
        <f>'9.2.1. sz. mell  '!D140+'9.2.2. sz. mell  '!D140+'9.2.3. sz. mell  '!D140</f>
        <v>0</v>
      </c>
      <c r="E140" s="132">
        <f>'9.2.1. sz. mell  '!E140+'9.2.2. sz. mell  '!E140+'9.2.3. sz. mell  '!E140</f>
        <v>0</v>
      </c>
      <c r="F140" s="132">
        <f>'9.2.1. sz. mell  '!F140+'9.2.2. sz. mell  '!F140+'9.2.3. sz. mell  '!F140</f>
        <v>0</v>
      </c>
      <c r="G140" s="340">
        <f>'9.2.1. sz. mell  '!G140+'9.2.2. sz. mell  '!G140+'9.2.3. sz. mell  '!G140</f>
        <v>0</v>
      </c>
    </row>
    <row r="141" spans="1:7" s="45" customFormat="1" ht="12" customHeight="1" thickBot="1">
      <c r="A141" s="170" t="s">
        <v>98</v>
      </c>
      <c r="B141" s="3" t="s">
        <v>321</v>
      </c>
      <c r="C141" s="132">
        <f>'9.2.1. sz. mell  '!C141+'9.2.2. sz. mell  '!C141+'9.2.3. sz. mell  '!C141</f>
        <v>0</v>
      </c>
      <c r="D141" s="132">
        <f>'9.2.1. sz. mell  '!D141+'9.2.2. sz. mell  '!D141+'9.2.3. sz. mell  '!D141</f>
        <v>0</v>
      </c>
      <c r="E141" s="132">
        <f>'9.2.1. sz. mell  '!E141+'9.2.2. sz. mell  '!E141+'9.2.3. sz. mell  '!E141</f>
        <v>0</v>
      </c>
      <c r="F141" s="132">
        <f>'9.2.1. sz. mell  '!F141+'9.2.2. sz. mell  '!F141+'9.2.3. sz. mell  '!F141</f>
        <v>0</v>
      </c>
      <c r="G141" s="340">
        <f>'9.2.1. sz. mell  '!G141+'9.2.2. sz. mell  '!G141+'9.2.3. sz. mell  '!G141</f>
        <v>0</v>
      </c>
    </row>
    <row r="142" spans="1:13" ht="12" customHeight="1" thickBot="1">
      <c r="A142" s="23" t="s">
        <v>10</v>
      </c>
      <c r="B142" s="48" t="s">
        <v>377</v>
      </c>
      <c r="C142" s="137">
        <f>+C143+C144+C146+C147+C145</f>
        <v>0</v>
      </c>
      <c r="D142" s="260">
        <f>+D143+D144+D146+D147+D145</f>
        <v>0</v>
      </c>
      <c r="E142" s="137">
        <f>+E143+E144+E146+E147+E145</f>
        <v>0</v>
      </c>
      <c r="F142" s="137">
        <f>+F143+F144+F146+F147+F145</f>
        <v>0</v>
      </c>
      <c r="G142" s="275">
        <f>+G143+G144+G146+G147+G145</f>
        <v>0</v>
      </c>
      <c r="M142" s="72"/>
    </row>
    <row r="143" spans="1:7" ht="12.75">
      <c r="A143" s="161" t="s">
        <v>55</v>
      </c>
      <c r="B143" s="5" t="s">
        <v>259</v>
      </c>
      <c r="C143" s="132">
        <f>'9.2.1. sz. mell  '!C143+'9.2.2. sz. mell  '!C143+'9.2.3. sz. mell  '!C143</f>
        <v>0</v>
      </c>
      <c r="D143" s="132">
        <f>'9.2.1. sz. mell  '!D143+'9.2.2. sz. mell  '!D143+'9.2.3. sz. mell  '!D143</f>
        <v>0</v>
      </c>
      <c r="E143" s="132">
        <f>'9.2.1. sz. mell  '!E143+'9.2.2. sz. mell  '!E143+'9.2.3. sz. mell  '!E143</f>
        <v>0</v>
      </c>
      <c r="F143" s="132">
        <f>'9.2.1. sz. mell  '!F143+'9.2.2. sz. mell  '!F143+'9.2.3. sz. mell  '!F143</f>
        <v>0</v>
      </c>
      <c r="G143" s="340">
        <f>'9.2.1. sz. mell  '!G143+'9.2.2. sz. mell  '!G143+'9.2.3. sz. mell  '!G143</f>
        <v>0</v>
      </c>
    </row>
    <row r="144" spans="1:7" ht="12" customHeight="1">
      <c r="A144" s="161" t="s">
        <v>56</v>
      </c>
      <c r="B144" s="5" t="s">
        <v>260</v>
      </c>
      <c r="C144" s="132">
        <f>'9.2.1. sz. mell  '!C144+'9.2.2. sz. mell  '!C144+'9.2.3. sz. mell  '!C144</f>
        <v>0</v>
      </c>
      <c r="D144" s="132">
        <f>'9.2.1. sz. mell  '!D144+'9.2.2. sz. mell  '!D144+'9.2.3. sz. mell  '!D144</f>
        <v>0</v>
      </c>
      <c r="E144" s="132">
        <f>'9.2.1. sz. mell  '!E144+'9.2.2. sz. mell  '!E144+'9.2.3. sz. mell  '!E144</f>
        <v>0</v>
      </c>
      <c r="F144" s="132">
        <f>'9.2.1. sz. mell  '!F144+'9.2.2. sz. mell  '!F144+'9.2.3. sz. mell  '!F144</f>
        <v>0</v>
      </c>
      <c r="G144" s="340">
        <f>'9.2.1. sz. mell  '!G144+'9.2.2. sz. mell  '!G144+'9.2.3. sz. mell  '!G144</f>
        <v>0</v>
      </c>
    </row>
    <row r="145" spans="1:7" ht="12" customHeight="1">
      <c r="A145" s="161" t="s">
        <v>176</v>
      </c>
      <c r="B145" s="5" t="s">
        <v>376</v>
      </c>
      <c r="C145" s="132">
        <f>'9.2.1. sz. mell  '!C145+'9.2.2. sz. mell  '!C145+'9.2.3. sz. mell  '!C145</f>
        <v>0</v>
      </c>
      <c r="D145" s="132">
        <f>'9.2.1. sz. mell  '!D145+'9.2.2. sz. mell  '!D145+'9.2.3. sz. mell  '!D145</f>
        <v>0</v>
      </c>
      <c r="E145" s="132">
        <f>'9.2.1. sz. mell  '!E145+'9.2.2. sz. mell  '!E145+'9.2.3. sz. mell  '!E145</f>
        <v>0</v>
      </c>
      <c r="F145" s="132">
        <f>'9.2.1. sz. mell  '!F145+'9.2.2. sz. mell  '!F145+'9.2.3. sz. mell  '!F145</f>
        <v>0</v>
      </c>
      <c r="G145" s="340">
        <f>'9.2.1. sz. mell  '!G145+'9.2.2. sz. mell  '!G145+'9.2.3. sz. mell  '!G145</f>
        <v>0</v>
      </c>
    </row>
    <row r="146" spans="1:7" s="45" customFormat="1" ht="12" customHeight="1">
      <c r="A146" s="161" t="s">
        <v>177</v>
      </c>
      <c r="B146" s="5" t="s">
        <v>330</v>
      </c>
      <c r="C146" s="132">
        <f>'9.2.1. sz. mell  '!C146+'9.2.2. sz. mell  '!C146+'9.2.3. sz. mell  '!C146</f>
        <v>0</v>
      </c>
      <c r="D146" s="132">
        <f>'9.2.1. sz. mell  '!D146+'9.2.2. sz. mell  '!D146+'9.2.3. sz. mell  '!D146</f>
        <v>0</v>
      </c>
      <c r="E146" s="132">
        <f>'9.2.1. sz. mell  '!E146+'9.2.2. sz. mell  '!E146+'9.2.3. sz. mell  '!E146</f>
        <v>0</v>
      </c>
      <c r="F146" s="132">
        <f>'9.2.1. sz. mell  '!F146+'9.2.2. sz. mell  '!F146+'9.2.3. sz. mell  '!F146</f>
        <v>0</v>
      </c>
      <c r="G146" s="340">
        <f>'9.2.1. sz. mell  '!G146+'9.2.2. sz. mell  '!G146+'9.2.3. sz. mell  '!G146</f>
        <v>0</v>
      </c>
    </row>
    <row r="147" spans="1:7" s="45" customFormat="1" ht="12" customHeight="1" thickBot="1">
      <c r="A147" s="170" t="s">
        <v>178</v>
      </c>
      <c r="B147" s="3" t="s">
        <v>279</v>
      </c>
      <c r="C147" s="132">
        <f>'9.2.1. sz. mell  '!C147+'9.2.2. sz. mell  '!C147+'9.2.3. sz. mell  '!C147</f>
        <v>0</v>
      </c>
      <c r="D147" s="132">
        <f>'9.2.1. sz. mell  '!D147+'9.2.2. sz. mell  '!D147+'9.2.3. sz. mell  '!D147</f>
        <v>0</v>
      </c>
      <c r="E147" s="132">
        <f>'9.2.1. sz. mell  '!E147+'9.2.2. sz. mell  '!E147+'9.2.3. sz. mell  '!E147</f>
        <v>0</v>
      </c>
      <c r="F147" s="132">
        <f>'9.2.1. sz. mell  '!F147+'9.2.2. sz. mell  '!F147+'9.2.3. sz. mell  '!F147</f>
        <v>0</v>
      </c>
      <c r="G147" s="340">
        <f>'9.2.1. sz. mell  '!G147+'9.2.2. sz. mell  '!G147+'9.2.3. sz. mell  '!G147</f>
        <v>0</v>
      </c>
    </row>
    <row r="148" spans="1:7" s="45" customFormat="1" ht="12" customHeight="1" thickBot="1">
      <c r="A148" s="23" t="s">
        <v>11</v>
      </c>
      <c r="B148" s="48" t="s">
        <v>331</v>
      </c>
      <c r="C148" s="196">
        <f>+C149+C150+C151+C152+C153</f>
        <v>0</v>
      </c>
      <c r="D148" s="264">
        <f>+D149+D150+D151+D152+D153</f>
        <v>0</v>
      </c>
      <c r="E148" s="196">
        <f>+E149+E150+E151+E152+E153</f>
        <v>0</v>
      </c>
      <c r="F148" s="196">
        <f>+F149+F150+F151+F152+F153</f>
        <v>0</v>
      </c>
      <c r="G148" s="286">
        <f>+G149+G150+G151+G152+G153</f>
        <v>0</v>
      </c>
    </row>
    <row r="149" spans="1:7" s="45" customFormat="1" ht="12" customHeight="1">
      <c r="A149" s="161" t="s">
        <v>57</v>
      </c>
      <c r="B149" s="5" t="s">
        <v>326</v>
      </c>
      <c r="C149" s="132">
        <f>'9.2.1. sz. mell  '!C149+'9.2.2. sz. mell  '!C149+'9.2.3. sz. mell  '!C149</f>
        <v>0</v>
      </c>
      <c r="D149" s="132">
        <f>'9.2.1. sz. mell  '!D149+'9.2.2. sz. mell  '!D149+'9.2.3. sz. mell  '!D149</f>
        <v>0</v>
      </c>
      <c r="E149" s="132">
        <f>'9.2.1. sz. mell  '!E149+'9.2.2. sz. mell  '!E149+'9.2.3. sz. mell  '!E149</f>
        <v>0</v>
      </c>
      <c r="F149" s="132">
        <f>'9.2.1. sz. mell  '!F149+'9.2.2. sz. mell  '!F149+'9.2.3. sz. mell  '!F149</f>
        <v>0</v>
      </c>
      <c r="G149" s="340">
        <f>'9.2.1. sz. mell  '!G149+'9.2.2. sz. mell  '!G149+'9.2.3. sz. mell  '!G149</f>
        <v>0</v>
      </c>
    </row>
    <row r="150" spans="1:7" s="45" customFormat="1" ht="12" customHeight="1">
      <c r="A150" s="161" t="s">
        <v>58</v>
      </c>
      <c r="B150" s="5" t="s">
        <v>333</v>
      </c>
      <c r="C150" s="132">
        <f>'9.2.1. sz. mell  '!C150+'9.2.2. sz. mell  '!C150+'9.2.3. sz. mell  '!C150</f>
        <v>0</v>
      </c>
      <c r="D150" s="132">
        <f>'9.2.1. sz. mell  '!D150+'9.2.2. sz. mell  '!D150+'9.2.3. sz. mell  '!D150</f>
        <v>0</v>
      </c>
      <c r="E150" s="132">
        <f>'9.2.1. sz. mell  '!E150+'9.2.2. sz. mell  '!E150+'9.2.3. sz. mell  '!E150</f>
        <v>0</v>
      </c>
      <c r="F150" s="132">
        <f>'9.2.1. sz. mell  '!F150+'9.2.2. sz. mell  '!F150+'9.2.3. sz. mell  '!F150</f>
        <v>0</v>
      </c>
      <c r="G150" s="340">
        <f>'9.2.1. sz. mell  '!G150+'9.2.2. sz. mell  '!G150+'9.2.3. sz. mell  '!G150</f>
        <v>0</v>
      </c>
    </row>
    <row r="151" spans="1:7" s="45" customFormat="1" ht="12" customHeight="1">
      <c r="A151" s="161" t="s">
        <v>188</v>
      </c>
      <c r="B151" s="5" t="s">
        <v>328</v>
      </c>
      <c r="C151" s="132">
        <f>'9.2.1. sz. mell  '!C151+'9.2.2. sz. mell  '!C151+'9.2.3. sz. mell  '!C151</f>
        <v>0</v>
      </c>
      <c r="D151" s="132">
        <f>'9.2.1. sz. mell  '!D151+'9.2.2. sz. mell  '!D151+'9.2.3. sz. mell  '!D151</f>
        <v>0</v>
      </c>
      <c r="E151" s="132">
        <f>'9.2.1. sz. mell  '!E151+'9.2.2. sz. mell  '!E151+'9.2.3. sz. mell  '!E151</f>
        <v>0</v>
      </c>
      <c r="F151" s="132">
        <f>'9.2.1. sz. mell  '!F151+'9.2.2. sz. mell  '!F151+'9.2.3. sz. mell  '!F151</f>
        <v>0</v>
      </c>
      <c r="G151" s="340">
        <f>'9.2.1. sz. mell  '!G151+'9.2.2. sz. mell  '!G151+'9.2.3. sz. mell  '!G151</f>
        <v>0</v>
      </c>
    </row>
    <row r="152" spans="1:7" s="45" customFormat="1" ht="12" customHeight="1">
      <c r="A152" s="161" t="s">
        <v>189</v>
      </c>
      <c r="B152" s="5" t="s">
        <v>373</v>
      </c>
      <c r="C152" s="132">
        <f>'9.2.1. sz. mell  '!C152+'9.2.2. sz. mell  '!C152+'9.2.3. sz. mell  '!C152</f>
        <v>0</v>
      </c>
      <c r="D152" s="132">
        <f>'9.2.1. sz. mell  '!D152+'9.2.2. sz. mell  '!D152+'9.2.3. sz. mell  '!D152</f>
        <v>0</v>
      </c>
      <c r="E152" s="132">
        <f>'9.2.1. sz. mell  '!E152+'9.2.2. sz. mell  '!E152+'9.2.3. sz. mell  '!E152</f>
        <v>0</v>
      </c>
      <c r="F152" s="132">
        <f>'9.2.1. sz. mell  '!F152+'9.2.2. sz. mell  '!F152+'9.2.3. sz. mell  '!F152</f>
        <v>0</v>
      </c>
      <c r="G152" s="340">
        <f>'9.2.1. sz. mell  '!G152+'9.2.2. sz. mell  '!G152+'9.2.3. sz. mell  '!G152</f>
        <v>0</v>
      </c>
    </row>
    <row r="153" spans="1:7" ht="12.75" customHeight="1" thickBot="1">
      <c r="A153" s="170" t="s">
        <v>332</v>
      </c>
      <c r="B153" s="3" t="s">
        <v>335</v>
      </c>
      <c r="C153" s="132">
        <f>'9.2.1. sz. mell  '!C153+'9.2.2. sz. mell  '!C153+'9.2.3. sz. mell  '!C153</f>
        <v>0</v>
      </c>
      <c r="D153" s="132">
        <f>'9.2.1. sz. mell  '!D153+'9.2.2. sz. mell  '!D153+'9.2.3. sz. mell  '!D153</f>
        <v>0</v>
      </c>
      <c r="E153" s="132">
        <f>'9.2.1. sz. mell  '!E153+'9.2.2. sz. mell  '!E153+'9.2.3. sz. mell  '!E153</f>
        <v>0</v>
      </c>
      <c r="F153" s="132">
        <f>'9.2.1. sz. mell  '!F153+'9.2.2. sz. mell  '!F153+'9.2.3. sz. mell  '!F153</f>
        <v>0</v>
      </c>
      <c r="G153" s="340">
        <f>'9.2.1. sz. mell  '!G153+'9.2.2. sz. mell  '!G153+'9.2.3. sz. mell  '!G153</f>
        <v>0</v>
      </c>
    </row>
    <row r="154" spans="1:7" ht="12.75" customHeight="1" thickBot="1">
      <c r="A154" s="188" t="s">
        <v>12</v>
      </c>
      <c r="B154" s="48" t="s">
        <v>336</v>
      </c>
      <c r="C154" s="197"/>
      <c r="D154" s="265"/>
      <c r="E154" s="197"/>
      <c r="F154" s="196">
        <f>D154+E154</f>
        <v>0</v>
      </c>
      <c r="G154" s="286">
        <f>C154+F154</f>
        <v>0</v>
      </c>
    </row>
    <row r="155" spans="1:7" ht="12.75" customHeight="1" thickBot="1">
      <c r="A155" s="188" t="s">
        <v>13</v>
      </c>
      <c r="B155" s="48" t="s">
        <v>337</v>
      </c>
      <c r="C155" s="197"/>
      <c r="D155" s="265"/>
      <c r="E155" s="197"/>
      <c r="F155" s="196">
        <f>D155+E155</f>
        <v>0</v>
      </c>
      <c r="G155" s="286">
        <f>C155+F155</f>
        <v>0</v>
      </c>
    </row>
    <row r="156" spans="1:7" ht="12" customHeight="1" thickBot="1">
      <c r="A156" s="23" t="s">
        <v>14</v>
      </c>
      <c r="B156" s="48" t="s">
        <v>339</v>
      </c>
      <c r="C156" s="198">
        <f>+C131+C135+C142+C148+C154+C155</f>
        <v>0</v>
      </c>
      <c r="D156" s="266">
        <f>+D131+D135+D142+D148+D154+D155</f>
        <v>0</v>
      </c>
      <c r="E156" s="198"/>
      <c r="F156" s="198"/>
      <c r="G156" s="287">
        <f>+G131+G135+G142+G148+G154+G155</f>
        <v>0</v>
      </c>
    </row>
    <row r="157" spans="1:7" ht="15" customHeight="1" thickBot="1">
      <c r="A157" s="172" t="s">
        <v>15</v>
      </c>
      <c r="B157" s="118" t="s">
        <v>338</v>
      </c>
      <c r="C157" s="198">
        <f>+C130+C156</f>
        <v>83757000</v>
      </c>
      <c r="D157" s="266">
        <f>+D130+D156</f>
        <v>1501000</v>
      </c>
      <c r="E157" s="198">
        <f>+E130+E156</f>
        <v>0</v>
      </c>
      <c r="F157" s="198">
        <f>+F130+F156</f>
        <v>1501000</v>
      </c>
      <c r="G157" s="287">
        <f>+G130+G156</f>
        <v>85258000</v>
      </c>
    </row>
    <row r="158" spans="1:7" ht="13.5" thickBot="1">
      <c r="A158" s="121"/>
      <c r="B158" s="122"/>
      <c r="C158" s="123"/>
      <c r="D158" s="123"/>
      <c r="E158" s="289"/>
      <c r="F158" s="289"/>
      <c r="G158" s="288"/>
    </row>
    <row r="159" spans="1:7" ht="15" customHeight="1" thickBot="1">
      <c r="A159" s="70" t="s">
        <v>374</v>
      </c>
      <c r="B159" s="71"/>
      <c r="C159" s="232">
        <f>'9.2.1. sz. mell  '!C159+'9.2.2. sz. mell  '!C159+'9.2.3. sz. mell  '!C159</f>
        <v>13</v>
      </c>
      <c r="D159" s="232">
        <f>'9.2.1. sz. mell  '!D159+'9.2.2. sz. mell  '!D159+'9.2.3. sz. mell  '!D159</f>
        <v>0</v>
      </c>
      <c r="E159" s="232">
        <f>'9.2.1. sz. mell  '!E159+'9.2.2. sz. mell  '!E159+'9.2.3. sz. mell  '!E159</f>
        <v>0</v>
      </c>
      <c r="F159" s="232">
        <f>'9.2.1. sz. mell  '!F159+'9.2.2. sz. mell  '!F159+'9.2.3. sz. mell  '!F159</f>
        <v>0</v>
      </c>
      <c r="G159" s="350">
        <f>'9.2.1. sz. mell  '!G159+'9.2.2. sz. mell  '!G159+'9.2.3. sz. mell  '!G159</f>
        <v>13</v>
      </c>
    </row>
    <row r="160" spans="1:7" ht="14.25" customHeight="1" thickBot="1">
      <c r="A160" s="70" t="s">
        <v>119</v>
      </c>
      <c r="B160" s="71"/>
      <c r="C160" s="232">
        <f>'9.2.1. sz. mell  '!C160+'9.2.2. sz. mell  '!C160+'9.2.3. sz. mell  '!C160</f>
        <v>0</v>
      </c>
      <c r="D160" s="232">
        <f>'9.2.1. sz. mell  '!D160+'9.2.2. sz. mell  '!D160+'9.2.3. sz. mell  '!D160</f>
        <v>0</v>
      </c>
      <c r="E160" s="232">
        <f>'9.2.1. sz. mell  '!E160+'9.2.2. sz. mell  '!E160+'9.2.3. sz. mell  '!E160</f>
        <v>0</v>
      </c>
      <c r="F160" s="232">
        <f>'9.2.1. sz. mell  '!F160+'9.2.2. sz. mell  '!F160+'9.2.3. sz. mell  '!F160</f>
        <v>0</v>
      </c>
      <c r="G160" s="350">
        <f>'9.2.1. sz. mell  '!G160+'9.2.2. sz. mell  '!G160+'9.2.3. sz. mell  '!G160</f>
        <v>0</v>
      </c>
    </row>
    <row r="161" ht="12.75">
      <c r="G161" s="354"/>
    </row>
    <row r="162" ht="12.75">
      <c r="G162" s="353"/>
    </row>
    <row r="163" spans="7:8" ht="12.75">
      <c r="G163" s="353"/>
      <c r="H163" s="353"/>
    </row>
  </sheetData>
  <sheetProtection formatCells="0"/>
  <mergeCells count="6">
    <mergeCell ref="B1:G1"/>
    <mergeCell ref="A8:G8"/>
    <mergeCell ref="A94:G94"/>
    <mergeCell ref="B3:F3"/>
    <mergeCell ref="B4:F4"/>
    <mergeCell ref="C2:G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rowBreaks count="2" manualBreakCount="2">
    <brk id="71" max="6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2"/>
  <sheetViews>
    <sheetView view="pageLayout" zoomScaleSheetLayoutView="100" workbookViewId="0" topLeftCell="A43">
      <selection activeCell="A3" sqref="A3:G3"/>
    </sheetView>
  </sheetViews>
  <sheetFormatPr defaultColWidth="9.00390625" defaultRowHeight="12.75"/>
  <cols>
    <col min="1" max="1" width="7.50390625" style="119" customWidth="1"/>
    <col min="2" max="2" width="59.625" style="119" customWidth="1"/>
    <col min="3" max="3" width="14.875" style="120" customWidth="1"/>
    <col min="4" max="4" width="14.875" style="142" customWidth="1"/>
    <col min="5" max="6" width="13.50390625" style="142" bestFit="1" customWidth="1"/>
    <col min="7" max="7" width="14.875" style="142" customWidth="1"/>
    <col min="8" max="16384" width="9.375" style="142" customWidth="1"/>
  </cols>
  <sheetData>
    <row r="1" spans="3:7" ht="15.75">
      <c r="C1" s="702" t="s">
        <v>656</v>
      </c>
      <c r="D1" s="702"/>
      <c r="E1" s="702"/>
      <c r="F1" s="702"/>
      <c r="G1" s="702"/>
    </row>
    <row r="2" spans="3:7" ht="15.75">
      <c r="C2" s="702" t="s">
        <v>687</v>
      </c>
      <c r="D2" s="702"/>
      <c r="E2" s="702"/>
      <c r="F2" s="702"/>
      <c r="G2" s="702"/>
    </row>
    <row r="3" spans="1:7" ht="15.75" customHeight="1">
      <c r="A3" s="703" t="s">
        <v>3</v>
      </c>
      <c r="B3" s="703"/>
      <c r="C3" s="703"/>
      <c r="D3" s="703"/>
      <c r="E3" s="703"/>
      <c r="F3" s="703"/>
      <c r="G3" s="703"/>
    </row>
    <row r="4" spans="1:7" ht="15.75" customHeight="1" thickBot="1">
      <c r="A4" s="704" t="s">
        <v>82</v>
      </c>
      <c r="B4" s="704"/>
      <c r="C4" s="199"/>
      <c r="G4" s="199" t="s">
        <v>448</v>
      </c>
    </row>
    <row r="5" spans="1:7" ht="15.75">
      <c r="A5" s="706" t="s">
        <v>47</v>
      </c>
      <c r="B5" s="708" t="s">
        <v>4</v>
      </c>
      <c r="C5" s="710" t="str">
        <f>+CONCATENATE(LEFT(ÖSSZEFÜGGÉSEK!A6,4),". évi")</f>
        <v>2019. évi</v>
      </c>
      <c r="D5" s="711"/>
      <c r="E5" s="712"/>
      <c r="F5" s="712"/>
      <c r="G5" s="713"/>
    </row>
    <row r="6" spans="1:7" ht="48.75" thickBot="1">
      <c r="A6" s="707"/>
      <c r="B6" s="709"/>
      <c r="C6" s="305" t="s">
        <v>378</v>
      </c>
      <c r="D6" s="306" t="s">
        <v>443</v>
      </c>
      <c r="E6" s="306" t="s">
        <v>640</v>
      </c>
      <c r="F6" s="307" t="s">
        <v>440</v>
      </c>
      <c r="G6" s="308" t="s">
        <v>641</v>
      </c>
    </row>
    <row r="7" spans="1:7" s="143" customFormat="1" ht="12" customHeight="1" thickBot="1">
      <c r="A7" s="139" t="s">
        <v>353</v>
      </c>
      <c r="B7" s="140" t="s">
        <v>354</v>
      </c>
      <c r="C7" s="309" t="s">
        <v>355</v>
      </c>
      <c r="D7" s="309" t="s">
        <v>357</v>
      </c>
      <c r="E7" s="310" t="s">
        <v>356</v>
      </c>
      <c r="F7" s="310" t="s">
        <v>444</v>
      </c>
      <c r="G7" s="311" t="s">
        <v>445</v>
      </c>
    </row>
    <row r="8" spans="1:7" s="144" customFormat="1" ht="12" customHeight="1" thickBot="1">
      <c r="A8" s="16" t="s">
        <v>5</v>
      </c>
      <c r="B8" s="17" t="s">
        <v>141</v>
      </c>
      <c r="C8" s="131">
        <f>+C9+C10+C11+C12+C13+C14</f>
        <v>151182228</v>
      </c>
      <c r="D8" s="131">
        <f>+D9+D10+D11+D12+D13+D14</f>
        <v>7175583</v>
      </c>
      <c r="E8" s="131">
        <f>+E9+E10+E11+E12+E13+E14</f>
        <v>5978052</v>
      </c>
      <c r="F8" s="131">
        <f>+F9+F10+F11+F12+F13+F14</f>
        <v>13153635</v>
      </c>
      <c r="G8" s="73">
        <f>+G9+G10+G11+G12+G13+G14</f>
        <v>164335863</v>
      </c>
    </row>
    <row r="9" spans="1:7" s="144" customFormat="1" ht="12" customHeight="1">
      <c r="A9" s="11" t="s">
        <v>59</v>
      </c>
      <c r="B9" s="145" t="s">
        <v>142</v>
      </c>
      <c r="C9" s="133">
        <f>'1.2.sz.mell. '!C9+'1.3.sz.mell. '!C9+'1.4.sz.mell. '!C9</f>
        <v>59856875</v>
      </c>
      <c r="D9" s="133">
        <f>'1.2.sz.mell. '!D9+'1.3.sz.mell. '!D9+'1.4.sz.mell. '!D9</f>
        <v>71583</v>
      </c>
      <c r="E9" s="133">
        <f>'1.2.sz.mell. '!E9+'1.3.sz.mell. '!E9+'1.4.sz.mell. '!E9</f>
        <v>0</v>
      </c>
      <c r="F9" s="175">
        <f>D9+E9</f>
        <v>71583</v>
      </c>
      <c r="G9" s="174">
        <f aca="true" t="shared" si="0" ref="G9:G14">C9+F9</f>
        <v>59928458</v>
      </c>
    </row>
    <row r="10" spans="1:7" s="144" customFormat="1" ht="12" customHeight="1">
      <c r="A10" s="10" t="s">
        <v>60</v>
      </c>
      <c r="B10" s="146" t="s">
        <v>143</v>
      </c>
      <c r="C10" s="133">
        <f>'1.2.sz.mell. '!C10+'1.3.sz.mell. '!C10+'1.4.sz.mell. '!C10</f>
        <v>46441833</v>
      </c>
      <c r="D10" s="133">
        <f>'1.2.sz.mell. '!D10+'1.3.sz.mell. '!D10+'1.4.sz.mell. '!D10</f>
        <v>0</v>
      </c>
      <c r="E10" s="133">
        <f>'1.2.sz.mell. '!E10+'1.3.sz.mell. '!E10+'1.4.sz.mell. '!E10</f>
        <v>0</v>
      </c>
      <c r="F10" s="175">
        <f aca="true" t="shared" si="1" ref="F10:F65">D10+E10</f>
        <v>0</v>
      </c>
      <c r="G10" s="174">
        <f t="shared" si="0"/>
        <v>46441833</v>
      </c>
    </row>
    <row r="11" spans="1:7" s="144" customFormat="1" ht="12" customHeight="1">
      <c r="A11" s="10" t="s">
        <v>61</v>
      </c>
      <c r="B11" s="146" t="s">
        <v>144</v>
      </c>
      <c r="C11" s="133">
        <f>'1.2.sz.mell. '!C11+'1.3.sz.mell. '!C11+'1.4.sz.mell. '!C11</f>
        <v>42591780</v>
      </c>
      <c r="D11" s="133">
        <f>'1.2.sz.mell. '!D11+'1.3.sz.mell. '!D11+'1.4.sz.mell. '!D11</f>
        <v>0</v>
      </c>
      <c r="E11" s="133">
        <f>'1.2.sz.mell. '!E11+'1.3.sz.mell. '!E11+'1.4.sz.mell. '!E11</f>
        <v>1118052</v>
      </c>
      <c r="F11" s="175">
        <f t="shared" si="1"/>
        <v>1118052</v>
      </c>
      <c r="G11" s="174">
        <f t="shared" si="0"/>
        <v>43709832</v>
      </c>
    </row>
    <row r="12" spans="1:7" s="144" customFormat="1" ht="12" customHeight="1">
      <c r="A12" s="10" t="s">
        <v>62</v>
      </c>
      <c r="B12" s="146" t="s">
        <v>145</v>
      </c>
      <c r="C12" s="133">
        <f>'1.2.sz.mell. '!C12+'1.3.sz.mell. '!C12+'1.4.sz.mell. '!C12</f>
        <v>2291740</v>
      </c>
      <c r="D12" s="133">
        <f>'1.2.sz.mell. '!D12+'1.3.sz.mell. '!D12+'1.4.sz.mell. '!D12</f>
        <v>0</v>
      </c>
      <c r="E12" s="133">
        <f>'1.2.sz.mell. '!E12+'1.3.sz.mell. '!E12+'1.4.sz.mell. '!E12</f>
        <v>0</v>
      </c>
      <c r="F12" s="175">
        <f t="shared" si="1"/>
        <v>0</v>
      </c>
      <c r="G12" s="174">
        <f t="shared" si="0"/>
        <v>2291740</v>
      </c>
    </row>
    <row r="13" spans="1:7" s="144" customFormat="1" ht="12" customHeight="1">
      <c r="A13" s="10" t="s">
        <v>79</v>
      </c>
      <c r="B13" s="75" t="s">
        <v>298</v>
      </c>
      <c r="C13" s="133">
        <f>'1.2.sz.mell. '!C13+'1.3.sz.mell. '!C13+'1.4.sz.mell. '!C13</f>
        <v>0</v>
      </c>
      <c r="D13" s="133">
        <f>'1.2.sz.mell. '!D13+'1.3.sz.mell. '!D13+'1.4.sz.mell. '!D13</f>
        <v>7104000</v>
      </c>
      <c r="E13" s="133">
        <f>'1.2.sz.mell. '!E13+'1.3.sz.mell. '!E13+'1.4.sz.mell. '!E13</f>
        <v>4860000</v>
      </c>
      <c r="F13" s="175">
        <f t="shared" si="1"/>
        <v>11964000</v>
      </c>
      <c r="G13" s="174">
        <f t="shared" si="0"/>
        <v>11964000</v>
      </c>
    </row>
    <row r="14" spans="1:7" s="144" customFormat="1" ht="12" customHeight="1" thickBot="1">
      <c r="A14" s="12" t="s">
        <v>63</v>
      </c>
      <c r="B14" s="76" t="s">
        <v>299</v>
      </c>
      <c r="C14" s="133">
        <f>'1.2.sz.mell. '!C14+'1.3.sz.mell. '!C14+'1.4.sz.mell. '!C14</f>
        <v>0</v>
      </c>
      <c r="D14" s="133">
        <f>'1.2.sz.mell. '!D14+'1.3.sz.mell. '!D14+'1.4.sz.mell. '!D14</f>
        <v>0</v>
      </c>
      <c r="E14" s="133">
        <f>'1.2.sz.mell. '!E14+'1.3.sz.mell. '!E14+'1.4.sz.mell. '!E14</f>
        <v>0</v>
      </c>
      <c r="F14" s="175">
        <f t="shared" si="1"/>
        <v>0</v>
      </c>
      <c r="G14" s="174">
        <f t="shared" si="0"/>
        <v>0</v>
      </c>
    </row>
    <row r="15" spans="1:7" s="144" customFormat="1" ht="12" customHeight="1" thickBot="1">
      <c r="A15" s="16" t="s">
        <v>6</v>
      </c>
      <c r="B15" s="74" t="s">
        <v>146</v>
      </c>
      <c r="C15" s="131">
        <f>+C16+C17+C18+C19+C20</f>
        <v>100008000</v>
      </c>
      <c r="D15" s="131">
        <f>+D16+D17+D18+D19+D20</f>
        <v>-5284000</v>
      </c>
      <c r="E15" s="131">
        <f>+E16+E17+E18+E19+E20</f>
        <v>-995000</v>
      </c>
      <c r="F15" s="131">
        <f>+F16+F17+F18+F19+F20</f>
        <v>-6279000</v>
      </c>
      <c r="G15" s="73">
        <f>+G16+G17+G18+G19+G20</f>
        <v>93729000</v>
      </c>
    </row>
    <row r="16" spans="1:7" s="144" customFormat="1" ht="12" customHeight="1">
      <c r="A16" s="11" t="s">
        <v>65</v>
      </c>
      <c r="B16" s="145" t="s">
        <v>147</v>
      </c>
      <c r="C16" s="133">
        <f>'1.2.sz.mell. '!C16+'1.3.sz.mell. '!C16+'1.4.sz.mell. '!C16</f>
        <v>0</v>
      </c>
      <c r="D16" s="133">
        <f>'1.2.sz.mell. '!D16+'1.3.sz.mell. '!D16+'1.4.sz.mell. '!D16</f>
        <v>0</v>
      </c>
      <c r="E16" s="133">
        <f>'1.2.sz.mell. '!E16+'1.3.sz.mell. '!E16+'1.4.sz.mell. '!E16</f>
        <v>0</v>
      </c>
      <c r="F16" s="175">
        <f t="shared" si="1"/>
        <v>0</v>
      </c>
      <c r="G16" s="174">
        <f aca="true" t="shared" si="2" ref="G16:G21">C16+F16</f>
        <v>0</v>
      </c>
    </row>
    <row r="17" spans="1:7" s="144" customFormat="1" ht="12" customHeight="1">
      <c r="A17" s="10" t="s">
        <v>66</v>
      </c>
      <c r="B17" s="146" t="s">
        <v>148</v>
      </c>
      <c r="C17" s="133">
        <f>'1.2.sz.mell. '!C17+'1.3.sz.mell. '!C17+'1.4.sz.mell. '!C17</f>
        <v>0</v>
      </c>
      <c r="D17" s="133">
        <f>'1.2.sz.mell. '!D17+'1.3.sz.mell. '!D17+'1.4.sz.mell. '!D17</f>
        <v>0</v>
      </c>
      <c r="E17" s="133">
        <f>'1.2.sz.mell. '!E17+'1.3.sz.mell. '!E17+'1.4.sz.mell. '!E17</f>
        <v>0</v>
      </c>
      <c r="F17" s="175">
        <f t="shared" si="1"/>
        <v>0</v>
      </c>
      <c r="G17" s="174">
        <f t="shared" si="2"/>
        <v>0</v>
      </c>
    </row>
    <row r="18" spans="1:7" s="144" customFormat="1" ht="12" customHeight="1">
      <c r="A18" s="10" t="s">
        <v>67</v>
      </c>
      <c r="B18" s="146" t="s">
        <v>291</v>
      </c>
      <c r="C18" s="133">
        <f>'1.2.sz.mell. '!C18+'1.3.sz.mell. '!C18+'1.4.sz.mell. '!C18</f>
        <v>0</v>
      </c>
      <c r="D18" s="133">
        <f>'1.2.sz.mell. '!D18+'1.3.sz.mell. '!D18+'1.4.sz.mell. '!D18</f>
        <v>0</v>
      </c>
      <c r="E18" s="133">
        <f>'1.2.sz.mell. '!E18+'1.3.sz.mell. '!E18+'1.4.sz.mell. '!E18</f>
        <v>0</v>
      </c>
      <c r="F18" s="175">
        <f t="shared" si="1"/>
        <v>0</v>
      </c>
      <c r="G18" s="174">
        <f t="shared" si="2"/>
        <v>0</v>
      </c>
    </row>
    <row r="19" spans="1:7" s="144" customFormat="1" ht="12" customHeight="1">
      <c r="A19" s="10" t="s">
        <v>68</v>
      </c>
      <c r="B19" s="146" t="s">
        <v>292</v>
      </c>
      <c r="C19" s="133">
        <f>'1.2.sz.mell. '!C19+'1.3.sz.mell. '!C19+'1.4.sz.mell. '!C19</f>
        <v>0</v>
      </c>
      <c r="D19" s="133">
        <f>'1.2.sz.mell. '!D19+'1.3.sz.mell. '!D19+'1.4.sz.mell. '!D19</f>
        <v>0</v>
      </c>
      <c r="E19" s="133">
        <f>'1.2.sz.mell. '!E19+'1.3.sz.mell. '!E19+'1.4.sz.mell. '!E19</f>
        <v>0</v>
      </c>
      <c r="F19" s="175">
        <f t="shared" si="1"/>
        <v>0</v>
      </c>
      <c r="G19" s="174">
        <f t="shared" si="2"/>
        <v>0</v>
      </c>
    </row>
    <row r="20" spans="1:7" s="144" customFormat="1" ht="12" customHeight="1">
      <c r="A20" s="10" t="s">
        <v>69</v>
      </c>
      <c r="B20" s="146" t="s">
        <v>149</v>
      </c>
      <c r="C20" s="133">
        <f>'1.2.sz.mell. '!C20+'1.3.sz.mell. '!C20+'1.4.sz.mell. '!C20</f>
        <v>100008000</v>
      </c>
      <c r="D20" s="133">
        <f>'1.2.sz.mell. '!D20+'1.3.sz.mell. '!D20+'1.4.sz.mell. '!D20</f>
        <v>-5284000</v>
      </c>
      <c r="E20" s="133">
        <f>'1.2.sz.mell. '!E20+'1.3.sz.mell. '!E20+'1.4.sz.mell. '!E20</f>
        <v>-995000</v>
      </c>
      <c r="F20" s="175">
        <f t="shared" si="1"/>
        <v>-6279000</v>
      </c>
      <c r="G20" s="174">
        <f t="shared" si="2"/>
        <v>93729000</v>
      </c>
    </row>
    <row r="21" spans="1:7" s="144" customFormat="1" ht="12" customHeight="1" thickBot="1">
      <c r="A21" s="12" t="s">
        <v>75</v>
      </c>
      <c r="B21" s="76" t="s">
        <v>150</v>
      </c>
      <c r="C21" s="133">
        <f>'1.2.sz.mell. '!C21+'1.3.sz.mell. '!C21+'1.4.sz.mell. '!C21</f>
        <v>38918000</v>
      </c>
      <c r="D21" s="133">
        <f>'1.2.sz.mell. '!D21+'1.3.sz.mell. '!D21+'1.4.sz.mell. '!D21</f>
        <v>0</v>
      </c>
      <c r="E21" s="133">
        <f>'1.2.sz.mell. '!E21+'1.3.sz.mell. '!E21+'1.4.sz.mell. '!E21</f>
        <v>0</v>
      </c>
      <c r="F21" s="175">
        <f t="shared" si="1"/>
        <v>0</v>
      </c>
      <c r="G21" s="174">
        <f t="shared" si="2"/>
        <v>38918000</v>
      </c>
    </row>
    <row r="22" spans="1:7" s="144" customFormat="1" ht="12" customHeight="1" thickBot="1">
      <c r="A22" s="16" t="s">
        <v>7</v>
      </c>
      <c r="B22" s="17" t="s">
        <v>151</v>
      </c>
      <c r="C22" s="131">
        <f>+C23+C24+C25+C26+C27</f>
        <v>53141000</v>
      </c>
      <c r="D22" s="131">
        <f>+D23+D24+D25+D26+D27</f>
        <v>235000</v>
      </c>
      <c r="E22" s="131">
        <f>+E23+E24+E25+E26+E27</f>
        <v>0</v>
      </c>
      <c r="F22" s="131">
        <f>+F23+F24+F25+F26+F27</f>
        <v>235000</v>
      </c>
      <c r="G22" s="73">
        <f>+G23+G24+G25+G26+G27</f>
        <v>53376000</v>
      </c>
    </row>
    <row r="23" spans="1:7" s="144" customFormat="1" ht="12" customHeight="1">
      <c r="A23" s="11" t="s">
        <v>48</v>
      </c>
      <c r="B23" s="145" t="s">
        <v>152</v>
      </c>
      <c r="C23" s="133">
        <f>'1.2.sz.mell. '!C23+'1.3.sz.mell. '!C23+'1.4.sz.mell. '!C23</f>
        <v>0</v>
      </c>
      <c r="D23" s="133">
        <f>'1.2.sz.mell. '!D23+'1.3.sz.mell. '!D23+'1.4.sz.mell. '!D23</f>
        <v>0</v>
      </c>
      <c r="E23" s="133">
        <f>'1.2.sz.mell. '!E23+'1.3.sz.mell. '!E23+'1.4.sz.mell. '!E23</f>
        <v>0</v>
      </c>
      <c r="F23" s="175">
        <f t="shared" si="1"/>
        <v>0</v>
      </c>
      <c r="G23" s="174">
        <f aca="true" t="shared" si="3" ref="G23:G28">C23+F23</f>
        <v>0</v>
      </c>
    </row>
    <row r="24" spans="1:7" s="144" customFormat="1" ht="12" customHeight="1">
      <c r="A24" s="10" t="s">
        <v>49</v>
      </c>
      <c r="B24" s="146" t="s">
        <v>153</v>
      </c>
      <c r="C24" s="133">
        <f>'1.2.sz.mell. '!C24+'1.3.sz.mell. '!C24+'1.4.sz.mell. '!C24</f>
        <v>0</v>
      </c>
      <c r="D24" s="133">
        <f>'1.2.sz.mell. '!D24+'1.3.sz.mell. '!D24+'1.4.sz.mell. '!D24</f>
        <v>0</v>
      </c>
      <c r="E24" s="133">
        <f>'1.2.sz.mell. '!E24+'1.3.sz.mell. '!E24+'1.4.sz.mell. '!E24</f>
        <v>0</v>
      </c>
      <c r="F24" s="175">
        <f t="shared" si="1"/>
        <v>0</v>
      </c>
      <c r="G24" s="174">
        <f t="shared" si="3"/>
        <v>0</v>
      </c>
    </row>
    <row r="25" spans="1:7" s="144" customFormat="1" ht="12" customHeight="1">
      <c r="A25" s="10" t="s">
        <v>50</v>
      </c>
      <c r="B25" s="146" t="s">
        <v>293</v>
      </c>
      <c r="C25" s="133">
        <f>'1.2.sz.mell. '!C25+'1.3.sz.mell. '!C25+'1.4.sz.mell. '!C25</f>
        <v>0</v>
      </c>
      <c r="D25" s="133">
        <f>'1.2.sz.mell. '!D25+'1.3.sz.mell. '!D25+'1.4.sz.mell. '!D25</f>
        <v>0</v>
      </c>
      <c r="E25" s="133">
        <f>'1.2.sz.mell. '!E25+'1.3.sz.mell. '!E25+'1.4.sz.mell. '!E25</f>
        <v>0</v>
      </c>
      <c r="F25" s="175">
        <f t="shared" si="1"/>
        <v>0</v>
      </c>
      <c r="G25" s="174">
        <f t="shared" si="3"/>
        <v>0</v>
      </c>
    </row>
    <row r="26" spans="1:7" s="144" customFormat="1" ht="12" customHeight="1">
      <c r="A26" s="10" t="s">
        <v>51</v>
      </c>
      <c r="B26" s="146" t="s">
        <v>294</v>
      </c>
      <c r="C26" s="133">
        <f>'1.2.sz.mell. '!C26+'1.3.sz.mell. '!C26+'1.4.sz.mell. '!C26</f>
        <v>0</v>
      </c>
      <c r="D26" s="133">
        <f>'1.2.sz.mell. '!D26+'1.3.sz.mell. '!D26+'1.4.sz.mell. '!D26</f>
        <v>0</v>
      </c>
      <c r="E26" s="133">
        <f>'1.2.sz.mell. '!E26+'1.3.sz.mell. '!E26+'1.4.sz.mell. '!E26</f>
        <v>0</v>
      </c>
      <c r="F26" s="175">
        <f t="shared" si="1"/>
        <v>0</v>
      </c>
      <c r="G26" s="174">
        <f t="shared" si="3"/>
        <v>0</v>
      </c>
    </row>
    <row r="27" spans="1:7" s="144" customFormat="1" ht="12" customHeight="1">
      <c r="A27" s="10" t="s">
        <v>92</v>
      </c>
      <c r="B27" s="146" t="s">
        <v>154</v>
      </c>
      <c r="C27" s="133">
        <f>'1.2.sz.mell. '!C27+'1.3.sz.mell. '!C27+'1.4.sz.mell. '!C27</f>
        <v>53141000</v>
      </c>
      <c r="D27" s="133">
        <f>'1.2.sz.mell. '!D27+'1.3.sz.mell. '!D27+'1.4.sz.mell. '!D27</f>
        <v>235000</v>
      </c>
      <c r="E27" s="133">
        <f>'1.2.sz.mell. '!E27+'1.3.sz.mell. '!E27+'1.4.sz.mell. '!E27</f>
        <v>0</v>
      </c>
      <c r="F27" s="175">
        <f t="shared" si="1"/>
        <v>235000</v>
      </c>
      <c r="G27" s="174">
        <f t="shared" si="3"/>
        <v>53376000</v>
      </c>
    </row>
    <row r="28" spans="1:7" s="144" customFormat="1" ht="12" customHeight="1" thickBot="1">
      <c r="A28" s="12" t="s">
        <v>93</v>
      </c>
      <c r="B28" s="147" t="s">
        <v>155</v>
      </c>
      <c r="C28" s="133">
        <f>'1.2.sz.mell. '!C28+'1.3.sz.mell. '!C28+'1.4.sz.mell. '!C28</f>
        <v>33841000</v>
      </c>
      <c r="D28" s="133">
        <f>'1.2.sz.mell. '!D28+'1.3.sz.mell. '!D28+'1.4.sz.mell. '!D28</f>
        <v>0</v>
      </c>
      <c r="E28" s="133">
        <f>'1.2.sz.mell. '!E28+'1.3.sz.mell. '!E28+'1.4.sz.mell. '!E28</f>
        <v>0</v>
      </c>
      <c r="F28" s="293">
        <f t="shared" si="1"/>
        <v>0</v>
      </c>
      <c r="G28" s="174">
        <f t="shared" si="3"/>
        <v>33841000</v>
      </c>
    </row>
    <row r="29" spans="1:7" s="144" customFormat="1" ht="12" customHeight="1" thickBot="1">
      <c r="A29" s="16" t="s">
        <v>94</v>
      </c>
      <c r="B29" s="17" t="s">
        <v>428</v>
      </c>
      <c r="C29" s="137">
        <f>+C30+C31+C33+C34+C35+C36+C37+C32</f>
        <v>74550000</v>
      </c>
      <c r="D29" s="137">
        <f>+D30+D31+D33+D34+D35+D36+D37+D32</f>
        <v>0</v>
      </c>
      <c r="E29" s="137">
        <f>+E30+E31+E33+E34+E35+E36+E37+E32</f>
        <v>0</v>
      </c>
      <c r="F29" s="137">
        <f>+F30+F31+F33+F34+F35+F36+F37+F32</f>
        <v>0</v>
      </c>
      <c r="G29" s="137">
        <f>+G30+G31+G33+G34+G35+G36+G37+G32</f>
        <v>74550000</v>
      </c>
    </row>
    <row r="30" spans="1:7" s="144" customFormat="1" ht="12" customHeight="1">
      <c r="A30" s="161" t="s">
        <v>156</v>
      </c>
      <c r="B30" s="145" t="s">
        <v>422</v>
      </c>
      <c r="C30" s="175">
        <f>'1.2.sz.mell. '!C30+'1.3.sz.mell. '!C30+'1.4.sz.mell. '!C30</f>
        <v>7500000</v>
      </c>
      <c r="D30" s="175">
        <f>'1.2.sz.mell. '!D30+'1.3.sz.mell. '!D30+'1.4.sz.mell. '!D30</f>
        <v>0</v>
      </c>
      <c r="E30" s="175">
        <f>'1.2.sz.mell. '!E30+'1.3.sz.mell. '!E30+'1.4.sz.mell. '!E30</f>
        <v>0</v>
      </c>
      <c r="F30" s="175">
        <f t="shared" si="1"/>
        <v>0</v>
      </c>
      <c r="G30" s="174">
        <f aca="true" t="shared" si="4" ref="G30:G37">C30+F30</f>
        <v>7500000</v>
      </c>
    </row>
    <row r="31" spans="1:7" s="144" customFormat="1" ht="12" customHeight="1">
      <c r="A31" s="161" t="s">
        <v>157</v>
      </c>
      <c r="B31" s="145" t="s">
        <v>449</v>
      </c>
      <c r="C31" s="175">
        <f>'1.2.sz.mell. '!C31+'1.3.sz.mell. '!C31+'1.4.sz.mell. '!C31</f>
        <v>400000</v>
      </c>
      <c r="D31" s="175">
        <f>'1.2.sz.mell. '!D31+'1.3.sz.mell. '!D31+'1.4.sz.mell. '!D31</f>
        <v>0</v>
      </c>
      <c r="E31" s="175">
        <f>'1.2.sz.mell. '!E31+'1.3.sz.mell. '!E31+'1.4.sz.mell. '!E31</f>
        <v>0</v>
      </c>
      <c r="F31" s="175">
        <f t="shared" si="1"/>
        <v>0</v>
      </c>
      <c r="G31" s="174">
        <f t="shared" si="4"/>
        <v>400000</v>
      </c>
    </row>
    <row r="32" spans="1:7" s="144" customFormat="1" ht="12" customHeight="1">
      <c r="A32" s="162" t="s">
        <v>158</v>
      </c>
      <c r="B32" s="146" t="s">
        <v>450</v>
      </c>
      <c r="C32" s="175">
        <f>'1.2.sz.mell. '!C32+'1.3.sz.mell. '!C32+'1.4.sz.mell. '!C32</f>
        <v>9000000</v>
      </c>
      <c r="D32" s="175">
        <f>'1.2.sz.mell. '!D32+'1.3.sz.mell. '!D32+'1.4.sz.mell. '!D32</f>
        <v>0</v>
      </c>
      <c r="E32" s="175">
        <f>'1.2.sz.mell. '!E32+'1.3.sz.mell. '!E32+'1.4.sz.mell. '!E32</f>
        <v>0</v>
      </c>
      <c r="F32" s="175"/>
      <c r="G32" s="174">
        <f t="shared" si="4"/>
        <v>9000000</v>
      </c>
    </row>
    <row r="33" spans="1:7" s="144" customFormat="1" ht="12" customHeight="1">
      <c r="A33" s="162" t="s">
        <v>159</v>
      </c>
      <c r="B33" s="146" t="s">
        <v>423</v>
      </c>
      <c r="C33" s="175">
        <f>'1.2.sz.mell. '!C33+'1.3.sz.mell. '!C33+'1.4.sz.mell. '!C33</f>
        <v>51000000</v>
      </c>
      <c r="D33" s="175">
        <f>'1.2.sz.mell. '!D33+'1.3.sz.mell. '!D33+'1.4.sz.mell. '!D33</f>
        <v>0</v>
      </c>
      <c r="E33" s="175">
        <f>'1.2.sz.mell. '!E33+'1.3.sz.mell. '!E33+'1.4.sz.mell. '!E33</f>
        <v>0</v>
      </c>
      <c r="F33" s="175">
        <f t="shared" si="1"/>
        <v>0</v>
      </c>
      <c r="G33" s="174">
        <f t="shared" si="4"/>
        <v>51000000</v>
      </c>
    </row>
    <row r="34" spans="1:7" s="144" customFormat="1" ht="12" customHeight="1">
      <c r="A34" s="162" t="s">
        <v>425</v>
      </c>
      <c r="B34" s="146" t="s">
        <v>424</v>
      </c>
      <c r="C34" s="175">
        <f>'1.2.sz.mell. '!C34+'1.3.sz.mell. '!C34+'1.4.sz.mell. '!C34</f>
        <v>500000</v>
      </c>
      <c r="D34" s="175">
        <f>'1.2.sz.mell. '!D34+'1.3.sz.mell. '!D34+'1.4.sz.mell. '!D34</f>
        <v>0</v>
      </c>
      <c r="E34" s="175">
        <f>'1.2.sz.mell. '!E34+'1.3.sz.mell. '!E34+'1.4.sz.mell. '!E34</f>
        <v>0</v>
      </c>
      <c r="F34" s="175">
        <f t="shared" si="1"/>
        <v>0</v>
      </c>
      <c r="G34" s="174">
        <f t="shared" si="4"/>
        <v>500000</v>
      </c>
    </row>
    <row r="35" spans="1:7" s="144" customFormat="1" ht="12" customHeight="1">
      <c r="A35" s="162" t="s">
        <v>426</v>
      </c>
      <c r="B35" s="146" t="s">
        <v>160</v>
      </c>
      <c r="C35" s="175">
        <f>'1.2.sz.mell. '!C35+'1.3.sz.mell. '!C35+'1.4.sz.mell. '!C35</f>
        <v>6000000</v>
      </c>
      <c r="D35" s="175">
        <f>'1.2.sz.mell. '!D35+'1.3.sz.mell. '!D35+'1.4.sz.mell. '!D35</f>
        <v>0</v>
      </c>
      <c r="E35" s="175">
        <f>'1.2.sz.mell. '!E35+'1.3.sz.mell. '!E35+'1.4.sz.mell. '!E35</f>
        <v>0</v>
      </c>
      <c r="F35" s="175">
        <f t="shared" si="1"/>
        <v>0</v>
      </c>
      <c r="G35" s="174">
        <f t="shared" si="4"/>
        <v>6000000</v>
      </c>
    </row>
    <row r="36" spans="1:7" s="144" customFormat="1" ht="12" customHeight="1">
      <c r="A36" s="162" t="s">
        <v>427</v>
      </c>
      <c r="B36" s="146" t="s">
        <v>161</v>
      </c>
      <c r="C36" s="175">
        <f>'1.2.sz.mell. '!C36+'1.3.sz.mell. '!C36+'1.4.sz.mell. '!C36</f>
        <v>0</v>
      </c>
      <c r="D36" s="175">
        <f>'1.2.sz.mell. '!D36+'1.3.sz.mell. '!D36+'1.4.sz.mell. '!D36</f>
        <v>0</v>
      </c>
      <c r="E36" s="175">
        <f>'1.2.sz.mell. '!E36+'1.3.sz.mell. '!E36+'1.4.sz.mell. '!E36</f>
        <v>0</v>
      </c>
      <c r="F36" s="175">
        <f t="shared" si="1"/>
        <v>0</v>
      </c>
      <c r="G36" s="174">
        <f t="shared" si="4"/>
        <v>0</v>
      </c>
    </row>
    <row r="37" spans="1:7" s="144" customFormat="1" ht="12" customHeight="1" thickBot="1">
      <c r="A37" s="163" t="s">
        <v>451</v>
      </c>
      <c r="B37" s="76" t="s">
        <v>162</v>
      </c>
      <c r="C37" s="175">
        <f>'1.2.sz.mell. '!C37+'1.3.sz.mell. '!C37+'1.4.sz.mell. '!C37</f>
        <v>150000</v>
      </c>
      <c r="D37" s="175">
        <f>'1.2.sz.mell. '!D37+'1.3.sz.mell. '!D37+'1.4.sz.mell. '!D37</f>
        <v>0</v>
      </c>
      <c r="E37" s="175">
        <f>'1.2.sz.mell. '!E37+'1.3.sz.mell. '!E37+'1.4.sz.mell. '!E37</f>
        <v>0</v>
      </c>
      <c r="F37" s="293">
        <f t="shared" si="1"/>
        <v>0</v>
      </c>
      <c r="G37" s="174">
        <f t="shared" si="4"/>
        <v>150000</v>
      </c>
    </row>
    <row r="38" spans="1:7" s="144" customFormat="1" ht="12" customHeight="1" thickBot="1">
      <c r="A38" s="16" t="s">
        <v>9</v>
      </c>
      <c r="B38" s="17" t="s">
        <v>300</v>
      </c>
      <c r="C38" s="131">
        <f>SUM(C39:C49)</f>
        <v>39786000</v>
      </c>
      <c r="D38" s="131">
        <f>SUM(D39:D49)</f>
        <v>0</v>
      </c>
      <c r="E38" s="131">
        <f>SUM(E39:E49)</f>
        <v>0</v>
      </c>
      <c r="F38" s="131">
        <f>SUM(F39:F49)</f>
        <v>0</v>
      </c>
      <c r="G38" s="73">
        <f>SUM(G39:G49)</f>
        <v>39786000</v>
      </c>
    </row>
    <row r="39" spans="1:7" s="144" customFormat="1" ht="12" customHeight="1">
      <c r="A39" s="11" t="s">
        <v>52</v>
      </c>
      <c r="B39" s="145" t="s">
        <v>165</v>
      </c>
      <c r="C39" s="133">
        <f>'1.2.sz.mell. '!C39+'1.3.sz.mell. '!C39+'1.4.sz.mell. '!C39</f>
        <v>0</v>
      </c>
      <c r="D39" s="133">
        <f>'1.2.sz.mell. '!D39+'1.3.sz.mell. '!D39+'1.4.sz.mell. '!D39</f>
        <v>0</v>
      </c>
      <c r="E39" s="133">
        <f>'1.2.sz.mell. '!E39+'1.3.sz.mell. '!E39+'1.4.sz.mell. '!E39</f>
        <v>0</v>
      </c>
      <c r="F39" s="175">
        <f t="shared" si="1"/>
        <v>0</v>
      </c>
      <c r="G39" s="174">
        <f aca="true" t="shared" si="5" ref="G39:G49">C39+F39</f>
        <v>0</v>
      </c>
    </row>
    <row r="40" spans="1:7" s="144" customFormat="1" ht="12" customHeight="1">
      <c r="A40" s="10" t="s">
        <v>53</v>
      </c>
      <c r="B40" s="146" t="s">
        <v>166</v>
      </c>
      <c r="C40" s="133">
        <f>'1.2.sz.mell. '!C40+'1.3.sz.mell. '!C40+'1.4.sz.mell. '!C40</f>
        <v>14920000</v>
      </c>
      <c r="D40" s="133">
        <f>'1.2.sz.mell. '!D40+'1.3.sz.mell. '!D40+'1.4.sz.mell. '!D40</f>
        <v>0</v>
      </c>
      <c r="E40" s="133">
        <f>'1.2.sz.mell. '!E40+'1.3.sz.mell. '!E40+'1.4.sz.mell. '!E40</f>
        <v>0</v>
      </c>
      <c r="F40" s="175">
        <f t="shared" si="1"/>
        <v>0</v>
      </c>
      <c r="G40" s="174">
        <f t="shared" si="5"/>
        <v>14920000</v>
      </c>
    </row>
    <row r="41" spans="1:7" s="144" customFormat="1" ht="12" customHeight="1">
      <c r="A41" s="10" t="s">
        <v>54</v>
      </c>
      <c r="B41" s="146" t="s">
        <v>167</v>
      </c>
      <c r="C41" s="133">
        <f>'1.2.sz.mell. '!C41+'1.3.sz.mell. '!C41+'1.4.sz.mell. '!C41</f>
        <v>521000</v>
      </c>
      <c r="D41" s="133">
        <f>'1.2.sz.mell. '!D41+'1.3.sz.mell. '!D41+'1.4.sz.mell. '!D41</f>
        <v>0</v>
      </c>
      <c r="E41" s="133">
        <f>'1.2.sz.mell. '!E41+'1.3.sz.mell. '!E41+'1.4.sz.mell. '!E41</f>
        <v>0</v>
      </c>
      <c r="F41" s="175">
        <f t="shared" si="1"/>
        <v>0</v>
      </c>
      <c r="G41" s="174">
        <f t="shared" si="5"/>
        <v>521000</v>
      </c>
    </row>
    <row r="42" spans="1:7" s="144" customFormat="1" ht="12" customHeight="1">
      <c r="A42" s="10" t="s">
        <v>96</v>
      </c>
      <c r="B42" s="146" t="s">
        <v>168</v>
      </c>
      <c r="C42" s="133">
        <f>'1.2.sz.mell. '!C42+'1.3.sz.mell. '!C42+'1.4.sz.mell. '!C42</f>
        <v>12770000</v>
      </c>
      <c r="D42" s="133">
        <f>'1.2.sz.mell. '!D42+'1.3.sz.mell. '!D42+'1.4.sz.mell. '!D42</f>
        <v>0</v>
      </c>
      <c r="E42" s="133">
        <f>'1.2.sz.mell. '!E42+'1.3.sz.mell. '!E42+'1.4.sz.mell. '!E42</f>
        <v>0</v>
      </c>
      <c r="F42" s="175">
        <f t="shared" si="1"/>
        <v>0</v>
      </c>
      <c r="G42" s="174">
        <f t="shared" si="5"/>
        <v>12770000</v>
      </c>
    </row>
    <row r="43" spans="1:7" s="144" customFormat="1" ht="12" customHeight="1">
      <c r="A43" s="10" t="s">
        <v>97</v>
      </c>
      <c r="B43" s="146" t="s">
        <v>169</v>
      </c>
      <c r="C43" s="133">
        <f>'1.2.sz.mell. '!C43+'1.3.sz.mell. '!C43+'1.4.sz.mell. '!C43</f>
        <v>0</v>
      </c>
      <c r="D43" s="133">
        <f>'1.2.sz.mell. '!D43+'1.3.sz.mell. '!D43+'1.4.sz.mell. '!D43</f>
        <v>0</v>
      </c>
      <c r="E43" s="133">
        <f>'1.2.sz.mell. '!E43+'1.3.sz.mell. '!E43+'1.4.sz.mell. '!E43</f>
        <v>0</v>
      </c>
      <c r="F43" s="175">
        <f t="shared" si="1"/>
        <v>0</v>
      </c>
      <c r="G43" s="174">
        <f t="shared" si="5"/>
        <v>0</v>
      </c>
    </row>
    <row r="44" spans="1:7" s="144" customFormat="1" ht="12" customHeight="1">
      <c r="A44" s="10" t="s">
        <v>98</v>
      </c>
      <c r="B44" s="146" t="s">
        <v>170</v>
      </c>
      <c r="C44" s="133">
        <f>'1.2.sz.mell. '!C44+'1.3.sz.mell. '!C44+'1.4.sz.mell. '!C44</f>
        <v>6288000</v>
      </c>
      <c r="D44" s="133">
        <f>'1.2.sz.mell. '!D44+'1.3.sz.mell. '!D44+'1.4.sz.mell. '!D44</f>
        <v>0</v>
      </c>
      <c r="E44" s="133">
        <f>'1.2.sz.mell. '!E44+'1.3.sz.mell. '!E44+'1.4.sz.mell. '!E44</f>
        <v>0</v>
      </c>
      <c r="F44" s="175">
        <f t="shared" si="1"/>
        <v>0</v>
      </c>
      <c r="G44" s="174">
        <f t="shared" si="5"/>
        <v>6288000</v>
      </c>
    </row>
    <row r="45" spans="1:7" s="144" customFormat="1" ht="12" customHeight="1">
      <c r="A45" s="10" t="s">
        <v>99</v>
      </c>
      <c r="B45" s="146" t="s">
        <v>171</v>
      </c>
      <c r="C45" s="133">
        <f>'1.2.sz.mell. '!C45+'1.3.sz.mell. '!C45+'1.4.sz.mell. '!C45</f>
        <v>4185000</v>
      </c>
      <c r="D45" s="133">
        <f>'1.2.sz.mell. '!D45+'1.3.sz.mell. '!D45+'1.4.sz.mell. '!D45</f>
        <v>0</v>
      </c>
      <c r="E45" s="133">
        <f>'1.2.sz.mell. '!E45+'1.3.sz.mell. '!E45+'1.4.sz.mell. '!E45</f>
        <v>0</v>
      </c>
      <c r="F45" s="175">
        <f t="shared" si="1"/>
        <v>0</v>
      </c>
      <c r="G45" s="174">
        <f t="shared" si="5"/>
        <v>4185000</v>
      </c>
    </row>
    <row r="46" spans="1:7" s="144" customFormat="1" ht="12" customHeight="1">
      <c r="A46" s="10" t="s">
        <v>100</v>
      </c>
      <c r="B46" s="146" t="s">
        <v>429</v>
      </c>
      <c r="C46" s="133">
        <f>'1.2.sz.mell. '!C46+'1.3.sz.mell. '!C46+'1.4.sz.mell. '!C46</f>
        <v>21000</v>
      </c>
      <c r="D46" s="133">
        <f>'1.2.sz.mell. '!D46+'1.3.sz.mell. '!D46+'1.4.sz.mell. '!D46</f>
        <v>0</v>
      </c>
      <c r="E46" s="133">
        <f>'1.2.sz.mell. '!E46+'1.3.sz.mell. '!E46+'1.4.sz.mell. '!E46</f>
        <v>0</v>
      </c>
      <c r="F46" s="175">
        <f t="shared" si="1"/>
        <v>0</v>
      </c>
      <c r="G46" s="174">
        <f t="shared" si="5"/>
        <v>21000</v>
      </c>
    </row>
    <row r="47" spans="1:7" s="144" customFormat="1" ht="12" customHeight="1">
      <c r="A47" s="10" t="s">
        <v>163</v>
      </c>
      <c r="B47" s="146" t="s">
        <v>173</v>
      </c>
      <c r="C47" s="133">
        <f>'1.2.sz.mell. '!C47+'1.3.sz.mell. '!C47+'1.4.sz.mell. '!C47</f>
        <v>0</v>
      </c>
      <c r="D47" s="133">
        <f>'1.2.sz.mell. '!D47+'1.3.sz.mell. '!D47+'1.4.sz.mell. '!D47</f>
        <v>0</v>
      </c>
      <c r="E47" s="133">
        <f>'1.2.sz.mell. '!E47+'1.3.sz.mell. '!E47+'1.4.sz.mell. '!E47</f>
        <v>0</v>
      </c>
      <c r="F47" s="294">
        <f t="shared" si="1"/>
        <v>0</v>
      </c>
      <c r="G47" s="174">
        <f t="shared" si="5"/>
        <v>0</v>
      </c>
    </row>
    <row r="48" spans="1:7" s="144" customFormat="1" ht="12" customHeight="1">
      <c r="A48" s="12" t="s">
        <v>164</v>
      </c>
      <c r="B48" s="147" t="s">
        <v>302</v>
      </c>
      <c r="C48" s="133">
        <f>'1.2.sz.mell. '!C48+'1.3.sz.mell. '!C48+'1.4.sz.mell. '!C48</f>
        <v>0</v>
      </c>
      <c r="D48" s="133">
        <f>'1.2.sz.mell. '!D48+'1.3.sz.mell. '!D48+'1.4.sz.mell. '!D48</f>
        <v>0</v>
      </c>
      <c r="E48" s="133">
        <f>'1.2.sz.mell. '!E48+'1.3.sz.mell. '!E48+'1.4.sz.mell. '!E48</f>
        <v>0</v>
      </c>
      <c r="F48" s="295">
        <f t="shared" si="1"/>
        <v>0</v>
      </c>
      <c r="G48" s="174">
        <f t="shared" si="5"/>
        <v>0</v>
      </c>
    </row>
    <row r="49" spans="1:7" s="144" customFormat="1" ht="12" customHeight="1" thickBot="1">
      <c r="A49" s="12" t="s">
        <v>301</v>
      </c>
      <c r="B49" s="76" t="s">
        <v>174</v>
      </c>
      <c r="C49" s="133">
        <f>'1.2.sz.mell. '!C49+'1.3.sz.mell. '!C49+'1.4.sz.mell. '!C49</f>
        <v>1081000</v>
      </c>
      <c r="D49" s="133">
        <f>'1.2.sz.mell. '!D49+'1.3.sz.mell. '!D49+'1.4.sz.mell. '!D49</f>
        <v>0</v>
      </c>
      <c r="E49" s="133">
        <f>'1.2.sz.mell. '!E49+'1.3.sz.mell. '!E49+'1.4.sz.mell. '!E49</f>
        <v>0</v>
      </c>
      <c r="F49" s="296">
        <f t="shared" si="1"/>
        <v>0</v>
      </c>
      <c r="G49" s="174">
        <f t="shared" si="5"/>
        <v>1081000</v>
      </c>
    </row>
    <row r="50" spans="1:7" s="144" customFormat="1" ht="12" customHeight="1" thickBot="1">
      <c r="A50" s="16" t="s">
        <v>10</v>
      </c>
      <c r="B50" s="17" t="s">
        <v>175</v>
      </c>
      <c r="C50" s="131">
        <f>SUM(C51:C55)</f>
        <v>4000000</v>
      </c>
      <c r="D50" s="131">
        <f>SUM(D51:D55)</f>
        <v>0</v>
      </c>
      <c r="E50" s="131">
        <f>SUM(E51:E55)</f>
        <v>0</v>
      </c>
      <c r="F50" s="131">
        <f>SUM(F51:F55)</f>
        <v>0</v>
      </c>
      <c r="G50" s="73">
        <f>SUM(G51:G55)</f>
        <v>4000000</v>
      </c>
    </row>
    <row r="51" spans="1:7" s="144" customFormat="1" ht="12" customHeight="1">
      <c r="A51" s="11" t="s">
        <v>55</v>
      </c>
      <c r="B51" s="145" t="s">
        <v>179</v>
      </c>
      <c r="C51" s="176">
        <f>'1.2.sz.mell. '!C51+'1.3.sz.mell. '!C51+'1.4.sz.mell. '!C51</f>
        <v>0</v>
      </c>
      <c r="D51" s="176">
        <f>'1.2.sz.mell. '!D51+'1.3.sz.mell. '!D51+'1.4.sz.mell. '!D51</f>
        <v>0</v>
      </c>
      <c r="E51" s="176">
        <f>'1.2.sz.mell. '!E51+'1.3.sz.mell. '!E51+'1.4.sz.mell. '!E51</f>
        <v>0</v>
      </c>
      <c r="F51" s="294">
        <f t="shared" si="1"/>
        <v>0</v>
      </c>
      <c r="G51" s="236">
        <f>C51+F51</f>
        <v>0</v>
      </c>
    </row>
    <row r="52" spans="1:7" s="144" customFormat="1" ht="12" customHeight="1">
      <c r="A52" s="10" t="s">
        <v>56</v>
      </c>
      <c r="B52" s="146" t="s">
        <v>180</v>
      </c>
      <c r="C52" s="176">
        <f>'1.2.sz.mell. '!C52+'1.3.sz.mell. '!C52+'1.4.sz.mell. '!C52</f>
        <v>4000000</v>
      </c>
      <c r="D52" s="176">
        <f>'1.2.sz.mell. '!D52+'1.3.sz.mell. '!D52+'1.4.sz.mell. '!D52</f>
        <v>0</v>
      </c>
      <c r="E52" s="176">
        <f>'1.2.sz.mell. '!E52+'1.3.sz.mell. '!E52+'1.4.sz.mell. '!E52</f>
        <v>0</v>
      </c>
      <c r="F52" s="294">
        <f t="shared" si="1"/>
        <v>0</v>
      </c>
      <c r="G52" s="236">
        <f>C52+F52</f>
        <v>4000000</v>
      </c>
    </row>
    <row r="53" spans="1:7" s="144" customFormat="1" ht="12" customHeight="1">
      <c r="A53" s="10" t="s">
        <v>176</v>
      </c>
      <c r="B53" s="146" t="s">
        <v>181</v>
      </c>
      <c r="C53" s="176">
        <f>'1.2.sz.mell. '!C53+'1.3.sz.mell. '!C53+'1.4.sz.mell. '!C53</f>
        <v>0</v>
      </c>
      <c r="D53" s="176">
        <f>'1.2.sz.mell. '!D53+'1.3.sz.mell. '!D53+'1.4.sz.mell. '!D53</f>
        <v>0</v>
      </c>
      <c r="E53" s="176">
        <f>'1.2.sz.mell. '!E53+'1.3.sz.mell. '!E53+'1.4.sz.mell. '!E53</f>
        <v>0</v>
      </c>
      <c r="F53" s="294">
        <f t="shared" si="1"/>
        <v>0</v>
      </c>
      <c r="G53" s="236">
        <f>C53+F53</f>
        <v>0</v>
      </c>
    </row>
    <row r="54" spans="1:7" s="144" customFormat="1" ht="12" customHeight="1">
      <c r="A54" s="10" t="s">
        <v>177</v>
      </c>
      <c r="B54" s="146" t="s">
        <v>182</v>
      </c>
      <c r="C54" s="176">
        <f>'1.2.sz.mell. '!C54+'1.3.sz.mell. '!C54+'1.4.sz.mell. '!C54</f>
        <v>0</v>
      </c>
      <c r="D54" s="176">
        <f>'1.2.sz.mell. '!D54+'1.3.sz.mell. '!D54+'1.4.sz.mell. '!D54</f>
        <v>0</v>
      </c>
      <c r="E54" s="176">
        <f>'1.2.sz.mell. '!E54+'1.3.sz.mell. '!E54+'1.4.sz.mell. '!E54</f>
        <v>0</v>
      </c>
      <c r="F54" s="294">
        <f t="shared" si="1"/>
        <v>0</v>
      </c>
      <c r="G54" s="236">
        <f>C54+F54</f>
        <v>0</v>
      </c>
    </row>
    <row r="55" spans="1:7" s="144" customFormat="1" ht="12" customHeight="1" thickBot="1">
      <c r="A55" s="12" t="s">
        <v>178</v>
      </c>
      <c r="B55" s="76" t="s">
        <v>183</v>
      </c>
      <c r="C55" s="176">
        <f>'1.2.sz.mell. '!C55+'1.3.sz.mell. '!C55+'1.4.sz.mell. '!C55</f>
        <v>0</v>
      </c>
      <c r="D55" s="176">
        <f>'1.2.sz.mell. '!D55+'1.3.sz.mell. '!D55+'1.4.sz.mell. '!D55</f>
        <v>0</v>
      </c>
      <c r="E55" s="176">
        <f>'1.2.sz.mell. '!E55+'1.3.sz.mell. '!E55+'1.4.sz.mell. '!E55</f>
        <v>0</v>
      </c>
      <c r="F55" s="295">
        <f t="shared" si="1"/>
        <v>0</v>
      </c>
      <c r="G55" s="236">
        <f>C55+F55</f>
        <v>0</v>
      </c>
    </row>
    <row r="56" spans="1:7" s="144" customFormat="1" ht="12" customHeight="1" thickBot="1">
      <c r="A56" s="16" t="s">
        <v>101</v>
      </c>
      <c r="B56" s="17" t="s">
        <v>184</v>
      </c>
      <c r="C56" s="131">
        <f>SUM(C57:C59)</f>
        <v>887000</v>
      </c>
      <c r="D56" s="131">
        <f>SUM(D57:D59)</f>
        <v>850000</v>
      </c>
      <c r="E56" s="131">
        <f>SUM(E57:E59)</f>
        <v>0</v>
      </c>
      <c r="F56" s="131">
        <f>SUM(F57:F59)</f>
        <v>850000</v>
      </c>
      <c r="G56" s="73">
        <f>SUM(G57:G59)</f>
        <v>1737000</v>
      </c>
    </row>
    <row r="57" spans="1:7" s="144" customFormat="1" ht="12" customHeight="1">
      <c r="A57" s="11" t="s">
        <v>57</v>
      </c>
      <c r="B57" s="145" t="s">
        <v>185</v>
      </c>
      <c r="C57" s="133">
        <f>'1.2.sz.mell. '!C57+'1.3.sz.mell. '!C57+'1.4.sz.mell. '!C57</f>
        <v>0</v>
      </c>
      <c r="D57" s="133">
        <f>'1.2.sz.mell. '!D57+'1.3.sz.mell. '!D57+'1.4.sz.mell. '!D57</f>
        <v>0</v>
      </c>
      <c r="E57" s="133">
        <f>'1.2.sz.mell. '!E57+'1.3.sz.mell. '!E57+'1.4.sz.mell. '!E57</f>
        <v>0</v>
      </c>
      <c r="F57" s="175">
        <f t="shared" si="1"/>
        <v>0</v>
      </c>
      <c r="G57" s="174">
        <f>C57+F57</f>
        <v>0</v>
      </c>
    </row>
    <row r="58" spans="1:7" s="144" customFormat="1" ht="22.5">
      <c r="A58" s="10" t="s">
        <v>58</v>
      </c>
      <c r="B58" s="146" t="s">
        <v>295</v>
      </c>
      <c r="C58" s="133">
        <f>'1.2.sz.mell. '!C58+'1.3.sz.mell. '!C58+'1.4.sz.mell. '!C58</f>
        <v>0</v>
      </c>
      <c r="D58" s="133">
        <f>'1.2.sz.mell. '!D58+'1.3.sz.mell. '!D58+'1.4.sz.mell. '!D58</f>
        <v>0</v>
      </c>
      <c r="E58" s="133">
        <f>'1.2.sz.mell. '!E58+'1.3.sz.mell. '!E58+'1.4.sz.mell. '!E58</f>
        <v>0</v>
      </c>
      <c r="F58" s="175">
        <f t="shared" si="1"/>
        <v>0</v>
      </c>
      <c r="G58" s="174">
        <f>C58+F58</f>
        <v>0</v>
      </c>
    </row>
    <row r="59" spans="1:7" s="144" customFormat="1" ht="12" customHeight="1">
      <c r="A59" s="10" t="s">
        <v>188</v>
      </c>
      <c r="B59" s="146" t="s">
        <v>186</v>
      </c>
      <c r="C59" s="133">
        <f>'1.2.sz.mell. '!C59+'1.3.sz.mell. '!C59+'1.4.sz.mell. '!C59</f>
        <v>887000</v>
      </c>
      <c r="D59" s="133">
        <f>'1.2.sz.mell. '!D59+'1.3.sz.mell. '!D59+'1.4.sz.mell. '!D59</f>
        <v>850000</v>
      </c>
      <c r="E59" s="133">
        <f>'1.2.sz.mell. '!E59+'1.3.sz.mell. '!E59+'1.4.sz.mell. '!E59</f>
        <v>0</v>
      </c>
      <c r="F59" s="175">
        <f t="shared" si="1"/>
        <v>850000</v>
      </c>
      <c r="G59" s="174">
        <f>C59+F59</f>
        <v>1737000</v>
      </c>
    </row>
    <row r="60" spans="1:7" s="144" customFormat="1" ht="12" customHeight="1" thickBot="1">
      <c r="A60" s="12" t="s">
        <v>189</v>
      </c>
      <c r="B60" s="76" t="s">
        <v>187</v>
      </c>
      <c r="C60" s="133">
        <f>'1.2.sz.mell. '!C60+'1.3.sz.mell. '!C60+'1.4.sz.mell. '!C60</f>
        <v>0</v>
      </c>
      <c r="D60" s="133">
        <f>'1.2.sz.mell. '!D60+'1.3.sz.mell. '!D60+'1.4.sz.mell. '!D60</f>
        <v>0</v>
      </c>
      <c r="E60" s="133">
        <f>'1.2.sz.mell. '!E60+'1.3.sz.mell. '!E60+'1.4.sz.mell. '!E60</f>
        <v>0</v>
      </c>
      <c r="F60" s="293">
        <f t="shared" si="1"/>
        <v>0</v>
      </c>
      <c r="G60" s="174">
        <f>C60+F60</f>
        <v>0</v>
      </c>
    </row>
    <row r="61" spans="1:7" s="144" customFormat="1" ht="12" customHeight="1" thickBot="1">
      <c r="A61" s="16" t="s">
        <v>12</v>
      </c>
      <c r="B61" s="74" t="s">
        <v>190</v>
      </c>
      <c r="C61" s="131">
        <f>SUM(C62:C64)</f>
        <v>1200000</v>
      </c>
      <c r="D61" s="131">
        <f>SUM(D62:D64)</f>
        <v>0</v>
      </c>
      <c r="E61" s="131">
        <f>SUM(E62:E64)</f>
        <v>0</v>
      </c>
      <c r="F61" s="131">
        <f>SUM(F62:F64)</f>
        <v>0</v>
      </c>
      <c r="G61" s="73">
        <f>SUM(G62:G64)</f>
        <v>1200000</v>
      </c>
    </row>
    <row r="62" spans="1:7" s="144" customFormat="1" ht="12" customHeight="1">
      <c r="A62" s="11" t="s">
        <v>102</v>
      </c>
      <c r="B62" s="145" t="s">
        <v>192</v>
      </c>
      <c r="C62" s="135">
        <f>'1.2.sz.mell. '!C62+'1.3.sz.mell. '!C62+'1.4.sz.mell. '!C62</f>
        <v>0</v>
      </c>
      <c r="D62" s="135">
        <f>'1.2.sz.mell. '!D62+'1.3.sz.mell. '!D62+'1.4.sz.mell. '!D62</f>
        <v>0</v>
      </c>
      <c r="E62" s="135">
        <f>'1.2.sz.mell. '!E62+'1.3.sz.mell. '!E62+'1.4.sz.mell. '!E62</f>
        <v>0</v>
      </c>
      <c r="F62" s="297">
        <f t="shared" si="1"/>
        <v>0</v>
      </c>
      <c r="G62" s="235">
        <f>C62+F62</f>
        <v>0</v>
      </c>
    </row>
    <row r="63" spans="1:7" s="144" customFormat="1" ht="22.5">
      <c r="A63" s="10" t="s">
        <v>103</v>
      </c>
      <c r="B63" s="146" t="s">
        <v>296</v>
      </c>
      <c r="C63" s="135">
        <f>'1.2.sz.mell. '!C63+'1.3.sz.mell. '!C63+'1.4.sz.mell. '!C63</f>
        <v>0</v>
      </c>
      <c r="D63" s="135">
        <f>'1.2.sz.mell. '!D63+'1.3.sz.mell. '!D63+'1.4.sz.mell. '!D63</f>
        <v>0</v>
      </c>
      <c r="E63" s="135">
        <f>'1.2.sz.mell. '!E63+'1.3.sz.mell. '!E63+'1.4.sz.mell. '!E63</f>
        <v>0</v>
      </c>
      <c r="F63" s="297">
        <f t="shared" si="1"/>
        <v>0</v>
      </c>
      <c r="G63" s="235">
        <f>C63+F63</f>
        <v>0</v>
      </c>
    </row>
    <row r="64" spans="1:7" s="144" customFormat="1" ht="12" customHeight="1">
      <c r="A64" s="10" t="s">
        <v>123</v>
      </c>
      <c r="B64" s="146" t="s">
        <v>193</v>
      </c>
      <c r="C64" s="135">
        <f>'1.2.sz.mell. '!C64+'1.3.sz.mell. '!C64+'1.4.sz.mell. '!C64</f>
        <v>1200000</v>
      </c>
      <c r="D64" s="135">
        <f>'1.2.sz.mell. '!D64+'1.3.sz.mell. '!D64+'1.4.sz.mell. '!D64</f>
        <v>0</v>
      </c>
      <c r="E64" s="135">
        <f>'1.2.sz.mell. '!E64+'1.3.sz.mell. '!E64+'1.4.sz.mell. '!E64</f>
        <v>0</v>
      </c>
      <c r="F64" s="297">
        <f t="shared" si="1"/>
        <v>0</v>
      </c>
      <c r="G64" s="235">
        <f>C64+F64</f>
        <v>1200000</v>
      </c>
    </row>
    <row r="65" spans="1:7" s="144" customFormat="1" ht="12" customHeight="1" thickBot="1">
      <c r="A65" s="12" t="s">
        <v>191</v>
      </c>
      <c r="B65" s="76" t="s">
        <v>194</v>
      </c>
      <c r="C65" s="135">
        <f>'1.2.sz.mell. '!C65+'1.3.sz.mell. '!C65+'1.4.sz.mell. '!C65</f>
        <v>0</v>
      </c>
      <c r="D65" s="135">
        <f>'1.2.sz.mell. '!D65+'1.3.sz.mell. '!D65+'1.4.sz.mell. '!D65</f>
        <v>0</v>
      </c>
      <c r="E65" s="135">
        <f>'1.2.sz.mell. '!E65+'1.3.sz.mell. '!E65+'1.4.sz.mell. '!E65</f>
        <v>0</v>
      </c>
      <c r="F65" s="297">
        <f t="shared" si="1"/>
        <v>0</v>
      </c>
      <c r="G65" s="235">
        <f>C65+F65</f>
        <v>0</v>
      </c>
    </row>
    <row r="66" spans="1:7" s="144" customFormat="1" ht="12" customHeight="1" thickBot="1">
      <c r="A66" s="187" t="s">
        <v>342</v>
      </c>
      <c r="B66" s="17" t="s">
        <v>195</v>
      </c>
      <c r="C66" s="137">
        <f>+C8+C15+C22+C29+C38+C50+C56+C61</f>
        <v>424754228</v>
      </c>
      <c r="D66" s="137">
        <f>+D8+D15+D22+D29+D38+D50+D56+D61</f>
        <v>2976583</v>
      </c>
      <c r="E66" s="137">
        <f>+E8+E15+E22+E29+E38+E50+E56+E61</f>
        <v>4983052</v>
      </c>
      <c r="F66" s="137">
        <f>+F8+F15+F22+F29+F38+F50+F56+F61</f>
        <v>7959635</v>
      </c>
      <c r="G66" s="173">
        <f>+G8+G15+G22+G29+G38+G50+G56+G61</f>
        <v>432713863</v>
      </c>
    </row>
    <row r="67" spans="1:7" s="144" customFormat="1" ht="12" customHeight="1" thickBot="1">
      <c r="A67" s="177" t="s">
        <v>196</v>
      </c>
      <c r="B67" s="74" t="s">
        <v>197</v>
      </c>
      <c r="C67" s="131">
        <f>SUM(C68:C70)</f>
        <v>100000000</v>
      </c>
      <c r="D67" s="131">
        <f>SUM(D68:D70)</f>
        <v>0</v>
      </c>
      <c r="E67" s="131">
        <f>SUM(E68:E70)</f>
        <v>50000000</v>
      </c>
      <c r="F67" s="131">
        <f>SUM(F68:F70)</f>
        <v>50000000</v>
      </c>
      <c r="G67" s="73">
        <f>SUM(G68:G70)</f>
        <v>150000000</v>
      </c>
    </row>
    <row r="68" spans="1:7" s="144" customFormat="1" ht="12" customHeight="1">
      <c r="A68" s="11" t="s">
        <v>225</v>
      </c>
      <c r="B68" s="145" t="s">
        <v>198</v>
      </c>
      <c r="C68" s="135">
        <f>'1.2.sz.mell. '!C68+'1.3.sz.mell. '!C68+'1.4.sz.mell. '!C68</f>
        <v>100000000</v>
      </c>
      <c r="D68" s="135">
        <f>'1.2.sz.mell. '!D68+'1.3.sz.mell. '!D68+'1.4.sz.mell. '!D68</f>
        <v>0</v>
      </c>
      <c r="E68" s="135">
        <f>'1.2.sz.mell. '!E68+'1.3.sz.mell. '!E68+'1.4.sz.mell. '!E68</f>
        <v>0</v>
      </c>
      <c r="F68" s="297">
        <f>D68+E68</f>
        <v>0</v>
      </c>
      <c r="G68" s="235">
        <f>C68+F68</f>
        <v>100000000</v>
      </c>
    </row>
    <row r="69" spans="1:7" s="144" customFormat="1" ht="12" customHeight="1">
      <c r="A69" s="10" t="s">
        <v>234</v>
      </c>
      <c r="B69" s="146" t="s">
        <v>199</v>
      </c>
      <c r="C69" s="135">
        <f>'1.2.sz.mell. '!C69+'1.3.sz.mell. '!C69+'1.4.sz.mell. '!C69</f>
        <v>0</v>
      </c>
      <c r="D69" s="135">
        <f>'1.2.sz.mell. '!D69+'1.3.sz.mell. '!D69+'1.4.sz.mell. '!D69</f>
        <v>0</v>
      </c>
      <c r="E69" s="135">
        <f>'1.2.sz.mell. '!E69+'1.3.sz.mell. '!E69+'1.4.sz.mell. '!E69</f>
        <v>50000000</v>
      </c>
      <c r="F69" s="297">
        <f>D69+E69</f>
        <v>50000000</v>
      </c>
      <c r="G69" s="235">
        <f>C69+F69</f>
        <v>50000000</v>
      </c>
    </row>
    <row r="70" spans="1:7" s="144" customFormat="1" ht="12" customHeight="1" thickBot="1">
      <c r="A70" s="14" t="s">
        <v>235</v>
      </c>
      <c r="B70" s="312" t="s">
        <v>327</v>
      </c>
      <c r="C70" s="270">
        <f>'1.2.sz.mell. '!C70+'1.3.sz.mell. '!C70+'1.4.sz.mell. '!C70</f>
        <v>0</v>
      </c>
      <c r="D70" s="270">
        <f>'1.2.sz.mell. '!D70+'1.3.sz.mell. '!D70+'1.4.sz.mell. '!D70</f>
        <v>0</v>
      </c>
      <c r="E70" s="270">
        <f>'1.2.sz.mell. '!E70+'1.3.sz.mell. '!E70+'1.4.sz.mell. '!E70</f>
        <v>0</v>
      </c>
      <c r="F70" s="296">
        <f>D70+E70</f>
        <v>0</v>
      </c>
      <c r="G70" s="313">
        <f>C70+F70</f>
        <v>0</v>
      </c>
    </row>
    <row r="71" spans="1:7" s="144" customFormat="1" ht="12" customHeight="1" thickBot="1">
      <c r="A71" s="177" t="s">
        <v>201</v>
      </c>
      <c r="B71" s="74" t="s">
        <v>202</v>
      </c>
      <c r="C71" s="131">
        <f>SUM(C72:C75)</f>
        <v>0</v>
      </c>
      <c r="D71" s="131">
        <f>SUM(D72:D75)</f>
        <v>0</v>
      </c>
      <c r="E71" s="131">
        <f>SUM(E72:E75)</f>
        <v>0</v>
      </c>
      <c r="F71" s="131">
        <f>SUM(F72:F75)</f>
        <v>0</v>
      </c>
      <c r="G71" s="73">
        <f>SUM(G72:G75)</f>
        <v>0</v>
      </c>
    </row>
    <row r="72" spans="1:7" s="144" customFormat="1" ht="12" customHeight="1">
      <c r="A72" s="11" t="s">
        <v>80</v>
      </c>
      <c r="B72" s="255" t="s">
        <v>203</v>
      </c>
      <c r="C72" s="135">
        <f>'1.2.sz.mell. '!C72+'1.3.sz.mell. '!C72+'1.4.sz.mell. '!C72</f>
        <v>0</v>
      </c>
      <c r="D72" s="135">
        <f>'1.2.sz.mell. '!D72+'1.3.sz.mell. '!D72+'1.4.sz.mell. '!D72</f>
        <v>0</v>
      </c>
      <c r="E72" s="135">
        <f>'1.2.sz.mell. '!E72+'1.3.sz.mell. '!E72+'1.4.sz.mell. '!E72</f>
        <v>0</v>
      </c>
      <c r="F72" s="297">
        <f>D72+E72</f>
        <v>0</v>
      </c>
      <c r="G72" s="235">
        <f>C72+F72</f>
        <v>0</v>
      </c>
    </row>
    <row r="73" spans="1:7" s="144" customFormat="1" ht="12" customHeight="1">
      <c r="A73" s="10" t="s">
        <v>81</v>
      </c>
      <c r="B73" s="255" t="s">
        <v>437</v>
      </c>
      <c r="C73" s="135">
        <f>'1.2.sz.mell. '!C73+'1.3.sz.mell. '!C73+'1.4.sz.mell. '!C73</f>
        <v>0</v>
      </c>
      <c r="D73" s="135">
        <f>'1.2.sz.mell. '!D73+'1.3.sz.mell. '!D73+'1.4.sz.mell. '!D73</f>
        <v>0</v>
      </c>
      <c r="E73" s="135">
        <f>'1.2.sz.mell. '!E73+'1.3.sz.mell. '!E73+'1.4.sz.mell. '!E73</f>
        <v>0</v>
      </c>
      <c r="F73" s="297">
        <f>D73+E73</f>
        <v>0</v>
      </c>
      <c r="G73" s="235">
        <f>C73+F73</f>
        <v>0</v>
      </c>
    </row>
    <row r="74" spans="1:7" s="144" customFormat="1" ht="12" customHeight="1">
      <c r="A74" s="10" t="s">
        <v>226</v>
      </c>
      <c r="B74" s="255" t="s">
        <v>204</v>
      </c>
      <c r="C74" s="135">
        <f>'1.2.sz.mell. '!C74+'1.3.sz.mell. '!C74+'1.4.sz.mell. '!C74</f>
        <v>0</v>
      </c>
      <c r="D74" s="135">
        <f>'1.2.sz.mell. '!D74+'1.3.sz.mell. '!D74+'1.4.sz.mell. '!D74</f>
        <v>0</v>
      </c>
      <c r="E74" s="135">
        <f>'1.2.sz.mell. '!E74+'1.3.sz.mell. '!E74+'1.4.sz.mell. '!E74</f>
        <v>0</v>
      </c>
      <c r="F74" s="297">
        <f>D74+E74</f>
        <v>0</v>
      </c>
      <c r="G74" s="235">
        <f>C74+F74</f>
        <v>0</v>
      </c>
    </row>
    <row r="75" spans="1:7" s="144" customFormat="1" ht="12" customHeight="1" thickBot="1">
      <c r="A75" s="12" t="s">
        <v>227</v>
      </c>
      <c r="B75" s="256" t="s">
        <v>438</v>
      </c>
      <c r="C75" s="135">
        <f>'1.2.sz.mell. '!C75+'1.3.sz.mell. '!C75+'1.4.sz.mell. '!C75</f>
        <v>0</v>
      </c>
      <c r="D75" s="135">
        <f>'1.2.sz.mell. '!D75+'1.3.sz.mell. '!D75+'1.4.sz.mell. '!D75</f>
        <v>0</v>
      </c>
      <c r="E75" s="135">
        <f>'1.2.sz.mell. '!E75+'1.3.sz.mell. '!E75+'1.4.sz.mell. '!E75</f>
        <v>0</v>
      </c>
      <c r="F75" s="297">
        <f>D75+E75</f>
        <v>0</v>
      </c>
      <c r="G75" s="235">
        <f>C75+F75</f>
        <v>0</v>
      </c>
    </row>
    <row r="76" spans="1:7" s="144" customFormat="1" ht="12" customHeight="1" thickBot="1">
      <c r="A76" s="177" t="s">
        <v>205</v>
      </c>
      <c r="B76" s="74" t="s">
        <v>206</v>
      </c>
      <c r="C76" s="131">
        <f>SUM(C77:C78)</f>
        <v>437428281</v>
      </c>
      <c r="D76" s="131">
        <f>SUM(D77:D78)</f>
        <v>0</v>
      </c>
      <c r="E76" s="131">
        <f>SUM(E77:E78)</f>
        <v>0</v>
      </c>
      <c r="F76" s="131">
        <f>SUM(F77:F78)</f>
        <v>0</v>
      </c>
      <c r="G76" s="73">
        <f>SUM(G77:G78)</f>
        <v>437428281</v>
      </c>
    </row>
    <row r="77" spans="1:7" s="144" customFormat="1" ht="12" customHeight="1">
      <c r="A77" s="11" t="s">
        <v>228</v>
      </c>
      <c r="B77" s="145" t="s">
        <v>207</v>
      </c>
      <c r="C77" s="135">
        <f>'1.2.sz.mell. '!C77+'1.3.sz.mell. '!C77+'1.4.sz.mell. '!C77</f>
        <v>437428281</v>
      </c>
      <c r="D77" s="135">
        <f>'1.2.sz.mell. '!D77+'1.3.sz.mell. '!D77+'1.4.sz.mell. '!D77</f>
        <v>0</v>
      </c>
      <c r="E77" s="135">
        <f>'1.2.sz.mell. '!E77+'1.3.sz.mell. '!E77+'1.4.sz.mell. '!E77</f>
        <v>0</v>
      </c>
      <c r="F77" s="297">
        <f>D77+E77</f>
        <v>0</v>
      </c>
      <c r="G77" s="235">
        <f>C77+F77</f>
        <v>437428281</v>
      </c>
    </row>
    <row r="78" spans="1:7" s="144" customFormat="1" ht="12" customHeight="1" thickBot="1">
      <c r="A78" s="12" t="s">
        <v>229</v>
      </c>
      <c r="B78" s="76" t="s">
        <v>208</v>
      </c>
      <c r="C78" s="135">
        <f>'1.2.sz.mell. '!C78+'1.3.sz.mell. '!C78+'1.4.sz.mell. '!C78</f>
        <v>0</v>
      </c>
      <c r="D78" s="135">
        <f>'1.2.sz.mell. '!D78+'1.3.sz.mell. '!D78+'1.4.sz.mell. '!D78</f>
        <v>0</v>
      </c>
      <c r="E78" s="135">
        <f>'1.2.sz.mell. '!E78+'1.3.sz.mell. '!E78+'1.4.sz.mell. '!E78</f>
        <v>0</v>
      </c>
      <c r="F78" s="297">
        <f>D78+E78</f>
        <v>0</v>
      </c>
      <c r="G78" s="235">
        <f>C78+F78</f>
        <v>0</v>
      </c>
    </row>
    <row r="79" spans="1:7" s="144" customFormat="1" ht="12" customHeight="1" thickBot="1">
      <c r="A79" s="177" t="s">
        <v>209</v>
      </c>
      <c r="B79" s="74" t="s">
        <v>210</v>
      </c>
      <c r="C79" s="131">
        <f>SUM(C80:C82)</f>
        <v>0</v>
      </c>
      <c r="D79" s="131">
        <f>SUM(D80:D82)</f>
        <v>0</v>
      </c>
      <c r="E79" s="131">
        <f>SUM(E80:E82)</f>
        <v>0</v>
      </c>
      <c r="F79" s="131">
        <f>SUM(F80:F82)</f>
        <v>0</v>
      </c>
      <c r="G79" s="73">
        <f>SUM(G80:G82)</f>
        <v>0</v>
      </c>
    </row>
    <row r="80" spans="1:7" s="144" customFormat="1" ht="12" customHeight="1">
      <c r="A80" s="11" t="s">
        <v>230</v>
      </c>
      <c r="B80" s="145" t="s">
        <v>211</v>
      </c>
      <c r="C80" s="135">
        <f>'1.2.sz.mell. '!C80+'1.3.sz.mell. '!C80+'1.4.sz.mell. '!C80</f>
        <v>0</v>
      </c>
      <c r="D80" s="135">
        <f>'1.2.sz.mell. '!D80+'1.3.sz.mell. '!D80+'1.4.sz.mell. '!D80</f>
        <v>0</v>
      </c>
      <c r="E80" s="135">
        <f>'1.2.sz.mell. '!E80+'1.3.sz.mell. '!E80+'1.4.sz.mell. '!E80</f>
        <v>0</v>
      </c>
      <c r="F80" s="297">
        <f>D80+E80</f>
        <v>0</v>
      </c>
      <c r="G80" s="235">
        <f>C80+F80</f>
        <v>0</v>
      </c>
    </row>
    <row r="81" spans="1:7" s="144" customFormat="1" ht="12" customHeight="1">
      <c r="A81" s="10" t="s">
        <v>231</v>
      </c>
      <c r="B81" s="146" t="s">
        <v>212</v>
      </c>
      <c r="C81" s="135">
        <f>'1.2.sz.mell. '!C81+'1.3.sz.mell. '!C81+'1.4.sz.mell. '!C81</f>
        <v>0</v>
      </c>
      <c r="D81" s="135">
        <f>'1.2.sz.mell. '!D81+'1.3.sz.mell. '!D81+'1.4.sz.mell. '!D81</f>
        <v>0</v>
      </c>
      <c r="E81" s="135">
        <f>'1.2.sz.mell. '!E81+'1.3.sz.mell. '!E81+'1.4.sz.mell. '!E81</f>
        <v>0</v>
      </c>
      <c r="F81" s="297">
        <f>D81+E81</f>
        <v>0</v>
      </c>
      <c r="G81" s="235">
        <f>C81+F81</f>
        <v>0</v>
      </c>
    </row>
    <row r="82" spans="1:7" s="144" customFormat="1" ht="12" customHeight="1" thickBot="1">
      <c r="A82" s="12" t="s">
        <v>232</v>
      </c>
      <c r="B82" s="76" t="s">
        <v>439</v>
      </c>
      <c r="C82" s="135">
        <f>'1.2.sz.mell. '!C82+'1.3.sz.mell. '!C82+'1.4.sz.mell. '!C82</f>
        <v>0</v>
      </c>
      <c r="D82" s="135">
        <f>'1.2.sz.mell. '!D82+'1.3.sz.mell. '!D82+'1.4.sz.mell. '!D82</f>
        <v>0</v>
      </c>
      <c r="E82" s="135">
        <f>'1.2.sz.mell. '!E82+'1.3.sz.mell. '!E82+'1.4.sz.mell. '!E82</f>
        <v>0</v>
      </c>
      <c r="F82" s="297">
        <f>D82+E82</f>
        <v>0</v>
      </c>
      <c r="G82" s="235">
        <f>C82+F82</f>
        <v>0</v>
      </c>
    </row>
    <row r="83" spans="1:7" s="144" customFormat="1" ht="12" customHeight="1" thickBot="1">
      <c r="A83" s="177" t="s">
        <v>213</v>
      </c>
      <c r="B83" s="74" t="s">
        <v>233</v>
      </c>
      <c r="C83" s="131">
        <f>SUM(C84:C87)</f>
        <v>0</v>
      </c>
      <c r="D83" s="131">
        <f>SUM(D84:D87)</f>
        <v>0</v>
      </c>
      <c r="E83" s="131">
        <f>SUM(E84:E87)</f>
        <v>0</v>
      </c>
      <c r="F83" s="131">
        <f>SUM(F84:F87)</f>
        <v>0</v>
      </c>
      <c r="G83" s="73">
        <f>SUM(G84:G87)</f>
        <v>0</v>
      </c>
    </row>
    <row r="84" spans="1:7" s="144" customFormat="1" ht="12" customHeight="1">
      <c r="A84" s="148" t="s">
        <v>214</v>
      </c>
      <c r="B84" s="145" t="s">
        <v>215</v>
      </c>
      <c r="C84" s="135">
        <f>'1.2.sz.mell. '!C84+'1.3.sz.mell. '!C84+'1.4.sz.mell. '!C84</f>
        <v>0</v>
      </c>
      <c r="D84" s="135">
        <f>'1.2.sz.mell. '!D84+'1.3.sz.mell. '!D84+'1.4.sz.mell. '!D84</f>
        <v>0</v>
      </c>
      <c r="E84" s="135">
        <f>'1.2.sz.mell. '!E84+'1.3.sz.mell. '!E84+'1.4.sz.mell. '!E84</f>
        <v>0</v>
      </c>
      <c r="F84" s="297">
        <f aca="true" t="shared" si="6" ref="F84:F89">D84+E84</f>
        <v>0</v>
      </c>
      <c r="G84" s="235">
        <f aca="true" t="shared" si="7" ref="G84:G89">C84+F84</f>
        <v>0</v>
      </c>
    </row>
    <row r="85" spans="1:7" s="144" customFormat="1" ht="12" customHeight="1">
      <c r="A85" s="149" t="s">
        <v>216</v>
      </c>
      <c r="B85" s="146" t="s">
        <v>217</v>
      </c>
      <c r="C85" s="135">
        <f>'1.2.sz.mell. '!C85+'1.3.sz.mell. '!C85+'1.4.sz.mell. '!C85</f>
        <v>0</v>
      </c>
      <c r="D85" s="135">
        <f>'1.2.sz.mell. '!D85+'1.3.sz.mell. '!D85+'1.4.sz.mell. '!D85</f>
        <v>0</v>
      </c>
      <c r="E85" s="135">
        <f>'1.2.sz.mell. '!E85+'1.3.sz.mell. '!E85+'1.4.sz.mell. '!E85</f>
        <v>0</v>
      </c>
      <c r="F85" s="297">
        <f t="shared" si="6"/>
        <v>0</v>
      </c>
      <c r="G85" s="235">
        <f t="shared" si="7"/>
        <v>0</v>
      </c>
    </row>
    <row r="86" spans="1:7" s="144" customFormat="1" ht="12" customHeight="1">
      <c r="A86" s="149" t="s">
        <v>218</v>
      </c>
      <c r="B86" s="146" t="s">
        <v>219</v>
      </c>
      <c r="C86" s="135">
        <f>'1.2.sz.mell. '!C86+'1.3.sz.mell. '!C86+'1.4.sz.mell. '!C86</f>
        <v>0</v>
      </c>
      <c r="D86" s="135">
        <f>'1.2.sz.mell. '!D86+'1.3.sz.mell. '!D86+'1.4.sz.mell. '!D86</f>
        <v>0</v>
      </c>
      <c r="E86" s="135">
        <f>'1.2.sz.mell. '!E86+'1.3.sz.mell. '!E86+'1.4.sz.mell. '!E86</f>
        <v>0</v>
      </c>
      <c r="F86" s="297">
        <f t="shared" si="6"/>
        <v>0</v>
      </c>
      <c r="G86" s="235">
        <f t="shared" si="7"/>
        <v>0</v>
      </c>
    </row>
    <row r="87" spans="1:7" s="144" customFormat="1" ht="12" customHeight="1" thickBot="1">
      <c r="A87" s="150" t="s">
        <v>220</v>
      </c>
      <c r="B87" s="76" t="s">
        <v>221</v>
      </c>
      <c r="C87" s="135">
        <f>'1.2.sz.mell. '!C87+'1.3.sz.mell. '!C87+'1.4.sz.mell. '!C87</f>
        <v>0</v>
      </c>
      <c r="D87" s="135">
        <f>'1.2.sz.mell. '!D87+'1.3.sz.mell. '!D87+'1.4.sz.mell. '!D87</f>
        <v>0</v>
      </c>
      <c r="E87" s="135">
        <f>'1.2.sz.mell. '!E87+'1.3.sz.mell. '!E87+'1.4.sz.mell. '!E87</f>
        <v>0</v>
      </c>
      <c r="F87" s="297">
        <f t="shared" si="6"/>
        <v>0</v>
      </c>
      <c r="G87" s="235">
        <f t="shared" si="7"/>
        <v>0</v>
      </c>
    </row>
    <row r="88" spans="1:7" s="144" customFormat="1" ht="12" customHeight="1" thickBot="1">
      <c r="A88" s="177" t="s">
        <v>222</v>
      </c>
      <c r="B88" s="74" t="s">
        <v>341</v>
      </c>
      <c r="C88" s="179"/>
      <c r="D88" s="179"/>
      <c r="E88" s="179"/>
      <c r="F88" s="131">
        <f t="shared" si="6"/>
        <v>0</v>
      </c>
      <c r="G88" s="73">
        <f t="shared" si="7"/>
        <v>0</v>
      </c>
    </row>
    <row r="89" spans="1:7" s="144" customFormat="1" ht="13.5" customHeight="1" thickBot="1">
      <c r="A89" s="177" t="s">
        <v>224</v>
      </c>
      <c r="B89" s="74" t="s">
        <v>223</v>
      </c>
      <c r="C89" s="179"/>
      <c r="D89" s="179"/>
      <c r="E89" s="179"/>
      <c r="F89" s="131">
        <f t="shared" si="6"/>
        <v>0</v>
      </c>
      <c r="G89" s="73">
        <f t="shared" si="7"/>
        <v>0</v>
      </c>
    </row>
    <row r="90" spans="1:7" s="144" customFormat="1" ht="15.75" customHeight="1" thickBot="1">
      <c r="A90" s="177" t="s">
        <v>236</v>
      </c>
      <c r="B90" s="151" t="s">
        <v>344</v>
      </c>
      <c r="C90" s="137">
        <f>+C67+C71+C76+C79+C83+C89+C88</f>
        <v>537428281</v>
      </c>
      <c r="D90" s="137">
        <f>+D67+D71+D76+D79+D83+D89+D88</f>
        <v>0</v>
      </c>
      <c r="E90" s="137">
        <f>+E67+E71+E76+E79+E83+E89+E88</f>
        <v>50000000</v>
      </c>
      <c r="F90" s="137">
        <f>+F67+F71+F76+F79+F83+F89+F88</f>
        <v>50000000</v>
      </c>
      <c r="G90" s="137">
        <f>+G67+G71+G76+G79+G83+G89+G88</f>
        <v>587428281</v>
      </c>
    </row>
    <row r="91" spans="1:7" s="144" customFormat="1" ht="25.5" customHeight="1" thickBot="1">
      <c r="A91" s="178" t="s">
        <v>343</v>
      </c>
      <c r="B91" s="152" t="s">
        <v>345</v>
      </c>
      <c r="C91" s="137">
        <f>+C66+C90</f>
        <v>962182509</v>
      </c>
      <c r="D91" s="137">
        <f>+D66+D90</f>
        <v>2976583</v>
      </c>
      <c r="E91" s="137">
        <f>+E66+E90</f>
        <v>54983052</v>
      </c>
      <c r="F91" s="137">
        <f>+F66+F90</f>
        <v>57959635</v>
      </c>
      <c r="G91" s="173">
        <f>+G66+G90</f>
        <v>1020142144</v>
      </c>
    </row>
    <row r="92" spans="1:7" ht="16.5" customHeight="1">
      <c r="A92" s="703" t="s">
        <v>33</v>
      </c>
      <c r="B92" s="703"/>
      <c r="C92" s="703"/>
      <c r="D92" s="703"/>
      <c r="E92" s="703"/>
      <c r="F92" s="703"/>
      <c r="G92" s="703"/>
    </row>
    <row r="93" spans="1:7" s="153" customFormat="1" ht="16.5" customHeight="1" thickBot="1">
      <c r="A93" s="705" t="s">
        <v>83</v>
      </c>
      <c r="B93" s="705"/>
      <c r="C93" s="50"/>
      <c r="G93" s="50" t="str">
        <f>G4</f>
        <v>Forintban</v>
      </c>
    </row>
    <row r="94" spans="1:7" ht="15.75">
      <c r="A94" s="706" t="s">
        <v>47</v>
      </c>
      <c r="B94" s="708" t="s">
        <v>379</v>
      </c>
      <c r="C94" s="710" t="str">
        <f>+CONCATENATE(LEFT(ÖSSZEFÜGGÉSEK!A6,4),". évi")</f>
        <v>2019. évi</v>
      </c>
      <c r="D94" s="711"/>
      <c r="E94" s="712"/>
      <c r="F94" s="712"/>
      <c r="G94" s="713"/>
    </row>
    <row r="95" spans="1:7" ht="48.75" thickBot="1">
      <c r="A95" s="707"/>
      <c r="B95" s="709"/>
      <c r="C95" s="305" t="s">
        <v>378</v>
      </c>
      <c r="D95" s="306" t="s">
        <v>443</v>
      </c>
      <c r="E95" s="306" t="s">
        <v>640</v>
      </c>
      <c r="F95" s="307" t="s">
        <v>440</v>
      </c>
      <c r="G95" s="308" t="s">
        <v>641</v>
      </c>
    </row>
    <row r="96" spans="1:7" s="143" customFormat="1" ht="12" customHeight="1" thickBot="1">
      <c r="A96" s="23" t="s">
        <v>353</v>
      </c>
      <c r="B96" s="24" t="s">
        <v>354</v>
      </c>
      <c r="C96" s="309" t="s">
        <v>355</v>
      </c>
      <c r="D96" s="309" t="s">
        <v>357</v>
      </c>
      <c r="E96" s="310" t="s">
        <v>356</v>
      </c>
      <c r="F96" s="310" t="s">
        <v>444</v>
      </c>
      <c r="G96" s="311" t="s">
        <v>445</v>
      </c>
    </row>
    <row r="97" spans="1:7" ht="12" customHeight="1" thickBot="1">
      <c r="A97" s="18" t="s">
        <v>5</v>
      </c>
      <c r="B97" s="22" t="s">
        <v>303</v>
      </c>
      <c r="C97" s="131">
        <f>C98+C99+C100+C101+C102+C115</f>
        <v>516512925</v>
      </c>
      <c r="D97" s="131">
        <f>D98+D99+D100+D101+D102+D115</f>
        <v>4312583</v>
      </c>
      <c r="E97" s="131">
        <f>E98+E99+E100+E101+E102+E115</f>
        <v>4983052</v>
      </c>
      <c r="F97" s="131">
        <f>F98+F99+F100+F101+F102+F115</f>
        <v>9295635</v>
      </c>
      <c r="G97" s="189">
        <f>G98+G99+G100+G101+G102+G115</f>
        <v>525808560</v>
      </c>
    </row>
    <row r="98" spans="1:7" ht="12" customHeight="1">
      <c r="A98" s="13" t="s">
        <v>59</v>
      </c>
      <c r="B98" s="366" t="s">
        <v>34</v>
      </c>
      <c r="C98" s="362">
        <f>'1.2.sz.mell. '!C98+'1.3.sz.mell. '!C98+'1.4.sz.mell. '!C98</f>
        <v>144955000</v>
      </c>
      <c r="D98" s="362">
        <f>'1.2.sz.mell. '!D98+'1.3.sz.mell. '!D98+'1.4.sz.mell. '!D98</f>
        <v>1114000</v>
      </c>
      <c r="E98" s="362">
        <f>'1.2.sz.mell. '!E98+'1.3.sz.mell. '!E98+'1.4.sz.mell. '!E98</f>
        <v>281000</v>
      </c>
      <c r="F98" s="377">
        <f aca="true" t="shared" si="8" ref="F98:F117">D98+E98</f>
        <v>1395000</v>
      </c>
      <c r="G98" s="237">
        <f aca="true" t="shared" si="9" ref="G98:G117">C98+F98</f>
        <v>146350000</v>
      </c>
    </row>
    <row r="99" spans="1:7" ht="12" customHeight="1">
      <c r="A99" s="10" t="s">
        <v>60</v>
      </c>
      <c r="B99" s="367" t="s">
        <v>104</v>
      </c>
      <c r="C99" s="359">
        <f>'1.2.sz.mell. '!C99+'1.3.sz.mell. '!C99+'1.4.sz.mell. '!C99</f>
        <v>28374000</v>
      </c>
      <c r="D99" s="359">
        <f>'1.2.sz.mell. '!D99+'1.3.sz.mell. '!D99+'1.4.sz.mell. '!D99</f>
        <v>217000</v>
      </c>
      <c r="E99" s="359">
        <f>'1.2.sz.mell. '!E99+'1.3.sz.mell. '!E99+'1.4.sz.mell. '!E99</f>
        <v>0</v>
      </c>
      <c r="F99" s="374">
        <f t="shared" si="8"/>
        <v>217000</v>
      </c>
      <c r="G99" s="233">
        <f t="shared" si="9"/>
        <v>28591000</v>
      </c>
    </row>
    <row r="100" spans="1:7" ht="12" customHeight="1">
      <c r="A100" s="10" t="s">
        <v>61</v>
      </c>
      <c r="B100" s="367" t="s">
        <v>78</v>
      </c>
      <c r="C100" s="359">
        <f>'1.2.sz.mell. '!C100+'1.3.sz.mell. '!C100+'1.4.sz.mell. '!C100</f>
        <v>217504000</v>
      </c>
      <c r="D100" s="359">
        <f>'1.2.sz.mell. '!D100+'1.3.sz.mell. '!D100+'1.4.sz.mell. '!D100</f>
        <v>2623000</v>
      </c>
      <c r="E100" s="359">
        <f>'1.2.sz.mell. '!E100+'1.3.sz.mell. '!E100+'1.4.sz.mell. '!E100</f>
        <v>1102000</v>
      </c>
      <c r="F100" s="375">
        <f t="shared" si="8"/>
        <v>3725000</v>
      </c>
      <c r="G100" s="234">
        <f t="shared" si="9"/>
        <v>221229000</v>
      </c>
    </row>
    <row r="101" spans="1:7" ht="12" customHeight="1">
      <c r="A101" s="10" t="s">
        <v>62</v>
      </c>
      <c r="B101" s="368" t="s">
        <v>105</v>
      </c>
      <c r="C101" s="359">
        <f>'1.2.sz.mell. '!C101+'1.3.sz.mell. '!C101+'1.4.sz.mell. '!C101</f>
        <v>5390000</v>
      </c>
      <c r="D101" s="359">
        <f>'1.2.sz.mell. '!D101+'1.3.sz.mell. '!D101+'1.4.sz.mell. '!D101</f>
        <v>0</v>
      </c>
      <c r="E101" s="359">
        <f>'1.2.sz.mell. '!E101+'1.3.sz.mell. '!E101+'1.4.sz.mell. '!E101</f>
        <v>0</v>
      </c>
      <c r="F101" s="375">
        <f t="shared" si="8"/>
        <v>0</v>
      </c>
      <c r="G101" s="234">
        <f t="shared" si="9"/>
        <v>5390000</v>
      </c>
    </row>
    <row r="102" spans="1:7" ht="12" customHeight="1">
      <c r="A102" s="10" t="s">
        <v>70</v>
      </c>
      <c r="B102" s="15" t="s">
        <v>106</v>
      </c>
      <c r="C102" s="359">
        <f>'1.2.sz.mell. '!C102+'1.3.sz.mell. '!C102+'1.4.sz.mell. '!C102</f>
        <v>109502000</v>
      </c>
      <c r="D102" s="359">
        <f>'1.2.sz.mell. '!D102+'1.3.sz.mell. '!D102+'1.4.sz.mell. '!D102</f>
        <v>0</v>
      </c>
      <c r="E102" s="359">
        <f>'1.2.sz.mell. '!E102+'1.3.sz.mell. '!E102+'1.4.sz.mell. '!E102</f>
        <v>0</v>
      </c>
      <c r="F102" s="375">
        <f t="shared" si="8"/>
        <v>0</v>
      </c>
      <c r="G102" s="234">
        <f t="shared" si="9"/>
        <v>109502000</v>
      </c>
    </row>
    <row r="103" spans="1:7" ht="12" customHeight="1">
      <c r="A103" s="10" t="s">
        <v>63</v>
      </c>
      <c r="B103" s="367" t="s">
        <v>308</v>
      </c>
      <c r="C103" s="359">
        <f>'1.2.sz.mell. '!C103+'1.3.sz.mell. '!C103+'1.4.sz.mell. '!C103</f>
        <v>3872000</v>
      </c>
      <c r="D103" s="359">
        <f>'1.2.sz.mell. '!D103+'1.3.sz.mell. '!D103+'1.4.sz.mell. '!D103</f>
        <v>0</v>
      </c>
      <c r="E103" s="359">
        <f>'1.2.sz.mell. '!E103+'1.3.sz.mell. '!E103+'1.4.sz.mell. '!E103</f>
        <v>0</v>
      </c>
      <c r="F103" s="375">
        <f t="shared" si="8"/>
        <v>0</v>
      </c>
      <c r="G103" s="234">
        <f t="shared" si="9"/>
        <v>3872000</v>
      </c>
    </row>
    <row r="104" spans="1:7" ht="12" customHeight="1">
      <c r="A104" s="10" t="s">
        <v>64</v>
      </c>
      <c r="B104" s="369" t="s">
        <v>307</v>
      </c>
      <c r="C104" s="359">
        <f>'1.2.sz.mell. '!C104+'1.3.sz.mell. '!C104+'1.4.sz.mell. '!C104</f>
        <v>0</v>
      </c>
      <c r="D104" s="359">
        <f>'1.2.sz.mell. '!D104+'1.3.sz.mell. '!D104+'1.4.sz.mell. '!D104</f>
        <v>0</v>
      </c>
      <c r="E104" s="359">
        <f>'1.2.sz.mell. '!E104+'1.3.sz.mell. '!E104+'1.4.sz.mell. '!E104</f>
        <v>0</v>
      </c>
      <c r="F104" s="375">
        <f t="shared" si="8"/>
        <v>0</v>
      </c>
      <c r="G104" s="234">
        <f t="shared" si="9"/>
        <v>0</v>
      </c>
    </row>
    <row r="105" spans="1:7" ht="12" customHeight="1">
      <c r="A105" s="10" t="s">
        <v>71</v>
      </c>
      <c r="B105" s="369" t="s">
        <v>306</v>
      </c>
      <c r="C105" s="359">
        <f>'1.2.sz.mell. '!C105+'1.3.sz.mell. '!C105+'1.4.sz.mell. '!C105</f>
        <v>0</v>
      </c>
      <c r="D105" s="359">
        <f>'1.2.sz.mell. '!D105+'1.3.sz.mell. '!D105+'1.4.sz.mell. '!D105</f>
        <v>0</v>
      </c>
      <c r="E105" s="359">
        <f>'1.2.sz.mell. '!E105+'1.3.sz.mell. '!E105+'1.4.sz.mell. '!E105</f>
        <v>0</v>
      </c>
      <c r="F105" s="375">
        <f t="shared" si="8"/>
        <v>0</v>
      </c>
      <c r="G105" s="234">
        <f t="shared" si="9"/>
        <v>0</v>
      </c>
    </row>
    <row r="106" spans="1:7" ht="12" customHeight="1">
      <c r="A106" s="10" t="s">
        <v>72</v>
      </c>
      <c r="B106" s="370" t="s">
        <v>239</v>
      </c>
      <c r="C106" s="359">
        <f>'1.2.sz.mell. '!C106+'1.3.sz.mell. '!C106+'1.4.sz.mell. '!C106</f>
        <v>0</v>
      </c>
      <c r="D106" s="359">
        <f>'1.2.sz.mell. '!D106+'1.3.sz.mell. '!D106+'1.4.sz.mell. '!D106</f>
        <v>0</v>
      </c>
      <c r="E106" s="359">
        <f>'1.2.sz.mell. '!E106+'1.3.sz.mell. '!E106+'1.4.sz.mell. '!E106</f>
        <v>0</v>
      </c>
      <c r="F106" s="375">
        <f t="shared" si="8"/>
        <v>0</v>
      </c>
      <c r="G106" s="234">
        <f t="shared" si="9"/>
        <v>0</v>
      </c>
    </row>
    <row r="107" spans="1:7" ht="12" customHeight="1">
      <c r="A107" s="10" t="s">
        <v>73</v>
      </c>
      <c r="B107" s="371" t="s">
        <v>240</v>
      </c>
      <c r="C107" s="359">
        <f>'1.2.sz.mell. '!C107+'1.3.sz.mell. '!C107+'1.4.sz.mell. '!C107</f>
        <v>0</v>
      </c>
      <c r="D107" s="359">
        <f>'1.2.sz.mell. '!D107+'1.3.sz.mell. '!D107+'1.4.sz.mell. '!D107</f>
        <v>0</v>
      </c>
      <c r="E107" s="359">
        <f>'1.2.sz.mell. '!E107+'1.3.sz.mell. '!E107+'1.4.sz.mell. '!E107</f>
        <v>0</v>
      </c>
      <c r="F107" s="375">
        <f t="shared" si="8"/>
        <v>0</v>
      </c>
      <c r="G107" s="234">
        <f t="shared" si="9"/>
        <v>0</v>
      </c>
    </row>
    <row r="108" spans="1:7" ht="12" customHeight="1">
      <c r="A108" s="10" t="s">
        <v>74</v>
      </c>
      <c r="B108" s="371" t="s">
        <v>241</v>
      </c>
      <c r="C108" s="359">
        <f>'1.2.sz.mell. '!C108+'1.3.sz.mell. '!C108+'1.4.sz.mell. '!C108</f>
        <v>0</v>
      </c>
      <c r="D108" s="359">
        <f>'1.2.sz.mell. '!D108+'1.3.sz.mell. '!D108+'1.4.sz.mell. '!D108</f>
        <v>0</v>
      </c>
      <c r="E108" s="359">
        <f>'1.2.sz.mell. '!E108+'1.3.sz.mell. '!E108+'1.4.sz.mell. '!E108</f>
        <v>0</v>
      </c>
      <c r="F108" s="375">
        <f t="shared" si="8"/>
        <v>0</v>
      </c>
      <c r="G108" s="234">
        <f t="shared" si="9"/>
        <v>0</v>
      </c>
    </row>
    <row r="109" spans="1:7" ht="12" customHeight="1">
      <c r="A109" s="10" t="s">
        <v>76</v>
      </c>
      <c r="B109" s="370" t="s">
        <v>242</v>
      </c>
      <c r="C109" s="359">
        <f>'1.2.sz.mell. '!C109+'1.3.sz.mell. '!C109+'1.4.sz.mell. '!C109</f>
        <v>104930000</v>
      </c>
      <c r="D109" s="359">
        <f>'1.2.sz.mell. '!D109+'1.3.sz.mell. '!D109+'1.4.sz.mell. '!D109</f>
        <v>0</v>
      </c>
      <c r="E109" s="359">
        <f>'1.2.sz.mell. '!E109+'1.3.sz.mell. '!E109+'1.4.sz.mell. '!E109</f>
        <v>0</v>
      </c>
      <c r="F109" s="375">
        <f t="shared" si="8"/>
        <v>0</v>
      </c>
      <c r="G109" s="234">
        <f t="shared" si="9"/>
        <v>104930000</v>
      </c>
    </row>
    <row r="110" spans="1:7" ht="12" customHeight="1">
      <c r="A110" s="10" t="s">
        <v>107</v>
      </c>
      <c r="B110" s="370" t="s">
        <v>243</v>
      </c>
      <c r="C110" s="359">
        <f>'1.2.sz.mell. '!C110+'1.3.sz.mell. '!C110+'1.4.sz.mell. '!C110</f>
        <v>0</v>
      </c>
      <c r="D110" s="359">
        <f>'1.2.sz.mell. '!D110+'1.3.sz.mell. '!D110+'1.4.sz.mell. '!D110</f>
        <v>0</v>
      </c>
      <c r="E110" s="359">
        <f>'1.2.sz.mell. '!E110+'1.3.sz.mell. '!E110+'1.4.sz.mell. '!E110</f>
        <v>0</v>
      </c>
      <c r="F110" s="375">
        <f t="shared" si="8"/>
        <v>0</v>
      </c>
      <c r="G110" s="234">
        <f t="shared" si="9"/>
        <v>0</v>
      </c>
    </row>
    <row r="111" spans="1:7" ht="12" customHeight="1">
      <c r="A111" s="10" t="s">
        <v>237</v>
      </c>
      <c r="B111" s="371" t="s">
        <v>244</v>
      </c>
      <c r="C111" s="359">
        <f>'1.2.sz.mell. '!C111+'1.3.sz.mell. '!C111+'1.4.sz.mell. '!C111</f>
        <v>0</v>
      </c>
      <c r="D111" s="359">
        <f>'1.2.sz.mell. '!D111+'1.3.sz.mell. '!D111+'1.4.sz.mell. '!D111</f>
        <v>0</v>
      </c>
      <c r="E111" s="359">
        <f>'1.2.sz.mell. '!E111+'1.3.sz.mell. '!E111+'1.4.sz.mell. '!E111</f>
        <v>0</v>
      </c>
      <c r="F111" s="375">
        <f t="shared" si="8"/>
        <v>0</v>
      </c>
      <c r="G111" s="234">
        <f t="shared" si="9"/>
        <v>0</v>
      </c>
    </row>
    <row r="112" spans="1:7" ht="12" customHeight="1">
      <c r="A112" s="9" t="s">
        <v>238</v>
      </c>
      <c r="B112" s="369" t="s">
        <v>245</v>
      </c>
      <c r="C112" s="359">
        <f>'1.2.sz.mell. '!C112+'1.3.sz.mell. '!C112+'1.4.sz.mell. '!C112</f>
        <v>0</v>
      </c>
      <c r="D112" s="359">
        <f>'1.2.sz.mell. '!D112+'1.3.sz.mell. '!D112+'1.4.sz.mell. '!D112</f>
        <v>0</v>
      </c>
      <c r="E112" s="359">
        <f>'1.2.sz.mell. '!E112+'1.3.sz.mell. '!E112+'1.4.sz.mell. '!E112</f>
        <v>0</v>
      </c>
      <c r="F112" s="375">
        <f t="shared" si="8"/>
        <v>0</v>
      </c>
      <c r="G112" s="234">
        <f t="shared" si="9"/>
        <v>0</v>
      </c>
    </row>
    <row r="113" spans="1:7" ht="12" customHeight="1">
      <c r="A113" s="10" t="s">
        <v>304</v>
      </c>
      <c r="B113" s="369" t="s">
        <v>246</v>
      </c>
      <c r="C113" s="359">
        <f>'1.2.sz.mell. '!C113+'1.3.sz.mell. '!C113+'1.4.sz.mell. '!C113</f>
        <v>0</v>
      </c>
      <c r="D113" s="359">
        <f>'1.2.sz.mell. '!D113+'1.3.sz.mell. '!D113+'1.4.sz.mell. '!D113</f>
        <v>0</v>
      </c>
      <c r="E113" s="359">
        <f>'1.2.sz.mell. '!E113+'1.3.sz.mell. '!E113+'1.4.sz.mell. '!E113</f>
        <v>0</v>
      </c>
      <c r="F113" s="375">
        <f t="shared" si="8"/>
        <v>0</v>
      </c>
      <c r="G113" s="234">
        <f t="shared" si="9"/>
        <v>0</v>
      </c>
    </row>
    <row r="114" spans="1:7" ht="12" customHeight="1">
      <c r="A114" s="12" t="s">
        <v>305</v>
      </c>
      <c r="B114" s="369" t="s">
        <v>247</v>
      </c>
      <c r="C114" s="359">
        <f>'1.2.sz.mell. '!C114+'1.3.sz.mell. '!C114+'1.4.sz.mell. '!C114</f>
        <v>700000</v>
      </c>
      <c r="D114" s="359">
        <f>'1.2.sz.mell. '!D114+'1.3.sz.mell. '!D114+'1.4.sz.mell. '!D114</f>
        <v>0</v>
      </c>
      <c r="E114" s="359">
        <f>'1.2.sz.mell. '!E114+'1.3.sz.mell. '!E114+'1.4.sz.mell. '!E114</f>
        <v>0</v>
      </c>
      <c r="F114" s="375">
        <f t="shared" si="8"/>
        <v>0</v>
      </c>
      <c r="G114" s="234">
        <f t="shared" si="9"/>
        <v>700000</v>
      </c>
    </row>
    <row r="115" spans="1:7" ht="12" customHeight="1">
      <c r="A115" s="10" t="s">
        <v>309</v>
      </c>
      <c r="B115" s="368" t="s">
        <v>35</v>
      </c>
      <c r="C115" s="359">
        <f>'1.2.sz.mell. '!C115+'1.3.sz.mell. '!C115+'1.4.sz.mell. '!C115</f>
        <v>10787925</v>
      </c>
      <c r="D115" s="359">
        <f>'1.2.sz.mell. '!D115+'1.3.sz.mell. '!D115+'1.4.sz.mell. '!D115</f>
        <v>358583</v>
      </c>
      <c r="E115" s="359">
        <f>'1.2.sz.mell. '!E115+'1.3.sz.mell. '!E115+'1.4.sz.mell. '!E115</f>
        <v>3600052</v>
      </c>
      <c r="F115" s="374">
        <f t="shared" si="8"/>
        <v>3958635</v>
      </c>
      <c r="G115" s="233">
        <f t="shared" si="9"/>
        <v>14746560</v>
      </c>
    </row>
    <row r="116" spans="1:7" ht="12" customHeight="1">
      <c r="A116" s="10" t="s">
        <v>310</v>
      </c>
      <c r="B116" s="367" t="s">
        <v>312</v>
      </c>
      <c r="C116" s="359">
        <f>'1.2.sz.mell. '!C116+'1.3.sz.mell. '!C116+'1.4.sz.mell. '!C116</f>
        <v>505435</v>
      </c>
      <c r="D116" s="359">
        <f>'1.2.sz.mell. '!D116+'1.3.sz.mell. '!D116+'1.4.sz.mell. '!D116</f>
        <v>358583</v>
      </c>
      <c r="E116" s="359">
        <f>'1.2.sz.mell. '!E116+'1.3.sz.mell. '!E116+'1.4.sz.mell. '!E116</f>
        <v>3600052</v>
      </c>
      <c r="F116" s="374">
        <f t="shared" si="8"/>
        <v>3958635</v>
      </c>
      <c r="G116" s="233">
        <f t="shared" si="9"/>
        <v>4464070</v>
      </c>
    </row>
    <row r="117" spans="1:7" ht="12" customHeight="1" thickBot="1">
      <c r="A117" s="14" t="s">
        <v>311</v>
      </c>
      <c r="B117" s="372" t="s">
        <v>313</v>
      </c>
      <c r="C117" s="364">
        <f>'1.2.sz.mell. '!C117+'1.3.sz.mell. '!C117+'1.4.sz.mell. '!C117</f>
        <v>10282490</v>
      </c>
      <c r="D117" s="364">
        <f>'1.2.sz.mell. '!D117+'1.3.sz.mell. '!D117+'1.4.sz.mell. '!D117</f>
        <v>0</v>
      </c>
      <c r="E117" s="364">
        <f>'1.2.sz.mell. '!E117+'1.3.sz.mell. '!E117+'1.4.sz.mell. '!E117</f>
        <v>0</v>
      </c>
      <c r="F117" s="376">
        <f t="shared" si="8"/>
        <v>0</v>
      </c>
      <c r="G117" s="238">
        <f t="shared" si="9"/>
        <v>10282490</v>
      </c>
    </row>
    <row r="118" spans="1:7" ht="12" customHeight="1" thickBot="1">
      <c r="A118" s="184" t="s">
        <v>6</v>
      </c>
      <c r="B118" s="185" t="s">
        <v>248</v>
      </c>
      <c r="C118" s="195">
        <f>+C119+C121+C123</f>
        <v>432186000</v>
      </c>
      <c r="D118" s="195">
        <f>+D119+D121+D123</f>
        <v>6664000</v>
      </c>
      <c r="E118" s="195">
        <f>+E119+E121+E123</f>
        <v>0</v>
      </c>
      <c r="F118" s="195">
        <f>+F119+F121+F123</f>
        <v>6664000</v>
      </c>
      <c r="G118" s="190">
        <f>+G119+G121+G123</f>
        <v>438850000</v>
      </c>
    </row>
    <row r="119" spans="1:7" ht="12" customHeight="1">
      <c r="A119" s="11" t="s">
        <v>65</v>
      </c>
      <c r="B119" s="4" t="s">
        <v>122</v>
      </c>
      <c r="C119" s="133">
        <f>'1.2.sz.mell. '!C119+'1.3.sz.mell. '!C119+'1.4.sz.mell. '!C119</f>
        <v>432186000</v>
      </c>
      <c r="D119" s="133">
        <f>'1.2.sz.mell. '!D119+'1.3.sz.mell. '!D119+'1.4.sz.mell. '!D119</f>
        <v>6664000</v>
      </c>
      <c r="E119" s="133">
        <f>'1.2.sz.mell. '!E119+'1.3.sz.mell. '!E119+'1.4.sz.mell. '!E119</f>
        <v>0</v>
      </c>
      <c r="F119" s="175">
        <f aca="true" t="shared" si="10" ref="F119:F131">D119+E119</f>
        <v>6664000</v>
      </c>
      <c r="G119" s="174">
        <f aca="true" t="shared" si="11" ref="G119:G131">C119+F119</f>
        <v>438850000</v>
      </c>
    </row>
    <row r="120" spans="1:7" ht="12" customHeight="1">
      <c r="A120" s="11" t="s">
        <v>66</v>
      </c>
      <c r="B120" s="8" t="s">
        <v>252</v>
      </c>
      <c r="C120" s="133">
        <f>'1.2.sz.mell. '!C120+'1.3.sz.mell. '!C120+'1.4.sz.mell. '!C120</f>
        <v>412780000</v>
      </c>
      <c r="D120" s="133">
        <f>'1.2.sz.mell. '!D120+'1.3.sz.mell. '!D120+'1.4.sz.mell. '!D120</f>
        <v>5164000</v>
      </c>
      <c r="E120" s="133">
        <f>'1.2.sz.mell. '!E120+'1.3.sz.mell. '!E120+'1.4.sz.mell. '!E120</f>
        <v>0</v>
      </c>
      <c r="F120" s="175">
        <f t="shared" si="10"/>
        <v>5164000</v>
      </c>
      <c r="G120" s="174">
        <f t="shared" si="11"/>
        <v>417944000</v>
      </c>
    </row>
    <row r="121" spans="1:7" ht="12" customHeight="1">
      <c r="A121" s="11" t="s">
        <v>67</v>
      </c>
      <c r="B121" s="8" t="s">
        <v>108</v>
      </c>
      <c r="C121" s="133">
        <f>'1.2.sz.mell. '!C121+'1.3.sz.mell. '!C121+'1.4.sz.mell. '!C121</f>
        <v>0</v>
      </c>
      <c r="D121" s="133">
        <f>'1.2.sz.mell. '!D121+'1.3.sz.mell. '!D121+'1.4.sz.mell. '!D121</f>
        <v>0</v>
      </c>
      <c r="E121" s="133">
        <f>'1.2.sz.mell. '!E121+'1.3.sz.mell. '!E121+'1.4.sz.mell. '!E121</f>
        <v>0</v>
      </c>
      <c r="F121" s="299">
        <f t="shared" si="10"/>
        <v>0</v>
      </c>
      <c r="G121" s="233">
        <f t="shared" si="11"/>
        <v>0</v>
      </c>
    </row>
    <row r="122" spans="1:7" ht="12" customHeight="1">
      <c r="A122" s="11" t="s">
        <v>68</v>
      </c>
      <c r="B122" s="8" t="s">
        <v>253</v>
      </c>
      <c r="C122" s="133">
        <f>'1.2.sz.mell. '!C122+'1.3.sz.mell. '!C122+'1.4.sz.mell. '!C122</f>
        <v>0</v>
      </c>
      <c r="D122" s="133">
        <f>'1.2.sz.mell. '!D122+'1.3.sz.mell. '!D122+'1.4.sz.mell. '!D122</f>
        <v>0</v>
      </c>
      <c r="E122" s="133">
        <f>'1.2.sz.mell. '!E122+'1.3.sz.mell. '!E122+'1.4.sz.mell. '!E122</f>
        <v>0</v>
      </c>
      <c r="F122" s="299">
        <f t="shared" si="10"/>
        <v>0</v>
      </c>
      <c r="G122" s="233">
        <f t="shared" si="11"/>
        <v>0</v>
      </c>
    </row>
    <row r="123" spans="1:7" ht="12" customHeight="1">
      <c r="A123" s="11" t="s">
        <v>69</v>
      </c>
      <c r="B123" s="76" t="s">
        <v>124</v>
      </c>
      <c r="C123" s="133">
        <f>'1.2.sz.mell. '!C123+'1.3.sz.mell. '!C123+'1.4.sz.mell. '!C123</f>
        <v>0</v>
      </c>
      <c r="D123" s="133">
        <f>'1.2.sz.mell. '!D123+'1.3.sz.mell. '!D123+'1.4.sz.mell. '!D123</f>
        <v>0</v>
      </c>
      <c r="E123" s="133">
        <f>'1.2.sz.mell. '!E123+'1.3.sz.mell. '!E123+'1.4.sz.mell. '!E123</f>
        <v>0</v>
      </c>
      <c r="F123" s="299">
        <f t="shared" si="10"/>
        <v>0</v>
      </c>
      <c r="G123" s="233">
        <f t="shared" si="11"/>
        <v>0</v>
      </c>
    </row>
    <row r="124" spans="1:7" ht="12" customHeight="1">
      <c r="A124" s="11" t="s">
        <v>75</v>
      </c>
      <c r="B124" s="75" t="s">
        <v>297</v>
      </c>
      <c r="C124" s="133">
        <f>'1.2.sz.mell. '!C124+'1.3.sz.mell. '!C124+'1.4.sz.mell. '!C124</f>
        <v>0</v>
      </c>
      <c r="D124" s="133">
        <f>'1.2.sz.mell. '!D124+'1.3.sz.mell. '!D124+'1.4.sz.mell. '!D124</f>
        <v>0</v>
      </c>
      <c r="E124" s="133">
        <f>'1.2.sz.mell. '!E124+'1.3.sz.mell. '!E124+'1.4.sz.mell. '!E124</f>
        <v>0</v>
      </c>
      <c r="F124" s="299">
        <f t="shared" si="10"/>
        <v>0</v>
      </c>
      <c r="G124" s="233">
        <f t="shared" si="11"/>
        <v>0</v>
      </c>
    </row>
    <row r="125" spans="1:7" ht="12" customHeight="1">
      <c r="A125" s="11" t="s">
        <v>77</v>
      </c>
      <c r="B125" s="141" t="s">
        <v>258</v>
      </c>
      <c r="C125" s="133">
        <f>'1.2.sz.mell. '!C125+'1.3.sz.mell. '!C125+'1.4.sz.mell. '!C125</f>
        <v>0</v>
      </c>
      <c r="D125" s="133">
        <f>'1.2.sz.mell. '!D125+'1.3.sz.mell. '!D125+'1.4.sz.mell. '!D125</f>
        <v>0</v>
      </c>
      <c r="E125" s="133">
        <f>'1.2.sz.mell. '!E125+'1.3.sz.mell. '!E125+'1.4.sz.mell. '!E125</f>
        <v>0</v>
      </c>
      <c r="F125" s="299">
        <f t="shared" si="10"/>
        <v>0</v>
      </c>
      <c r="G125" s="233">
        <f t="shared" si="11"/>
        <v>0</v>
      </c>
    </row>
    <row r="126" spans="1:7" ht="22.5">
      <c r="A126" s="11" t="s">
        <v>109</v>
      </c>
      <c r="B126" s="52" t="s">
        <v>241</v>
      </c>
      <c r="C126" s="133">
        <f>'1.2.sz.mell. '!C126+'1.3.sz.mell. '!C126+'1.4.sz.mell. '!C126</f>
        <v>0</v>
      </c>
      <c r="D126" s="133">
        <f>'1.2.sz.mell. '!D126+'1.3.sz.mell. '!D126+'1.4.sz.mell. '!D126</f>
        <v>0</v>
      </c>
      <c r="E126" s="133">
        <f>'1.2.sz.mell. '!E126+'1.3.sz.mell. '!E126+'1.4.sz.mell. '!E126</f>
        <v>0</v>
      </c>
      <c r="F126" s="299">
        <f t="shared" si="10"/>
        <v>0</v>
      </c>
      <c r="G126" s="233">
        <f t="shared" si="11"/>
        <v>0</v>
      </c>
    </row>
    <row r="127" spans="1:7" ht="12" customHeight="1">
      <c r="A127" s="11" t="s">
        <v>110</v>
      </c>
      <c r="B127" s="52" t="s">
        <v>257</v>
      </c>
      <c r="C127" s="133">
        <f>'1.2.sz.mell. '!C127+'1.3.sz.mell. '!C127+'1.4.sz.mell. '!C127</f>
        <v>0</v>
      </c>
      <c r="D127" s="133">
        <f>'1.2.sz.mell. '!D127+'1.3.sz.mell. '!D127+'1.4.sz.mell. '!D127</f>
        <v>0</v>
      </c>
      <c r="E127" s="133">
        <f>'1.2.sz.mell. '!E127+'1.3.sz.mell. '!E127+'1.4.sz.mell. '!E127</f>
        <v>0</v>
      </c>
      <c r="F127" s="299">
        <f t="shared" si="10"/>
        <v>0</v>
      </c>
      <c r="G127" s="233">
        <f t="shared" si="11"/>
        <v>0</v>
      </c>
    </row>
    <row r="128" spans="1:7" ht="12" customHeight="1">
      <c r="A128" s="11" t="s">
        <v>111</v>
      </c>
      <c r="B128" s="52" t="s">
        <v>256</v>
      </c>
      <c r="C128" s="133">
        <f>'1.2.sz.mell. '!C128+'1.3.sz.mell. '!C128+'1.4.sz.mell. '!C128</f>
        <v>0</v>
      </c>
      <c r="D128" s="133">
        <f>'1.2.sz.mell. '!D128+'1.3.sz.mell. '!D128+'1.4.sz.mell. '!D128</f>
        <v>0</v>
      </c>
      <c r="E128" s="133">
        <f>'1.2.sz.mell. '!E128+'1.3.sz.mell. '!E128+'1.4.sz.mell. '!E128</f>
        <v>0</v>
      </c>
      <c r="F128" s="299">
        <f t="shared" si="10"/>
        <v>0</v>
      </c>
      <c r="G128" s="233">
        <f t="shared" si="11"/>
        <v>0</v>
      </c>
    </row>
    <row r="129" spans="1:7" ht="12" customHeight="1">
      <c r="A129" s="11" t="s">
        <v>249</v>
      </c>
      <c r="B129" s="52" t="s">
        <v>244</v>
      </c>
      <c r="C129" s="133">
        <f>'1.2.sz.mell. '!C129+'1.3.sz.mell. '!C129+'1.4.sz.mell. '!C129</f>
        <v>0</v>
      </c>
      <c r="D129" s="133">
        <f>'1.2.sz.mell. '!D129+'1.3.sz.mell. '!D129+'1.4.sz.mell. '!D129</f>
        <v>0</v>
      </c>
      <c r="E129" s="133">
        <f>'1.2.sz.mell. '!E129+'1.3.sz.mell. '!E129+'1.4.sz.mell. '!E129</f>
        <v>0</v>
      </c>
      <c r="F129" s="299">
        <f t="shared" si="10"/>
        <v>0</v>
      </c>
      <c r="G129" s="233">
        <f t="shared" si="11"/>
        <v>0</v>
      </c>
    </row>
    <row r="130" spans="1:7" ht="12" customHeight="1">
      <c r="A130" s="11" t="s">
        <v>250</v>
      </c>
      <c r="B130" s="52" t="s">
        <v>255</v>
      </c>
      <c r="C130" s="133">
        <f>'1.2.sz.mell. '!C130+'1.3.sz.mell. '!C130+'1.4.sz.mell. '!C130</f>
        <v>0</v>
      </c>
      <c r="D130" s="133">
        <f>'1.2.sz.mell. '!D130+'1.3.sz.mell. '!D130+'1.4.sz.mell. '!D130</f>
        <v>0</v>
      </c>
      <c r="E130" s="133">
        <f>'1.2.sz.mell. '!E130+'1.3.sz.mell. '!E130+'1.4.sz.mell. '!E130</f>
        <v>0</v>
      </c>
      <c r="F130" s="299">
        <f t="shared" si="10"/>
        <v>0</v>
      </c>
      <c r="G130" s="233">
        <f t="shared" si="11"/>
        <v>0</v>
      </c>
    </row>
    <row r="131" spans="1:7" ht="23.25" thickBot="1">
      <c r="A131" s="9" t="s">
        <v>251</v>
      </c>
      <c r="B131" s="52" t="s">
        <v>254</v>
      </c>
      <c r="C131" s="133">
        <f>'1.2.sz.mell. '!C131+'1.3.sz.mell. '!C131+'1.4.sz.mell. '!C131</f>
        <v>0</v>
      </c>
      <c r="D131" s="133">
        <f>'1.2.sz.mell. '!D131+'1.3.sz.mell. '!D131+'1.4.sz.mell. '!D131</f>
        <v>0</v>
      </c>
      <c r="E131" s="133">
        <f>'1.2.sz.mell. '!E131+'1.3.sz.mell. '!E131+'1.4.sz.mell. '!E131</f>
        <v>0</v>
      </c>
      <c r="F131" s="300">
        <f t="shared" si="10"/>
        <v>0</v>
      </c>
      <c r="G131" s="234">
        <f t="shared" si="11"/>
        <v>0</v>
      </c>
    </row>
    <row r="132" spans="1:7" ht="12" customHeight="1" thickBot="1">
      <c r="A132" s="16" t="s">
        <v>7</v>
      </c>
      <c r="B132" s="48" t="s">
        <v>314</v>
      </c>
      <c r="C132" s="131">
        <f>+C97+C118</f>
        <v>948698925</v>
      </c>
      <c r="D132" s="201">
        <f>+D97+D118</f>
        <v>10976583</v>
      </c>
      <c r="E132" s="131">
        <f>+E97+E118</f>
        <v>4983052</v>
      </c>
      <c r="F132" s="131">
        <f>+F97+F118</f>
        <v>15959635</v>
      </c>
      <c r="G132" s="73">
        <f>+G97+G118</f>
        <v>964658560</v>
      </c>
    </row>
    <row r="133" spans="1:7" ht="12" customHeight="1" thickBot="1">
      <c r="A133" s="16" t="s">
        <v>8</v>
      </c>
      <c r="B133" s="48" t="s">
        <v>380</v>
      </c>
      <c r="C133" s="131">
        <f>+C134+C135+C136</f>
        <v>8000000</v>
      </c>
      <c r="D133" s="201">
        <f>+D134+D135+D136</f>
        <v>-8000000</v>
      </c>
      <c r="E133" s="131">
        <f>+E134+E135+E136</f>
        <v>50000000</v>
      </c>
      <c r="F133" s="131">
        <f>+F134+F135+F136</f>
        <v>42000000</v>
      </c>
      <c r="G133" s="73">
        <f>+G134+G135+G136</f>
        <v>50000000</v>
      </c>
    </row>
    <row r="134" spans="1:7" ht="12" customHeight="1">
      <c r="A134" s="11" t="s">
        <v>156</v>
      </c>
      <c r="B134" s="8" t="s">
        <v>322</v>
      </c>
      <c r="C134" s="132">
        <f>'1.2.sz.mell. '!C134+'1.3.sz.mell. '!C134+'1.4.sz.mell. '!C134</f>
        <v>8000000</v>
      </c>
      <c r="D134" s="132">
        <f>'1.2.sz.mell. '!D134+'1.3.sz.mell. '!D134+'1.4.sz.mell. '!D134</f>
        <v>-8000000</v>
      </c>
      <c r="E134" s="132">
        <f>'1.2.sz.mell. '!E134+'1.3.sz.mell. '!E134+'1.4.sz.mell. '!E134</f>
        <v>0</v>
      </c>
      <c r="F134" s="299">
        <f>D134+E134</f>
        <v>-8000000</v>
      </c>
      <c r="G134" s="233">
        <f>C134+F134</f>
        <v>0</v>
      </c>
    </row>
    <row r="135" spans="1:7" ht="12" customHeight="1">
      <c r="A135" s="11" t="s">
        <v>157</v>
      </c>
      <c r="B135" s="8" t="s">
        <v>323</v>
      </c>
      <c r="C135" s="132">
        <f>'1.2.sz.mell. '!C135+'1.3.sz.mell. '!C135+'1.4.sz.mell. '!C135</f>
        <v>0</v>
      </c>
      <c r="D135" s="132">
        <f>'1.2.sz.mell. '!D135+'1.3.sz.mell. '!D135+'1.4.sz.mell. '!D135</f>
        <v>0</v>
      </c>
      <c r="E135" s="132">
        <f>'1.2.sz.mell. '!E135+'1.3.sz.mell. '!E135+'1.4.sz.mell. '!E135</f>
        <v>50000000</v>
      </c>
      <c r="F135" s="299">
        <f>D135+E135</f>
        <v>50000000</v>
      </c>
      <c r="G135" s="233">
        <f>C135+F135</f>
        <v>50000000</v>
      </c>
    </row>
    <row r="136" spans="1:7" ht="12" customHeight="1" thickBot="1">
      <c r="A136" s="9" t="s">
        <v>158</v>
      </c>
      <c r="B136" s="8" t="s">
        <v>324</v>
      </c>
      <c r="C136" s="132">
        <f>'1.2.sz.mell. '!C136+'1.3.sz.mell. '!C136+'1.4.sz.mell. '!C136</f>
        <v>0</v>
      </c>
      <c r="D136" s="132">
        <f>'1.2.sz.mell. '!D136+'1.3.sz.mell. '!D136+'1.4.sz.mell. '!D136</f>
        <v>0</v>
      </c>
      <c r="E136" s="132">
        <f>'1.2.sz.mell. '!E136+'1.3.sz.mell. '!E136+'1.4.sz.mell. '!E136</f>
        <v>0</v>
      </c>
      <c r="F136" s="299">
        <f>D136+E136</f>
        <v>0</v>
      </c>
      <c r="G136" s="233">
        <f>C136+F136</f>
        <v>0</v>
      </c>
    </row>
    <row r="137" spans="1:7" ht="12" customHeight="1" thickBot="1">
      <c r="A137" s="16" t="s">
        <v>9</v>
      </c>
      <c r="B137" s="48" t="s">
        <v>316</v>
      </c>
      <c r="C137" s="131">
        <f>SUM(C138:C143)</f>
        <v>0</v>
      </c>
      <c r="D137" s="201">
        <f>SUM(D138:D143)</f>
        <v>0</v>
      </c>
      <c r="E137" s="131">
        <f>SUM(E138:E143)</f>
        <v>0</v>
      </c>
      <c r="F137" s="131">
        <f>SUM(F138:F143)</f>
        <v>0</v>
      </c>
      <c r="G137" s="73">
        <f>SUM(G138:G143)</f>
        <v>0</v>
      </c>
    </row>
    <row r="138" spans="1:7" ht="12" customHeight="1">
      <c r="A138" s="11" t="s">
        <v>52</v>
      </c>
      <c r="B138" s="5" t="s">
        <v>325</v>
      </c>
      <c r="C138" s="132">
        <f>'1.2.sz.mell. '!C138+'1.3.sz.mell. '!C138+'1.4.sz.mell. '!C138</f>
        <v>0</v>
      </c>
      <c r="D138" s="132">
        <f>'1.2.sz.mell. '!D138+'1.3.sz.mell. '!D138+'1.4.sz.mell. '!D138</f>
        <v>0</v>
      </c>
      <c r="E138" s="132">
        <f>'1.2.sz.mell. '!E138+'1.3.sz.mell. '!E138+'1.4.sz.mell. '!E138</f>
        <v>0</v>
      </c>
      <c r="F138" s="299">
        <f aca="true" t="shared" si="12" ref="F138:F143">D138+E138</f>
        <v>0</v>
      </c>
      <c r="G138" s="233">
        <f aca="true" t="shared" si="13" ref="G138:G143">C138+F138</f>
        <v>0</v>
      </c>
    </row>
    <row r="139" spans="1:7" ht="12" customHeight="1">
      <c r="A139" s="11" t="s">
        <v>53</v>
      </c>
      <c r="B139" s="5" t="s">
        <v>317</v>
      </c>
      <c r="C139" s="132">
        <f>'1.2.sz.mell. '!C139+'1.3.sz.mell. '!C139+'1.4.sz.mell. '!C139</f>
        <v>0</v>
      </c>
      <c r="D139" s="132">
        <f>'1.2.sz.mell. '!D139+'1.3.sz.mell. '!D139+'1.4.sz.mell. '!D139</f>
        <v>0</v>
      </c>
      <c r="E139" s="132">
        <f>'1.2.sz.mell. '!E139+'1.3.sz.mell. '!E139+'1.4.sz.mell. '!E139</f>
        <v>0</v>
      </c>
      <c r="F139" s="299">
        <f t="shared" si="12"/>
        <v>0</v>
      </c>
      <c r="G139" s="233">
        <f t="shared" si="13"/>
        <v>0</v>
      </c>
    </row>
    <row r="140" spans="1:7" ht="12" customHeight="1">
      <c r="A140" s="11" t="s">
        <v>54</v>
      </c>
      <c r="B140" s="5" t="s">
        <v>318</v>
      </c>
      <c r="C140" s="132">
        <f>'1.2.sz.mell. '!C140+'1.3.sz.mell. '!C140+'1.4.sz.mell. '!C140</f>
        <v>0</v>
      </c>
      <c r="D140" s="132">
        <f>'1.2.sz.mell. '!D140+'1.3.sz.mell. '!D140+'1.4.sz.mell. '!D140</f>
        <v>0</v>
      </c>
      <c r="E140" s="132">
        <f>'1.2.sz.mell. '!E140+'1.3.sz.mell. '!E140+'1.4.sz.mell. '!E140</f>
        <v>0</v>
      </c>
      <c r="F140" s="299">
        <f t="shared" si="12"/>
        <v>0</v>
      </c>
      <c r="G140" s="233">
        <f t="shared" si="13"/>
        <v>0</v>
      </c>
    </row>
    <row r="141" spans="1:7" ht="12" customHeight="1">
      <c r="A141" s="11" t="s">
        <v>96</v>
      </c>
      <c r="B141" s="5" t="s">
        <v>319</v>
      </c>
      <c r="C141" s="132">
        <f>'1.2.sz.mell. '!C141+'1.3.sz.mell. '!C141+'1.4.sz.mell. '!C141</f>
        <v>0</v>
      </c>
      <c r="D141" s="132">
        <f>'1.2.sz.mell. '!D141+'1.3.sz.mell. '!D141+'1.4.sz.mell. '!D141</f>
        <v>0</v>
      </c>
      <c r="E141" s="132">
        <f>'1.2.sz.mell. '!E141+'1.3.sz.mell. '!E141+'1.4.sz.mell. '!E141</f>
        <v>0</v>
      </c>
      <c r="F141" s="299">
        <f t="shared" si="12"/>
        <v>0</v>
      </c>
      <c r="G141" s="233">
        <f t="shared" si="13"/>
        <v>0</v>
      </c>
    </row>
    <row r="142" spans="1:7" ht="12" customHeight="1">
      <c r="A142" s="11" t="s">
        <v>97</v>
      </c>
      <c r="B142" s="5" t="s">
        <v>320</v>
      </c>
      <c r="C142" s="132">
        <f>'1.2.sz.mell. '!C142+'1.3.sz.mell. '!C142+'1.4.sz.mell. '!C142</f>
        <v>0</v>
      </c>
      <c r="D142" s="132">
        <f>'1.2.sz.mell. '!D142+'1.3.sz.mell. '!D142+'1.4.sz.mell. '!D142</f>
        <v>0</v>
      </c>
      <c r="E142" s="132">
        <f>'1.2.sz.mell. '!E142+'1.3.sz.mell. '!E142+'1.4.sz.mell. '!E142</f>
        <v>0</v>
      </c>
      <c r="F142" s="299">
        <f t="shared" si="12"/>
        <v>0</v>
      </c>
      <c r="G142" s="233">
        <f t="shared" si="13"/>
        <v>0</v>
      </c>
    </row>
    <row r="143" spans="1:7" ht="12" customHeight="1" thickBot="1">
      <c r="A143" s="9" t="s">
        <v>98</v>
      </c>
      <c r="B143" s="5" t="s">
        <v>321</v>
      </c>
      <c r="C143" s="132">
        <f>'1.2.sz.mell. '!C143+'1.3.sz.mell. '!C143+'1.4.sz.mell. '!C143</f>
        <v>0</v>
      </c>
      <c r="D143" s="132">
        <f>'1.2.sz.mell. '!D143+'1.3.sz.mell. '!D143+'1.4.sz.mell. '!D143</f>
        <v>0</v>
      </c>
      <c r="E143" s="132">
        <f>'1.2.sz.mell. '!E143+'1.3.sz.mell. '!E143+'1.4.sz.mell. '!E143</f>
        <v>0</v>
      </c>
      <c r="F143" s="299">
        <f t="shared" si="12"/>
        <v>0</v>
      </c>
      <c r="G143" s="233">
        <f t="shared" si="13"/>
        <v>0</v>
      </c>
    </row>
    <row r="144" spans="1:7" ht="12" customHeight="1" thickBot="1">
      <c r="A144" s="16" t="s">
        <v>10</v>
      </c>
      <c r="B144" s="48" t="s">
        <v>329</v>
      </c>
      <c r="C144" s="137">
        <f>+C145+C146+C147+C148</f>
        <v>5483584</v>
      </c>
      <c r="D144" s="205">
        <f>+D145+D146+D147+D148</f>
        <v>0</v>
      </c>
      <c r="E144" s="137">
        <f>+E145+E146+E147+E148</f>
        <v>0</v>
      </c>
      <c r="F144" s="137">
        <f>+F145+F146+F147+F148</f>
        <v>0</v>
      </c>
      <c r="G144" s="173">
        <f>+G145+G146+G147+G148</f>
        <v>5483584</v>
      </c>
    </row>
    <row r="145" spans="1:7" ht="12" customHeight="1">
      <c r="A145" s="11" t="s">
        <v>55</v>
      </c>
      <c r="B145" s="5" t="s">
        <v>259</v>
      </c>
      <c r="C145" s="132">
        <f>'1.2.sz.mell. '!C145+'1.3.sz.mell. '!C145+'1.4.sz.mell. '!C145</f>
        <v>0</v>
      </c>
      <c r="D145" s="132">
        <f>'1.2.sz.mell. '!D145+'1.3.sz.mell. '!D145+'1.4.sz.mell. '!D145</f>
        <v>0</v>
      </c>
      <c r="E145" s="132">
        <f>'1.2.sz.mell. '!E145+'1.3.sz.mell. '!E145+'1.4.sz.mell. '!E145</f>
        <v>0</v>
      </c>
      <c r="F145" s="299">
        <f>D145+E145</f>
        <v>0</v>
      </c>
      <c r="G145" s="233">
        <f>C145+F145</f>
        <v>0</v>
      </c>
    </row>
    <row r="146" spans="1:7" ht="12" customHeight="1">
      <c r="A146" s="11" t="s">
        <v>56</v>
      </c>
      <c r="B146" s="5" t="s">
        <v>260</v>
      </c>
      <c r="C146" s="132">
        <f>'1.2.sz.mell. '!C146+'1.3.sz.mell. '!C146+'1.4.sz.mell. '!C146</f>
        <v>5483584</v>
      </c>
      <c r="D146" s="132">
        <f>'1.2.sz.mell. '!D146+'1.3.sz.mell. '!D146+'1.4.sz.mell. '!D146</f>
        <v>0</v>
      </c>
      <c r="E146" s="132">
        <f>'1.2.sz.mell. '!E146+'1.3.sz.mell. '!E146+'1.4.sz.mell. '!E146</f>
        <v>0</v>
      </c>
      <c r="F146" s="299">
        <f>D146+E146</f>
        <v>0</v>
      </c>
      <c r="G146" s="233">
        <f>C146+F146</f>
        <v>5483584</v>
      </c>
    </row>
    <row r="147" spans="1:7" ht="12" customHeight="1">
      <c r="A147" s="11" t="s">
        <v>176</v>
      </c>
      <c r="B147" s="5" t="s">
        <v>330</v>
      </c>
      <c r="C147" s="132">
        <f>'1.2.sz.mell. '!C147+'1.3.sz.mell. '!C147+'1.4.sz.mell. '!C147</f>
        <v>0</v>
      </c>
      <c r="D147" s="132">
        <f>'1.2.sz.mell. '!D147+'1.3.sz.mell. '!D147+'1.4.sz.mell. '!D147</f>
        <v>0</v>
      </c>
      <c r="E147" s="132">
        <f>'1.2.sz.mell. '!E147+'1.3.sz.mell. '!E147+'1.4.sz.mell. '!E147</f>
        <v>0</v>
      </c>
      <c r="F147" s="299">
        <f>D147+E147</f>
        <v>0</v>
      </c>
      <c r="G147" s="233">
        <f>C147+F147</f>
        <v>0</v>
      </c>
    </row>
    <row r="148" spans="1:7" ht="12" customHeight="1" thickBot="1">
      <c r="A148" s="9" t="s">
        <v>177</v>
      </c>
      <c r="B148" s="3" t="s">
        <v>279</v>
      </c>
      <c r="C148" s="132">
        <f>'1.2.sz.mell. '!C148+'1.3.sz.mell. '!C148+'1.4.sz.mell. '!C148</f>
        <v>0</v>
      </c>
      <c r="D148" s="132">
        <f>'1.2.sz.mell. '!D148+'1.3.sz.mell. '!D148+'1.4.sz.mell. '!D148</f>
        <v>0</v>
      </c>
      <c r="E148" s="132">
        <f>'1.2.sz.mell. '!E148+'1.3.sz.mell. '!E148+'1.4.sz.mell. '!E148</f>
        <v>0</v>
      </c>
      <c r="F148" s="299">
        <f>D148+E148</f>
        <v>0</v>
      </c>
      <c r="G148" s="233">
        <f>C148+F148</f>
        <v>0</v>
      </c>
    </row>
    <row r="149" spans="1:7" ht="12" customHeight="1" thickBot="1">
      <c r="A149" s="16" t="s">
        <v>11</v>
      </c>
      <c r="B149" s="48" t="s">
        <v>331</v>
      </c>
      <c r="C149" s="196">
        <f>SUM(C150:C154)</f>
        <v>0</v>
      </c>
      <c r="D149" s="206">
        <f>SUM(D150:D154)</f>
        <v>0</v>
      </c>
      <c r="E149" s="196">
        <f>SUM(E150:E154)</f>
        <v>0</v>
      </c>
      <c r="F149" s="196">
        <f>SUM(F150:F154)</f>
        <v>0</v>
      </c>
      <c r="G149" s="191">
        <f>SUM(G150:G154)</f>
        <v>0</v>
      </c>
    </row>
    <row r="150" spans="1:7" ht="12" customHeight="1">
      <c r="A150" s="11" t="s">
        <v>57</v>
      </c>
      <c r="B150" s="5" t="s">
        <v>326</v>
      </c>
      <c r="C150" s="132">
        <f>'1.2.sz.mell. '!C150+'1.3.sz.mell. '!C150+'1.4.sz.mell. '!C150</f>
        <v>0</v>
      </c>
      <c r="D150" s="132">
        <f>'1.2.sz.mell. '!D150+'1.3.sz.mell. '!D150+'1.4.sz.mell. '!D150</f>
        <v>0</v>
      </c>
      <c r="E150" s="132">
        <f>'1.2.sz.mell. '!E150+'1.3.sz.mell. '!E150+'1.4.sz.mell. '!E150</f>
        <v>0</v>
      </c>
      <c r="F150" s="299">
        <f aca="true" t="shared" si="14" ref="F150:F156">D150+E150</f>
        <v>0</v>
      </c>
      <c r="G150" s="233">
        <f aca="true" t="shared" si="15" ref="G150:G155">C150+F150</f>
        <v>0</v>
      </c>
    </row>
    <row r="151" spans="1:7" ht="12" customHeight="1">
      <c r="A151" s="11" t="s">
        <v>58</v>
      </c>
      <c r="B151" s="5" t="s">
        <v>333</v>
      </c>
      <c r="C151" s="132">
        <f>'1.2.sz.mell. '!C151+'1.3.sz.mell. '!C151+'1.4.sz.mell. '!C151</f>
        <v>0</v>
      </c>
      <c r="D151" s="132">
        <f>'1.2.sz.mell. '!D151+'1.3.sz.mell. '!D151+'1.4.sz.mell. '!D151</f>
        <v>0</v>
      </c>
      <c r="E151" s="132">
        <f>'1.2.sz.mell. '!E151+'1.3.sz.mell. '!E151+'1.4.sz.mell. '!E151</f>
        <v>0</v>
      </c>
      <c r="F151" s="299">
        <f t="shared" si="14"/>
        <v>0</v>
      </c>
      <c r="G151" s="233">
        <f t="shared" si="15"/>
        <v>0</v>
      </c>
    </row>
    <row r="152" spans="1:7" ht="12" customHeight="1">
      <c r="A152" s="11" t="s">
        <v>188</v>
      </c>
      <c r="B152" s="5" t="s">
        <v>328</v>
      </c>
      <c r="C152" s="132">
        <f>'1.2.sz.mell. '!C152+'1.3.sz.mell. '!C152+'1.4.sz.mell. '!C152</f>
        <v>0</v>
      </c>
      <c r="D152" s="132">
        <f>'1.2.sz.mell. '!D152+'1.3.sz.mell. '!D152+'1.4.sz.mell. '!D152</f>
        <v>0</v>
      </c>
      <c r="E152" s="132">
        <f>'1.2.sz.mell. '!E152+'1.3.sz.mell. '!E152+'1.4.sz.mell. '!E152</f>
        <v>0</v>
      </c>
      <c r="F152" s="299">
        <f t="shared" si="14"/>
        <v>0</v>
      </c>
      <c r="G152" s="233">
        <f t="shared" si="15"/>
        <v>0</v>
      </c>
    </row>
    <row r="153" spans="1:7" ht="12" customHeight="1">
      <c r="A153" s="11" t="s">
        <v>189</v>
      </c>
      <c r="B153" s="5" t="s">
        <v>334</v>
      </c>
      <c r="C153" s="132">
        <f>'1.2.sz.mell. '!C153+'1.3.sz.mell. '!C153+'1.4.sz.mell. '!C153</f>
        <v>0</v>
      </c>
      <c r="D153" s="132">
        <f>'1.2.sz.mell. '!D153+'1.3.sz.mell. '!D153+'1.4.sz.mell. '!D153</f>
        <v>0</v>
      </c>
      <c r="E153" s="132">
        <f>'1.2.sz.mell. '!E153+'1.3.sz.mell. '!E153+'1.4.sz.mell. '!E153</f>
        <v>0</v>
      </c>
      <c r="F153" s="299">
        <f t="shared" si="14"/>
        <v>0</v>
      </c>
      <c r="G153" s="233">
        <f t="shared" si="15"/>
        <v>0</v>
      </c>
    </row>
    <row r="154" spans="1:7" ht="12" customHeight="1" thickBot="1">
      <c r="A154" s="11" t="s">
        <v>332</v>
      </c>
      <c r="B154" s="5" t="s">
        <v>335</v>
      </c>
      <c r="C154" s="132">
        <f>'1.2.sz.mell. '!C154+'1.3.sz.mell. '!C154+'1.4.sz.mell. '!C154</f>
        <v>0</v>
      </c>
      <c r="D154" s="132">
        <f>'1.2.sz.mell. '!D154+'1.3.sz.mell. '!D154+'1.4.sz.mell. '!D154</f>
        <v>0</v>
      </c>
      <c r="E154" s="132">
        <f>'1.2.sz.mell. '!E154+'1.3.sz.mell. '!E154+'1.4.sz.mell. '!E154</f>
        <v>0</v>
      </c>
      <c r="F154" s="300">
        <f t="shared" si="14"/>
        <v>0</v>
      </c>
      <c r="G154" s="234">
        <f t="shared" si="15"/>
        <v>0</v>
      </c>
    </row>
    <row r="155" spans="1:7" ht="12" customHeight="1" thickBot="1">
      <c r="A155" s="16" t="s">
        <v>12</v>
      </c>
      <c r="B155" s="48" t="s">
        <v>336</v>
      </c>
      <c r="C155" s="197"/>
      <c r="D155" s="207"/>
      <c r="E155" s="197"/>
      <c r="F155" s="196">
        <f t="shared" si="14"/>
        <v>0</v>
      </c>
      <c r="G155" s="268">
        <f t="shared" si="15"/>
        <v>0</v>
      </c>
    </row>
    <row r="156" spans="1:7" ht="12" customHeight="1" thickBot="1">
      <c r="A156" s="16" t="s">
        <v>13</v>
      </c>
      <c r="B156" s="48" t="s">
        <v>337</v>
      </c>
      <c r="C156" s="197"/>
      <c r="D156" s="207"/>
      <c r="E156" s="269"/>
      <c r="F156" s="302">
        <f t="shared" si="14"/>
        <v>0</v>
      </c>
      <c r="G156" s="174">
        <f>C156+D156</f>
        <v>0</v>
      </c>
    </row>
    <row r="157" spans="1:11" ht="15" customHeight="1" thickBot="1">
      <c r="A157" s="16" t="s">
        <v>14</v>
      </c>
      <c r="B157" s="48" t="s">
        <v>339</v>
      </c>
      <c r="C157" s="198">
        <f>+C133+C137+C144+C149+C155+C156</f>
        <v>13483584</v>
      </c>
      <c r="D157" s="208">
        <f>+D133+D137+D144+D149+D155+D156</f>
        <v>-8000000</v>
      </c>
      <c r="E157" s="198">
        <f>+E133+E137+E144+E149+E155+E156</f>
        <v>50000000</v>
      </c>
      <c r="F157" s="198">
        <f>+F133+F137+F144+F149+F155+F156</f>
        <v>42000000</v>
      </c>
      <c r="G157" s="192">
        <f>C157+F157</f>
        <v>55483584</v>
      </c>
      <c r="H157" s="154"/>
      <c r="I157" s="155"/>
      <c r="J157" s="155"/>
      <c r="K157" s="155"/>
    </row>
    <row r="158" spans="1:7" s="144" customFormat="1" ht="12.75" customHeight="1" thickBot="1">
      <c r="A158" s="77" t="s">
        <v>15</v>
      </c>
      <c r="B158" s="386" t="s">
        <v>338</v>
      </c>
      <c r="C158" s="387">
        <f>+C132+C157</f>
        <v>962182509</v>
      </c>
      <c r="D158" s="388">
        <f>+D132+D157</f>
        <v>2976583</v>
      </c>
      <c r="E158" s="387">
        <f>+E132+E157</f>
        <v>54983052</v>
      </c>
      <c r="F158" s="387">
        <f>+F132+F157</f>
        <v>57959635</v>
      </c>
      <c r="G158" s="389">
        <f>+G132+G157</f>
        <v>1020142144</v>
      </c>
    </row>
    <row r="159" spans="1:7" ht="15.75">
      <c r="A159" s="714" t="s">
        <v>261</v>
      </c>
      <c r="B159" s="714"/>
      <c r="C159" s="714"/>
      <c r="D159" s="714"/>
      <c r="E159" s="714"/>
      <c r="F159" s="714"/>
      <c r="G159" s="714"/>
    </row>
    <row r="160" spans="1:7" ht="15" customHeight="1" thickBot="1">
      <c r="A160" s="704" t="s">
        <v>84</v>
      </c>
      <c r="B160" s="704"/>
      <c r="C160" s="78"/>
      <c r="G160" s="78" t="str">
        <f>G93</f>
        <v>Forintban</v>
      </c>
    </row>
    <row r="161" spans="1:7" ht="25.5" customHeight="1" thickBot="1">
      <c r="A161" s="16">
        <v>1</v>
      </c>
      <c r="B161" s="21" t="s">
        <v>340</v>
      </c>
      <c r="C161" s="200">
        <f>+C66-C132</f>
        <v>-523944697</v>
      </c>
      <c r="D161" s="131">
        <f>+D66-D132</f>
        <v>-8000000</v>
      </c>
      <c r="E161" s="131">
        <f>+E66-E132</f>
        <v>0</v>
      </c>
      <c r="F161" s="131">
        <f>+F66-F132</f>
        <v>-8000000</v>
      </c>
      <c r="G161" s="73">
        <f>+G66-G132</f>
        <v>-531944697</v>
      </c>
    </row>
    <row r="162" spans="1:7" ht="32.25" customHeight="1" thickBot="1">
      <c r="A162" s="16" t="s">
        <v>6</v>
      </c>
      <c r="B162" s="21" t="s">
        <v>346</v>
      </c>
      <c r="C162" s="131">
        <f>+C90-C157</f>
        <v>523944697</v>
      </c>
      <c r="D162" s="131">
        <f>+D90-D157</f>
        <v>8000000</v>
      </c>
      <c r="E162" s="131">
        <f>+E90-E157</f>
        <v>0</v>
      </c>
      <c r="F162" s="131">
        <f>+F90-F157</f>
        <v>8000000</v>
      </c>
      <c r="G162" s="73">
        <f>+G90-G157</f>
        <v>531944697</v>
      </c>
    </row>
  </sheetData>
  <sheetProtection/>
  <mergeCells count="14">
    <mergeCell ref="A160:B160"/>
    <mergeCell ref="A5:A6"/>
    <mergeCell ref="B5:B6"/>
    <mergeCell ref="C5:G5"/>
    <mergeCell ref="A94:A95"/>
    <mergeCell ref="B94:B95"/>
    <mergeCell ref="C94:G94"/>
    <mergeCell ref="A159:G159"/>
    <mergeCell ref="C1:G1"/>
    <mergeCell ref="A3:G3"/>
    <mergeCell ref="A92:G92"/>
    <mergeCell ref="A4:B4"/>
    <mergeCell ref="A93:B93"/>
    <mergeCell ref="C2:G2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SÁGVÁR KÖZSÉG ÖNKORMÁNYZAT
2019. ÉVI KÖLTSÉGVETÉSÉNEK ÖSSZEVONT MÓDOSÍTOTT MÉRLEGE&amp;10
</oddHeader>
  </headerFooter>
  <rowBreaks count="2" manualBreakCount="2">
    <brk id="70" max="6" man="1"/>
    <brk id="91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0"/>
  <sheetViews>
    <sheetView view="pageLayout" zoomScaleSheetLayoutView="100" workbookViewId="0" topLeftCell="A70">
      <selection activeCell="B3" sqref="B3:F3"/>
    </sheetView>
  </sheetViews>
  <sheetFormatPr defaultColWidth="9.00390625" defaultRowHeight="12.75"/>
  <cols>
    <col min="1" max="1" width="12.50390625" style="124" customWidth="1"/>
    <col min="2" max="2" width="62.00390625" style="125" customWidth="1"/>
    <col min="3" max="3" width="14.875" style="126" customWidth="1"/>
    <col min="4" max="6" width="11.875" style="2" customWidth="1"/>
    <col min="7" max="7" width="14.875" style="2" customWidth="1"/>
    <col min="8" max="16384" width="9.375" style="2" customWidth="1"/>
  </cols>
  <sheetData>
    <row r="1" spans="3:7" ht="15.75">
      <c r="C1" s="765" t="s">
        <v>669</v>
      </c>
      <c r="D1" s="765"/>
      <c r="E1" s="765"/>
      <c r="F1" s="765"/>
      <c r="G1" s="765"/>
    </row>
    <row r="2" spans="1:7" s="1" customFormat="1" ht="16.5" customHeight="1" thickBot="1">
      <c r="A2" s="65"/>
      <c r="B2" s="762" t="s">
        <v>674</v>
      </c>
      <c r="C2" s="762"/>
      <c r="D2" s="762"/>
      <c r="E2" s="762"/>
      <c r="F2" s="762"/>
      <c r="G2" s="762"/>
    </row>
    <row r="3" spans="1:7" s="41" customFormat="1" ht="21" customHeight="1" thickBot="1">
      <c r="A3" s="227" t="s">
        <v>40</v>
      </c>
      <c r="B3" s="756" t="s">
        <v>447</v>
      </c>
      <c r="C3" s="757"/>
      <c r="D3" s="757"/>
      <c r="E3" s="757"/>
      <c r="F3" s="758"/>
      <c r="G3" s="332" t="s">
        <v>39</v>
      </c>
    </row>
    <row r="4" spans="1:7" s="41" customFormat="1" ht="36.75" thickBot="1">
      <c r="A4" s="227" t="s">
        <v>117</v>
      </c>
      <c r="B4" s="759" t="s">
        <v>288</v>
      </c>
      <c r="C4" s="760"/>
      <c r="D4" s="760"/>
      <c r="E4" s="760"/>
      <c r="F4" s="761"/>
      <c r="G4" s="333" t="s">
        <v>36</v>
      </c>
    </row>
    <row r="5" spans="1:7" s="42" customFormat="1" ht="15.75" customHeight="1" thickBot="1">
      <c r="A5" s="67"/>
      <c r="B5" s="67"/>
      <c r="C5" s="68"/>
      <c r="G5" s="250" t="s">
        <v>448</v>
      </c>
    </row>
    <row r="6" spans="1:7" ht="40.5" customHeight="1" thickBot="1">
      <c r="A6" s="138" t="s">
        <v>118</v>
      </c>
      <c r="B6" s="69" t="s">
        <v>434</v>
      </c>
      <c r="C6" s="317" t="s">
        <v>378</v>
      </c>
      <c r="D6" s="318" t="s">
        <v>443</v>
      </c>
      <c r="E6" s="318" t="s">
        <v>640</v>
      </c>
      <c r="F6" s="318" t="s">
        <v>440</v>
      </c>
      <c r="G6" s="319" t="s">
        <v>641</v>
      </c>
    </row>
    <row r="7" spans="1:7" s="39" customFormat="1" ht="12.75" customHeight="1" thickBot="1">
      <c r="A7" s="60" t="s">
        <v>353</v>
      </c>
      <c r="B7" s="61" t="s">
        <v>354</v>
      </c>
      <c r="C7" s="314" t="s">
        <v>355</v>
      </c>
      <c r="D7" s="315" t="s">
        <v>357</v>
      </c>
      <c r="E7" s="315" t="s">
        <v>356</v>
      </c>
      <c r="F7" s="315" t="s">
        <v>444</v>
      </c>
      <c r="G7" s="316" t="s">
        <v>445</v>
      </c>
    </row>
    <row r="8" spans="1:7" s="39" customFormat="1" ht="15.75" customHeight="1" thickBot="1">
      <c r="A8" s="753" t="s">
        <v>37</v>
      </c>
      <c r="B8" s="754"/>
      <c r="C8" s="754"/>
      <c r="D8" s="754"/>
      <c r="E8" s="754"/>
      <c r="F8" s="754"/>
      <c r="G8" s="755"/>
    </row>
    <row r="9" spans="1:7" s="39" customFormat="1" ht="12" customHeight="1" thickBot="1">
      <c r="A9" s="23" t="s">
        <v>5</v>
      </c>
      <c r="B9" s="17" t="s">
        <v>141</v>
      </c>
      <c r="C9" s="131">
        <f>+C10+C11+C12+C13+C14+C15</f>
        <v>0</v>
      </c>
      <c r="D9" s="201">
        <f>+D10+D11+D12+D13+D14+D15</f>
        <v>0</v>
      </c>
      <c r="E9" s="131">
        <f>+E10+E11+E12+E13+E14+E15</f>
        <v>0</v>
      </c>
      <c r="F9" s="131">
        <f>+F10+F11+F12+F13+F14+F15</f>
        <v>0</v>
      </c>
      <c r="G9" s="271">
        <f>+G10+G11+G12+G13+G14+G15</f>
        <v>0</v>
      </c>
    </row>
    <row r="10" spans="1:7" s="43" customFormat="1" ht="12" customHeight="1">
      <c r="A10" s="161" t="s">
        <v>59</v>
      </c>
      <c r="B10" s="145" t="s">
        <v>142</v>
      </c>
      <c r="C10" s="133"/>
      <c r="D10" s="202"/>
      <c r="E10" s="133"/>
      <c r="F10" s="175">
        <f aca="true" t="shared" si="0" ref="F10:F15">D10+E10</f>
        <v>0</v>
      </c>
      <c r="G10" s="272">
        <f aca="true" t="shared" si="1" ref="G10:G15">C10+F10</f>
        <v>0</v>
      </c>
    </row>
    <row r="11" spans="1:7" s="44" customFormat="1" ht="12" customHeight="1">
      <c r="A11" s="162" t="s">
        <v>60</v>
      </c>
      <c r="B11" s="146" t="s">
        <v>143</v>
      </c>
      <c r="C11" s="132"/>
      <c r="D11" s="203"/>
      <c r="E11" s="132"/>
      <c r="F11" s="175">
        <f t="shared" si="0"/>
        <v>0</v>
      </c>
      <c r="G11" s="272">
        <f t="shared" si="1"/>
        <v>0</v>
      </c>
    </row>
    <row r="12" spans="1:7" s="44" customFormat="1" ht="12" customHeight="1">
      <c r="A12" s="162" t="s">
        <v>61</v>
      </c>
      <c r="B12" s="146" t="s">
        <v>144</v>
      </c>
      <c r="C12" s="132"/>
      <c r="D12" s="203"/>
      <c r="E12" s="132"/>
      <c r="F12" s="175">
        <f t="shared" si="0"/>
        <v>0</v>
      </c>
      <c r="G12" s="272">
        <f t="shared" si="1"/>
        <v>0</v>
      </c>
    </row>
    <row r="13" spans="1:7" s="44" customFormat="1" ht="12" customHeight="1">
      <c r="A13" s="162" t="s">
        <v>62</v>
      </c>
      <c r="B13" s="146" t="s">
        <v>145</v>
      </c>
      <c r="C13" s="132"/>
      <c r="D13" s="203"/>
      <c r="E13" s="132"/>
      <c r="F13" s="175">
        <f t="shared" si="0"/>
        <v>0</v>
      </c>
      <c r="G13" s="272">
        <f t="shared" si="1"/>
        <v>0</v>
      </c>
    </row>
    <row r="14" spans="1:7" s="44" customFormat="1" ht="12" customHeight="1">
      <c r="A14" s="162" t="s">
        <v>79</v>
      </c>
      <c r="B14" s="146" t="s">
        <v>361</v>
      </c>
      <c r="C14" s="132"/>
      <c r="D14" s="203"/>
      <c r="E14" s="132"/>
      <c r="F14" s="175">
        <f t="shared" si="0"/>
        <v>0</v>
      </c>
      <c r="G14" s="272">
        <f t="shared" si="1"/>
        <v>0</v>
      </c>
    </row>
    <row r="15" spans="1:7" s="43" customFormat="1" ht="12" customHeight="1" thickBot="1">
      <c r="A15" s="163" t="s">
        <v>63</v>
      </c>
      <c r="B15" s="76" t="s">
        <v>299</v>
      </c>
      <c r="C15" s="132"/>
      <c r="D15" s="203"/>
      <c r="E15" s="132"/>
      <c r="F15" s="175">
        <f t="shared" si="0"/>
        <v>0</v>
      </c>
      <c r="G15" s="272">
        <f t="shared" si="1"/>
        <v>0</v>
      </c>
    </row>
    <row r="16" spans="1:7" s="43" customFormat="1" ht="12" customHeight="1" thickBot="1">
      <c r="A16" s="23" t="s">
        <v>6</v>
      </c>
      <c r="B16" s="74" t="s">
        <v>146</v>
      </c>
      <c r="C16" s="131">
        <f>+C17+C18+C19+C20+C21</f>
        <v>0</v>
      </c>
      <c r="D16" s="201">
        <f>+D17+D18+D19+D20+D21</f>
        <v>1455000</v>
      </c>
      <c r="E16" s="131">
        <f>+E17+E18+E19+E20+E21</f>
        <v>0</v>
      </c>
      <c r="F16" s="131">
        <f>+F17+F18+F19+F20+F21</f>
        <v>1455000</v>
      </c>
      <c r="G16" s="271">
        <f>+G17+G18+G19+G20+G21</f>
        <v>1455000</v>
      </c>
    </row>
    <row r="17" spans="1:7" s="43" customFormat="1" ht="12" customHeight="1">
      <c r="A17" s="161" t="s">
        <v>65</v>
      </c>
      <c r="B17" s="145" t="s">
        <v>147</v>
      </c>
      <c r="C17" s="133"/>
      <c r="D17" s="202"/>
      <c r="E17" s="133"/>
      <c r="F17" s="175">
        <f aca="true" t="shared" si="2" ref="F17:F22">D17+E17</f>
        <v>0</v>
      </c>
      <c r="G17" s="272">
        <f aca="true" t="shared" si="3" ref="G17:G22">C17+F17</f>
        <v>0</v>
      </c>
    </row>
    <row r="18" spans="1:7" s="43" customFormat="1" ht="12" customHeight="1">
      <c r="A18" s="162" t="s">
        <v>66</v>
      </c>
      <c r="B18" s="146" t="s">
        <v>148</v>
      </c>
      <c r="C18" s="132"/>
      <c r="D18" s="203"/>
      <c r="E18" s="132"/>
      <c r="F18" s="299">
        <f t="shared" si="2"/>
        <v>0</v>
      </c>
      <c r="G18" s="273">
        <f t="shared" si="3"/>
        <v>0</v>
      </c>
    </row>
    <row r="19" spans="1:7" s="43" customFormat="1" ht="12" customHeight="1">
      <c r="A19" s="162" t="s">
        <v>67</v>
      </c>
      <c r="B19" s="146" t="s">
        <v>291</v>
      </c>
      <c r="C19" s="132"/>
      <c r="D19" s="203"/>
      <c r="E19" s="132"/>
      <c r="F19" s="299">
        <f t="shared" si="2"/>
        <v>0</v>
      </c>
      <c r="G19" s="273">
        <f t="shared" si="3"/>
        <v>0</v>
      </c>
    </row>
    <row r="20" spans="1:7" s="43" customFormat="1" ht="12" customHeight="1">
      <c r="A20" s="162" t="s">
        <v>68</v>
      </c>
      <c r="B20" s="146" t="s">
        <v>292</v>
      </c>
      <c r="C20" s="132"/>
      <c r="D20" s="203"/>
      <c r="E20" s="132"/>
      <c r="F20" s="299">
        <f t="shared" si="2"/>
        <v>0</v>
      </c>
      <c r="G20" s="273">
        <f t="shared" si="3"/>
        <v>0</v>
      </c>
    </row>
    <row r="21" spans="1:7" s="43" customFormat="1" ht="12" customHeight="1">
      <c r="A21" s="162" t="s">
        <v>69</v>
      </c>
      <c r="B21" s="146" t="s">
        <v>149</v>
      </c>
      <c r="C21" s="132"/>
      <c r="D21" s="132">
        <v>1455000</v>
      </c>
      <c r="E21" s="132"/>
      <c r="F21" s="299">
        <f t="shared" si="2"/>
        <v>1455000</v>
      </c>
      <c r="G21" s="273">
        <f t="shared" si="3"/>
        <v>1455000</v>
      </c>
    </row>
    <row r="22" spans="1:7" s="44" customFormat="1" ht="12" customHeight="1" thickBot="1">
      <c r="A22" s="163" t="s">
        <v>75</v>
      </c>
      <c r="B22" s="76" t="s">
        <v>150</v>
      </c>
      <c r="C22" s="134"/>
      <c r="D22" s="204"/>
      <c r="E22" s="134"/>
      <c r="F22" s="300">
        <f t="shared" si="2"/>
        <v>0</v>
      </c>
      <c r="G22" s="274">
        <f t="shared" si="3"/>
        <v>0</v>
      </c>
    </row>
    <row r="23" spans="1:7" s="44" customFormat="1" ht="12" customHeight="1" thickBot="1">
      <c r="A23" s="23" t="s">
        <v>7</v>
      </c>
      <c r="B23" s="17" t="s">
        <v>151</v>
      </c>
      <c r="C23" s="131">
        <f>+C24+C25+C26+C27+C28</f>
        <v>0</v>
      </c>
      <c r="D23" s="201">
        <f>+D24+D25+D26+D27+D28</f>
        <v>0</v>
      </c>
      <c r="E23" s="131">
        <f>+E24+E25+E26+E27+E28</f>
        <v>0</v>
      </c>
      <c r="F23" s="131">
        <f>+F24+F25+F26+F27+F28</f>
        <v>0</v>
      </c>
      <c r="G23" s="271">
        <f>+G24+G25+G26+G27+G28</f>
        <v>0</v>
      </c>
    </row>
    <row r="24" spans="1:7" s="44" customFormat="1" ht="12" customHeight="1">
      <c r="A24" s="161" t="s">
        <v>48</v>
      </c>
      <c r="B24" s="145" t="s">
        <v>152</v>
      </c>
      <c r="C24" s="133"/>
      <c r="D24" s="202"/>
      <c r="E24" s="133"/>
      <c r="F24" s="175">
        <f aca="true" t="shared" si="4" ref="F24:F29">D24+E24</f>
        <v>0</v>
      </c>
      <c r="G24" s="272">
        <f aca="true" t="shared" si="5" ref="G24:G29">C24+F24</f>
        <v>0</v>
      </c>
    </row>
    <row r="25" spans="1:7" s="43" customFormat="1" ht="12" customHeight="1">
      <c r="A25" s="162" t="s">
        <v>49</v>
      </c>
      <c r="B25" s="146" t="s">
        <v>153</v>
      </c>
      <c r="C25" s="132"/>
      <c r="D25" s="203"/>
      <c r="E25" s="132"/>
      <c r="F25" s="299">
        <f t="shared" si="4"/>
        <v>0</v>
      </c>
      <c r="G25" s="273">
        <f t="shared" si="5"/>
        <v>0</v>
      </c>
    </row>
    <row r="26" spans="1:7" s="44" customFormat="1" ht="12" customHeight="1">
      <c r="A26" s="162" t="s">
        <v>50</v>
      </c>
      <c r="B26" s="146" t="s">
        <v>293</v>
      </c>
      <c r="C26" s="132"/>
      <c r="D26" s="203"/>
      <c r="E26" s="132"/>
      <c r="F26" s="299">
        <f t="shared" si="4"/>
        <v>0</v>
      </c>
      <c r="G26" s="273">
        <f t="shared" si="5"/>
        <v>0</v>
      </c>
    </row>
    <row r="27" spans="1:7" s="44" customFormat="1" ht="12" customHeight="1">
      <c r="A27" s="162" t="s">
        <v>51</v>
      </c>
      <c r="B27" s="146" t="s">
        <v>294</v>
      </c>
      <c r="C27" s="132"/>
      <c r="D27" s="203"/>
      <c r="E27" s="132"/>
      <c r="F27" s="299">
        <f t="shared" si="4"/>
        <v>0</v>
      </c>
      <c r="G27" s="273">
        <f t="shared" si="5"/>
        <v>0</v>
      </c>
    </row>
    <row r="28" spans="1:7" s="44" customFormat="1" ht="12" customHeight="1">
      <c r="A28" s="162" t="s">
        <v>92</v>
      </c>
      <c r="B28" s="75" t="s">
        <v>154</v>
      </c>
      <c r="C28" s="132"/>
      <c r="D28" s="203"/>
      <c r="E28" s="132"/>
      <c r="F28" s="299">
        <f t="shared" si="4"/>
        <v>0</v>
      </c>
      <c r="G28" s="273">
        <f t="shared" si="5"/>
        <v>0</v>
      </c>
    </row>
    <row r="29" spans="1:7" s="44" customFormat="1" ht="12" customHeight="1" thickBot="1">
      <c r="A29" s="163" t="s">
        <v>93</v>
      </c>
      <c r="B29" s="76" t="s">
        <v>155</v>
      </c>
      <c r="C29" s="134"/>
      <c r="D29" s="204"/>
      <c r="E29" s="134"/>
      <c r="F29" s="300">
        <f t="shared" si="4"/>
        <v>0</v>
      </c>
      <c r="G29" s="274">
        <f t="shared" si="5"/>
        <v>0</v>
      </c>
    </row>
    <row r="30" spans="1:7" s="44" customFormat="1" ht="12" customHeight="1" thickBot="1">
      <c r="A30" s="23" t="s">
        <v>94</v>
      </c>
      <c r="B30" s="17" t="s">
        <v>428</v>
      </c>
      <c r="C30" s="137">
        <f>+C31+C32+C34+C35+C36+C37+C38</f>
        <v>0</v>
      </c>
      <c r="D30" s="137">
        <f>+D31+D32+D34+D35+D36+D37+D38</f>
        <v>0</v>
      </c>
      <c r="E30" s="137">
        <f>+E31+E32+E34+E35+E36+E37+E38</f>
        <v>0</v>
      </c>
      <c r="F30" s="137">
        <f>+F31+F32+F34+F35+F36+F37+F38</f>
        <v>0</v>
      </c>
      <c r="G30" s="275">
        <f>+G31+G32+G34+G35+G36+G37+G38</f>
        <v>0</v>
      </c>
    </row>
    <row r="31" spans="1:7" s="44" customFormat="1" ht="12" customHeight="1">
      <c r="A31" s="161" t="s">
        <v>156</v>
      </c>
      <c r="B31" s="145" t="s">
        <v>422</v>
      </c>
      <c r="C31" s="133"/>
      <c r="D31" s="133"/>
      <c r="E31" s="133"/>
      <c r="F31" s="175">
        <f aca="true" t="shared" si="6" ref="F31:F38">D31+E31</f>
        <v>0</v>
      </c>
      <c r="G31" s="272">
        <f aca="true" t="shared" si="7" ref="G31:G38">C31+F31</f>
        <v>0</v>
      </c>
    </row>
    <row r="32" spans="1:7" s="44" customFormat="1" ht="12" customHeight="1">
      <c r="A32" s="161" t="s">
        <v>157</v>
      </c>
      <c r="B32" s="145" t="s">
        <v>449</v>
      </c>
      <c r="C32" s="132"/>
      <c r="D32" s="132"/>
      <c r="E32" s="132"/>
      <c r="F32" s="299">
        <f t="shared" si="6"/>
        <v>0</v>
      </c>
      <c r="G32" s="273">
        <f t="shared" si="7"/>
        <v>0</v>
      </c>
    </row>
    <row r="33" spans="1:7" s="44" customFormat="1" ht="12" customHeight="1">
      <c r="A33" s="162" t="s">
        <v>158</v>
      </c>
      <c r="B33" s="146" t="s">
        <v>450</v>
      </c>
      <c r="C33" s="132"/>
      <c r="D33" s="132"/>
      <c r="E33" s="132"/>
      <c r="F33" s="299"/>
      <c r="G33" s="273"/>
    </row>
    <row r="34" spans="1:7" s="44" customFormat="1" ht="12" customHeight="1">
      <c r="A34" s="162" t="s">
        <v>159</v>
      </c>
      <c r="B34" s="146" t="s">
        <v>423</v>
      </c>
      <c r="C34" s="132"/>
      <c r="D34" s="132"/>
      <c r="E34" s="132"/>
      <c r="F34" s="299">
        <f t="shared" si="6"/>
        <v>0</v>
      </c>
      <c r="G34" s="273">
        <f t="shared" si="7"/>
        <v>0</v>
      </c>
    </row>
    <row r="35" spans="1:7" s="44" customFormat="1" ht="12" customHeight="1">
      <c r="A35" s="162" t="s">
        <v>425</v>
      </c>
      <c r="B35" s="146" t="s">
        <v>424</v>
      </c>
      <c r="C35" s="132"/>
      <c r="D35" s="132"/>
      <c r="E35" s="132"/>
      <c r="F35" s="299">
        <f t="shared" si="6"/>
        <v>0</v>
      </c>
      <c r="G35" s="273">
        <f t="shared" si="7"/>
        <v>0</v>
      </c>
    </row>
    <row r="36" spans="1:7" s="44" customFormat="1" ht="12" customHeight="1">
      <c r="A36" s="162" t="s">
        <v>426</v>
      </c>
      <c r="B36" s="146" t="s">
        <v>160</v>
      </c>
      <c r="C36" s="132"/>
      <c r="D36" s="132"/>
      <c r="E36" s="132"/>
      <c r="F36" s="299">
        <f t="shared" si="6"/>
        <v>0</v>
      </c>
      <c r="G36" s="273">
        <f t="shared" si="7"/>
        <v>0</v>
      </c>
    </row>
    <row r="37" spans="1:7" s="44" customFormat="1" ht="12" customHeight="1">
      <c r="A37" s="162" t="s">
        <v>427</v>
      </c>
      <c r="B37" s="146" t="s">
        <v>161</v>
      </c>
      <c r="C37" s="132"/>
      <c r="D37" s="132"/>
      <c r="E37" s="132"/>
      <c r="F37" s="299">
        <f t="shared" si="6"/>
        <v>0</v>
      </c>
      <c r="G37" s="273">
        <f t="shared" si="7"/>
        <v>0</v>
      </c>
    </row>
    <row r="38" spans="1:7" s="44" customFormat="1" ht="12" customHeight="1" thickBot="1">
      <c r="A38" s="163" t="s">
        <v>451</v>
      </c>
      <c r="B38" s="76" t="s">
        <v>162</v>
      </c>
      <c r="C38" s="134"/>
      <c r="D38" s="134"/>
      <c r="E38" s="134"/>
      <c r="F38" s="300">
        <f t="shared" si="6"/>
        <v>0</v>
      </c>
      <c r="G38" s="274">
        <f t="shared" si="7"/>
        <v>0</v>
      </c>
    </row>
    <row r="39" spans="1:7" s="44" customFormat="1" ht="12" customHeight="1" thickBot="1">
      <c r="A39" s="23" t="s">
        <v>9</v>
      </c>
      <c r="B39" s="17" t="s">
        <v>300</v>
      </c>
      <c r="C39" s="131">
        <f>SUM(C40:C50)</f>
        <v>17000</v>
      </c>
      <c r="D39" s="201">
        <f>SUM(D40:D50)</f>
        <v>0</v>
      </c>
      <c r="E39" s="131">
        <f>SUM(E40:E50)</f>
        <v>0</v>
      </c>
      <c r="F39" s="131">
        <f>SUM(F40:F50)</f>
        <v>0</v>
      </c>
      <c r="G39" s="271">
        <f>SUM(G40:G50)</f>
        <v>17000</v>
      </c>
    </row>
    <row r="40" spans="1:7" s="44" customFormat="1" ht="12" customHeight="1">
      <c r="A40" s="161" t="s">
        <v>52</v>
      </c>
      <c r="B40" s="145" t="s">
        <v>165</v>
      </c>
      <c r="C40" s="133"/>
      <c r="D40" s="202"/>
      <c r="E40" s="133"/>
      <c r="F40" s="175">
        <f aca="true" t="shared" si="8" ref="F40:F50">D40+E40</f>
        <v>0</v>
      </c>
      <c r="G40" s="272">
        <f aca="true" t="shared" si="9" ref="G40:G50">C40+F40</f>
        <v>0</v>
      </c>
    </row>
    <row r="41" spans="1:7" s="44" customFormat="1" ht="12" customHeight="1">
      <c r="A41" s="162" t="s">
        <v>53</v>
      </c>
      <c r="B41" s="146" t="s">
        <v>166</v>
      </c>
      <c r="C41" s="132">
        <v>15000</v>
      </c>
      <c r="D41" s="203"/>
      <c r="E41" s="132"/>
      <c r="F41" s="299">
        <f t="shared" si="8"/>
        <v>0</v>
      </c>
      <c r="G41" s="273">
        <f t="shared" si="9"/>
        <v>15000</v>
      </c>
    </row>
    <row r="42" spans="1:7" s="44" customFormat="1" ht="12" customHeight="1">
      <c r="A42" s="162" t="s">
        <v>54</v>
      </c>
      <c r="B42" s="146" t="s">
        <v>167</v>
      </c>
      <c r="C42" s="132"/>
      <c r="D42" s="203"/>
      <c r="E42" s="132"/>
      <c r="F42" s="299">
        <f t="shared" si="8"/>
        <v>0</v>
      </c>
      <c r="G42" s="273">
        <f t="shared" si="9"/>
        <v>0</v>
      </c>
    </row>
    <row r="43" spans="1:7" s="44" customFormat="1" ht="12" customHeight="1">
      <c r="A43" s="162" t="s">
        <v>96</v>
      </c>
      <c r="B43" s="146" t="s">
        <v>168</v>
      </c>
      <c r="C43" s="132"/>
      <c r="D43" s="203"/>
      <c r="E43" s="132"/>
      <c r="F43" s="299">
        <f t="shared" si="8"/>
        <v>0</v>
      </c>
      <c r="G43" s="273">
        <f t="shared" si="9"/>
        <v>0</v>
      </c>
    </row>
    <row r="44" spans="1:7" s="44" customFormat="1" ht="12" customHeight="1">
      <c r="A44" s="162" t="s">
        <v>97</v>
      </c>
      <c r="B44" s="146" t="s">
        <v>169</v>
      </c>
      <c r="C44" s="132"/>
      <c r="D44" s="203"/>
      <c r="E44" s="132"/>
      <c r="F44" s="299">
        <f t="shared" si="8"/>
        <v>0</v>
      </c>
      <c r="G44" s="273">
        <f t="shared" si="9"/>
        <v>0</v>
      </c>
    </row>
    <row r="45" spans="1:7" s="44" customFormat="1" ht="12" customHeight="1">
      <c r="A45" s="162" t="s">
        <v>98</v>
      </c>
      <c r="B45" s="146" t="s">
        <v>170</v>
      </c>
      <c r="C45" s="132"/>
      <c r="D45" s="203"/>
      <c r="E45" s="132"/>
      <c r="F45" s="299">
        <f t="shared" si="8"/>
        <v>0</v>
      </c>
      <c r="G45" s="273">
        <f t="shared" si="9"/>
        <v>0</v>
      </c>
    </row>
    <row r="46" spans="1:7" s="44" customFormat="1" ht="12" customHeight="1">
      <c r="A46" s="162" t="s">
        <v>99</v>
      </c>
      <c r="B46" s="146" t="s">
        <v>171</v>
      </c>
      <c r="C46" s="132"/>
      <c r="D46" s="203"/>
      <c r="E46" s="132"/>
      <c r="F46" s="299">
        <f t="shared" si="8"/>
        <v>0</v>
      </c>
      <c r="G46" s="273">
        <f t="shared" si="9"/>
        <v>0</v>
      </c>
    </row>
    <row r="47" spans="1:7" s="44" customFormat="1" ht="12" customHeight="1">
      <c r="A47" s="162" t="s">
        <v>100</v>
      </c>
      <c r="B47" s="146" t="s">
        <v>172</v>
      </c>
      <c r="C47" s="132">
        <v>1000</v>
      </c>
      <c r="D47" s="203"/>
      <c r="E47" s="132"/>
      <c r="F47" s="299">
        <f t="shared" si="8"/>
        <v>0</v>
      </c>
      <c r="G47" s="273">
        <f t="shared" si="9"/>
        <v>1000</v>
      </c>
    </row>
    <row r="48" spans="1:7" s="44" customFormat="1" ht="12" customHeight="1">
      <c r="A48" s="162" t="s">
        <v>163</v>
      </c>
      <c r="B48" s="146" t="s">
        <v>173</v>
      </c>
      <c r="C48" s="135"/>
      <c r="D48" s="228"/>
      <c r="E48" s="135"/>
      <c r="F48" s="297">
        <f t="shared" si="8"/>
        <v>0</v>
      </c>
      <c r="G48" s="276">
        <f t="shared" si="9"/>
        <v>0</v>
      </c>
    </row>
    <row r="49" spans="1:7" s="44" customFormat="1" ht="12" customHeight="1">
      <c r="A49" s="163" t="s">
        <v>164</v>
      </c>
      <c r="B49" s="147" t="s">
        <v>302</v>
      </c>
      <c r="C49" s="136"/>
      <c r="D49" s="229"/>
      <c r="E49" s="136"/>
      <c r="F49" s="303">
        <f t="shared" si="8"/>
        <v>0</v>
      </c>
      <c r="G49" s="277">
        <f t="shared" si="9"/>
        <v>0</v>
      </c>
    </row>
    <row r="50" spans="1:7" s="44" customFormat="1" ht="12" customHeight="1" thickBot="1">
      <c r="A50" s="163" t="s">
        <v>301</v>
      </c>
      <c r="B50" s="76" t="s">
        <v>174</v>
      </c>
      <c r="C50" s="136">
        <v>1000</v>
      </c>
      <c r="D50" s="229"/>
      <c r="E50" s="136"/>
      <c r="F50" s="303">
        <f t="shared" si="8"/>
        <v>0</v>
      </c>
      <c r="G50" s="277">
        <f t="shared" si="9"/>
        <v>1000</v>
      </c>
    </row>
    <row r="51" spans="1:7" s="44" customFormat="1" ht="12" customHeight="1" thickBot="1">
      <c r="A51" s="23" t="s">
        <v>10</v>
      </c>
      <c r="B51" s="17" t="s">
        <v>175</v>
      </c>
      <c r="C51" s="131">
        <f>SUM(C52:C56)</f>
        <v>0</v>
      </c>
      <c r="D51" s="201">
        <f>SUM(D52:D56)</f>
        <v>0</v>
      </c>
      <c r="E51" s="131">
        <f>SUM(E52:E56)</f>
        <v>0</v>
      </c>
      <c r="F51" s="131">
        <f>SUM(F52:F56)</f>
        <v>0</v>
      </c>
      <c r="G51" s="271">
        <f>SUM(G52:G56)</f>
        <v>0</v>
      </c>
    </row>
    <row r="52" spans="1:7" s="44" customFormat="1" ht="12" customHeight="1">
      <c r="A52" s="161" t="s">
        <v>55</v>
      </c>
      <c r="B52" s="145" t="s">
        <v>179</v>
      </c>
      <c r="C52" s="176"/>
      <c r="D52" s="230"/>
      <c r="E52" s="176"/>
      <c r="F52" s="294">
        <f>D52+E52</f>
        <v>0</v>
      </c>
      <c r="G52" s="278">
        <f>C52+F52</f>
        <v>0</v>
      </c>
    </row>
    <row r="53" spans="1:7" s="44" customFormat="1" ht="12" customHeight="1">
      <c r="A53" s="162" t="s">
        <v>56</v>
      </c>
      <c r="B53" s="146" t="s">
        <v>180</v>
      </c>
      <c r="C53" s="135"/>
      <c r="D53" s="228"/>
      <c r="E53" s="135"/>
      <c r="F53" s="297">
        <f>D53+E53</f>
        <v>0</v>
      </c>
      <c r="G53" s="276">
        <f>C53+F53</f>
        <v>0</v>
      </c>
    </row>
    <row r="54" spans="1:7" s="44" customFormat="1" ht="12" customHeight="1">
      <c r="A54" s="162" t="s">
        <v>176</v>
      </c>
      <c r="B54" s="146" t="s">
        <v>181</v>
      </c>
      <c r="C54" s="135"/>
      <c r="D54" s="228"/>
      <c r="E54" s="135"/>
      <c r="F54" s="297">
        <f>D54+E54</f>
        <v>0</v>
      </c>
      <c r="G54" s="276">
        <f>C54+F54</f>
        <v>0</v>
      </c>
    </row>
    <row r="55" spans="1:7" s="44" customFormat="1" ht="12" customHeight="1">
      <c r="A55" s="162" t="s">
        <v>177</v>
      </c>
      <c r="B55" s="146" t="s">
        <v>182</v>
      </c>
      <c r="C55" s="135"/>
      <c r="D55" s="228"/>
      <c r="E55" s="135"/>
      <c r="F55" s="297">
        <f>D55+E55</f>
        <v>0</v>
      </c>
      <c r="G55" s="276">
        <f>C55+F55</f>
        <v>0</v>
      </c>
    </row>
    <row r="56" spans="1:7" s="44" customFormat="1" ht="12" customHeight="1" thickBot="1">
      <c r="A56" s="163" t="s">
        <v>178</v>
      </c>
      <c r="B56" s="76" t="s">
        <v>183</v>
      </c>
      <c r="C56" s="136"/>
      <c r="D56" s="229"/>
      <c r="E56" s="136"/>
      <c r="F56" s="303">
        <f>D56+E56</f>
        <v>0</v>
      </c>
      <c r="G56" s="277">
        <f>C56+F56</f>
        <v>0</v>
      </c>
    </row>
    <row r="57" spans="1:7" s="44" customFormat="1" ht="12" customHeight="1" thickBot="1">
      <c r="A57" s="23" t="s">
        <v>101</v>
      </c>
      <c r="B57" s="17" t="s">
        <v>184</v>
      </c>
      <c r="C57" s="131">
        <f>SUM(C58:C60)</f>
        <v>0</v>
      </c>
      <c r="D57" s="201">
        <f>SUM(D58:D60)</f>
        <v>0</v>
      </c>
      <c r="E57" s="131">
        <f>SUM(E58:E60)</f>
        <v>0</v>
      </c>
      <c r="F57" s="131">
        <f>SUM(F58:F60)</f>
        <v>0</v>
      </c>
      <c r="G57" s="271">
        <f>SUM(G58:G60)</f>
        <v>0</v>
      </c>
    </row>
    <row r="58" spans="1:7" s="44" customFormat="1" ht="12" customHeight="1">
      <c r="A58" s="161" t="s">
        <v>57</v>
      </c>
      <c r="B58" s="145" t="s">
        <v>185</v>
      </c>
      <c r="C58" s="133"/>
      <c r="D58" s="202"/>
      <c r="E58" s="133"/>
      <c r="F58" s="175">
        <f>D58+E58</f>
        <v>0</v>
      </c>
      <c r="G58" s="272">
        <f>C58+F58</f>
        <v>0</v>
      </c>
    </row>
    <row r="59" spans="1:7" s="44" customFormat="1" ht="22.5">
      <c r="A59" s="162" t="s">
        <v>58</v>
      </c>
      <c r="B59" s="146" t="s">
        <v>295</v>
      </c>
      <c r="C59" s="132"/>
      <c r="D59" s="203"/>
      <c r="E59" s="132"/>
      <c r="F59" s="299">
        <f>D59+E59</f>
        <v>0</v>
      </c>
      <c r="G59" s="273">
        <f>C59+F59</f>
        <v>0</v>
      </c>
    </row>
    <row r="60" spans="1:7" s="44" customFormat="1" ht="12" customHeight="1">
      <c r="A60" s="162" t="s">
        <v>188</v>
      </c>
      <c r="B60" s="146" t="s">
        <v>186</v>
      </c>
      <c r="C60" s="132"/>
      <c r="D60" s="203"/>
      <c r="E60" s="132"/>
      <c r="F60" s="299">
        <f>D60+E60</f>
        <v>0</v>
      </c>
      <c r="G60" s="273">
        <f>C60+F60</f>
        <v>0</v>
      </c>
    </row>
    <row r="61" spans="1:7" s="44" customFormat="1" ht="12" customHeight="1" thickBot="1">
      <c r="A61" s="163" t="s">
        <v>189</v>
      </c>
      <c r="B61" s="76" t="s">
        <v>187</v>
      </c>
      <c r="C61" s="134"/>
      <c r="D61" s="204"/>
      <c r="E61" s="134"/>
      <c r="F61" s="300">
        <f>D61+E61</f>
        <v>0</v>
      </c>
      <c r="G61" s="274">
        <f>C61+F61</f>
        <v>0</v>
      </c>
    </row>
    <row r="62" spans="1:7" s="44" customFormat="1" ht="12" customHeight="1" thickBot="1">
      <c r="A62" s="23" t="s">
        <v>12</v>
      </c>
      <c r="B62" s="74" t="s">
        <v>190</v>
      </c>
      <c r="C62" s="131">
        <f>SUM(C63:C65)</f>
        <v>0</v>
      </c>
      <c r="D62" s="201">
        <f>SUM(D63:D65)</f>
        <v>0</v>
      </c>
      <c r="E62" s="131">
        <f>SUM(E63:E65)</f>
        <v>0</v>
      </c>
      <c r="F62" s="131">
        <f>SUM(F63:F65)</f>
        <v>0</v>
      </c>
      <c r="G62" s="271">
        <f>SUM(G63:G65)</f>
        <v>0</v>
      </c>
    </row>
    <row r="63" spans="1:7" s="44" customFormat="1" ht="12" customHeight="1">
      <c r="A63" s="161" t="s">
        <v>102</v>
      </c>
      <c r="B63" s="145" t="s">
        <v>192</v>
      </c>
      <c r="C63" s="135"/>
      <c r="D63" s="228"/>
      <c r="E63" s="135"/>
      <c r="F63" s="297">
        <f>D63+E63</f>
        <v>0</v>
      </c>
      <c r="G63" s="276">
        <f>C63+F63</f>
        <v>0</v>
      </c>
    </row>
    <row r="64" spans="1:7" s="44" customFormat="1" ht="22.5">
      <c r="A64" s="162" t="s">
        <v>103</v>
      </c>
      <c r="B64" s="146" t="s">
        <v>296</v>
      </c>
      <c r="C64" s="135"/>
      <c r="D64" s="228"/>
      <c r="E64" s="135"/>
      <c r="F64" s="297">
        <f>D64+E64</f>
        <v>0</v>
      </c>
      <c r="G64" s="276">
        <f>C64+F64</f>
        <v>0</v>
      </c>
    </row>
    <row r="65" spans="1:7" s="44" customFormat="1" ht="12" customHeight="1">
      <c r="A65" s="162" t="s">
        <v>123</v>
      </c>
      <c r="B65" s="146" t="s">
        <v>193</v>
      </c>
      <c r="C65" s="135"/>
      <c r="D65" s="228"/>
      <c r="E65" s="135"/>
      <c r="F65" s="297">
        <f>D65+E65</f>
        <v>0</v>
      </c>
      <c r="G65" s="276">
        <f>C65+F65</f>
        <v>0</v>
      </c>
    </row>
    <row r="66" spans="1:7" s="44" customFormat="1" ht="12" customHeight="1" thickBot="1">
      <c r="A66" s="163" t="s">
        <v>191</v>
      </c>
      <c r="B66" s="147" t="s">
        <v>194</v>
      </c>
      <c r="C66" s="135"/>
      <c r="D66" s="228"/>
      <c r="E66" s="135"/>
      <c r="F66" s="297">
        <f>D66+E66</f>
        <v>0</v>
      </c>
      <c r="G66" s="276">
        <f>C66+F66</f>
        <v>0</v>
      </c>
    </row>
    <row r="67" spans="1:7" s="44" customFormat="1" ht="12" customHeight="1" thickBot="1">
      <c r="A67" s="23" t="s">
        <v>13</v>
      </c>
      <c r="B67" s="17" t="s">
        <v>195</v>
      </c>
      <c r="C67" s="137">
        <f>+C9+C16+C23+C30+C39+C51+C57+C62</f>
        <v>17000</v>
      </c>
      <c r="D67" s="205">
        <f>+D9+D16+D23+D30+D39+D51+D57+D62</f>
        <v>1455000</v>
      </c>
      <c r="E67" s="137">
        <f>+E9+E16+E23+E30+E39+E51+E57+E62</f>
        <v>0</v>
      </c>
      <c r="F67" s="137">
        <f>+F9+F16+F23+F30+F39+F51+F57+F62</f>
        <v>1455000</v>
      </c>
      <c r="G67" s="275">
        <f>+G9+G16+G23+G30+G39+G51+G57+G62</f>
        <v>1472000</v>
      </c>
    </row>
    <row r="68" spans="1:7" s="44" customFormat="1" ht="12" customHeight="1" thickBot="1">
      <c r="A68" s="164" t="s">
        <v>283</v>
      </c>
      <c r="B68" s="74" t="s">
        <v>197</v>
      </c>
      <c r="C68" s="131">
        <f>SUM(C69:C71)</f>
        <v>0</v>
      </c>
      <c r="D68" s="201">
        <f>SUM(D69:D71)</f>
        <v>0</v>
      </c>
      <c r="E68" s="131">
        <f>SUM(E69:E71)</f>
        <v>0</v>
      </c>
      <c r="F68" s="131">
        <f>SUM(F69:F71)</f>
        <v>0</v>
      </c>
      <c r="G68" s="271">
        <f>SUM(G69:G71)</f>
        <v>0</v>
      </c>
    </row>
    <row r="69" spans="1:7" s="44" customFormat="1" ht="12" customHeight="1">
      <c r="A69" s="161" t="s">
        <v>225</v>
      </c>
      <c r="B69" s="145" t="s">
        <v>198</v>
      </c>
      <c r="C69" s="135"/>
      <c r="D69" s="228"/>
      <c r="E69" s="135"/>
      <c r="F69" s="297">
        <f>D69+E69</f>
        <v>0</v>
      </c>
      <c r="G69" s="276">
        <f>C69+F69</f>
        <v>0</v>
      </c>
    </row>
    <row r="70" spans="1:7" s="44" customFormat="1" ht="12" customHeight="1">
      <c r="A70" s="162" t="s">
        <v>234</v>
      </c>
      <c r="B70" s="146" t="s">
        <v>199</v>
      </c>
      <c r="C70" s="135"/>
      <c r="D70" s="228"/>
      <c r="E70" s="135"/>
      <c r="F70" s="297">
        <f>D70+E70</f>
        <v>0</v>
      </c>
      <c r="G70" s="276">
        <f>C70+F70</f>
        <v>0</v>
      </c>
    </row>
    <row r="71" spans="1:7" s="44" customFormat="1" ht="12" customHeight="1" thickBot="1">
      <c r="A71" s="171" t="s">
        <v>235</v>
      </c>
      <c r="B71" s="312" t="s">
        <v>200</v>
      </c>
      <c r="C71" s="270"/>
      <c r="D71" s="231"/>
      <c r="E71" s="270"/>
      <c r="F71" s="296">
        <f>D71+E71</f>
        <v>0</v>
      </c>
      <c r="G71" s="292">
        <f>C71+F71</f>
        <v>0</v>
      </c>
    </row>
    <row r="72" spans="1:7" s="44" customFormat="1" ht="12" customHeight="1" thickBot="1">
      <c r="A72" s="164" t="s">
        <v>201</v>
      </c>
      <c r="B72" s="74" t="s">
        <v>202</v>
      </c>
      <c r="C72" s="131">
        <f>SUM(C73:C76)</f>
        <v>0</v>
      </c>
      <c r="D72" s="131">
        <f>SUM(D73:D76)</f>
        <v>0</v>
      </c>
      <c r="E72" s="131">
        <f>SUM(E73:E76)</f>
        <v>0</v>
      </c>
      <c r="F72" s="131">
        <f>SUM(F73:F76)</f>
        <v>0</v>
      </c>
      <c r="G72" s="271">
        <f>SUM(G73:G76)</f>
        <v>0</v>
      </c>
    </row>
    <row r="73" spans="1:7" s="44" customFormat="1" ht="12" customHeight="1">
      <c r="A73" s="161" t="s">
        <v>80</v>
      </c>
      <c r="B73" s="255" t="s">
        <v>203</v>
      </c>
      <c r="C73" s="135"/>
      <c r="D73" s="135"/>
      <c r="E73" s="135"/>
      <c r="F73" s="297">
        <f>D73+E73</f>
        <v>0</v>
      </c>
      <c r="G73" s="276">
        <f>C73+F73</f>
        <v>0</v>
      </c>
    </row>
    <row r="74" spans="1:7" s="44" customFormat="1" ht="12" customHeight="1">
      <c r="A74" s="162" t="s">
        <v>81</v>
      </c>
      <c r="B74" s="255" t="s">
        <v>437</v>
      </c>
      <c r="C74" s="135"/>
      <c r="D74" s="135"/>
      <c r="E74" s="135"/>
      <c r="F74" s="297">
        <f>D74+E74</f>
        <v>0</v>
      </c>
      <c r="G74" s="276">
        <f>C74+F74</f>
        <v>0</v>
      </c>
    </row>
    <row r="75" spans="1:7" s="44" customFormat="1" ht="12" customHeight="1">
      <c r="A75" s="162" t="s">
        <v>226</v>
      </c>
      <c r="B75" s="255" t="s">
        <v>204</v>
      </c>
      <c r="C75" s="135"/>
      <c r="D75" s="135"/>
      <c r="E75" s="135"/>
      <c r="F75" s="297">
        <f>D75+E75</f>
        <v>0</v>
      </c>
      <c r="G75" s="276">
        <f>C75+F75</f>
        <v>0</v>
      </c>
    </row>
    <row r="76" spans="1:7" s="44" customFormat="1" ht="12" customHeight="1" thickBot="1">
      <c r="A76" s="163" t="s">
        <v>227</v>
      </c>
      <c r="B76" s="256" t="s">
        <v>438</v>
      </c>
      <c r="C76" s="135"/>
      <c r="D76" s="135"/>
      <c r="E76" s="135"/>
      <c r="F76" s="297">
        <f>D76+E76</f>
        <v>0</v>
      </c>
      <c r="G76" s="276">
        <f>C76+F76</f>
        <v>0</v>
      </c>
    </row>
    <row r="77" spans="1:7" s="44" customFormat="1" ht="12" customHeight="1" thickBot="1">
      <c r="A77" s="164" t="s">
        <v>205</v>
      </c>
      <c r="B77" s="74" t="s">
        <v>206</v>
      </c>
      <c r="C77" s="131">
        <f>SUM(C78:C80)</f>
        <v>83740000</v>
      </c>
      <c r="D77" s="131">
        <f>SUM(D78:D80)</f>
        <v>46000</v>
      </c>
      <c r="E77" s="131">
        <f>SUM(E78:E80)</f>
        <v>0</v>
      </c>
      <c r="F77" s="131">
        <f>SUM(F78:F80)</f>
        <v>46000</v>
      </c>
      <c r="G77" s="131">
        <f>SUM(G78:G80)</f>
        <v>83786000</v>
      </c>
    </row>
    <row r="78" spans="1:7" s="44" customFormat="1" ht="12" customHeight="1">
      <c r="A78" s="161" t="s">
        <v>228</v>
      </c>
      <c r="B78" s="145" t="s">
        <v>207</v>
      </c>
      <c r="C78" s="135">
        <v>4577528</v>
      </c>
      <c r="D78" s="135"/>
      <c r="E78" s="135"/>
      <c r="F78" s="297">
        <f>D78+E78</f>
        <v>0</v>
      </c>
      <c r="G78" s="276">
        <f>C78+F78</f>
        <v>4577528</v>
      </c>
    </row>
    <row r="79" spans="1:7" s="44" customFormat="1" ht="12" customHeight="1">
      <c r="A79" s="162" t="s">
        <v>229</v>
      </c>
      <c r="B79" s="75" t="s">
        <v>208</v>
      </c>
      <c r="C79" s="135"/>
      <c r="D79" s="135"/>
      <c r="E79" s="135"/>
      <c r="F79" s="297">
        <f>D79+E79</f>
        <v>0</v>
      </c>
      <c r="G79" s="276">
        <f>C79+F79</f>
        <v>0</v>
      </c>
    </row>
    <row r="80" spans="1:7" s="44" customFormat="1" ht="12" customHeight="1" thickBot="1">
      <c r="A80" s="170" t="s">
        <v>453</v>
      </c>
      <c r="B80" s="336" t="s">
        <v>452</v>
      </c>
      <c r="C80" s="267">
        <v>79162472</v>
      </c>
      <c r="D80" s="267">
        <v>46000</v>
      </c>
      <c r="E80" s="267"/>
      <c r="F80" s="297">
        <f>D80+E80</f>
        <v>46000</v>
      </c>
      <c r="G80" s="276">
        <f>C80+F80</f>
        <v>79208472</v>
      </c>
    </row>
    <row r="81" spans="1:7" s="43" customFormat="1" ht="12" customHeight="1" thickBot="1">
      <c r="A81" s="164" t="s">
        <v>209</v>
      </c>
      <c r="B81" s="74" t="s">
        <v>210</v>
      </c>
      <c r="C81" s="131">
        <f>SUM(C82:C84)</f>
        <v>0</v>
      </c>
      <c r="D81" s="131">
        <f>SUM(D82:D84)</f>
        <v>0</v>
      </c>
      <c r="E81" s="131">
        <f>SUM(E82:E84)</f>
        <v>0</v>
      </c>
      <c r="F81" s="131">
        <f>SUM(F82:F84)</f>
        <v>0</v>
      </c>
      <c r="G81" s="271">
        <f>SUM(G82:G84)</f>
        <v>0</v>
      </c>
    </row>
    <row r="82" spans="1:7" s="44" customFormat="1" ht="12" customHeight="1">
      <c r="A82" s="161" t="s">
        <v>230</v>
      </c>
      <c r="B82" s="145" t="s">
        <v>211</v>
      </c>
      <c r="C82" s="135"/>
      <c r="D82" s="135"/>
      <c r="E82" s="135"/>
      <c r="F82" s="297">
        <f>D82+E82</f>
        <v>0</v>
      </c>
      <c r="G82" s="276">
        <f>C82+F82</f>
        <v>0</v>
      </c>
    </row>
    <row r="83" spans="1:7" s="44" customFormat="1" ht="12" customHeight="1">
      <c r="A83" s="162" t="s">
        <v>231</v>
      </c>
      <c r="B83" s="146" t="s">
        <v>212</v>
      </c>
      <c r="C83" s="135"/>
      <c r="D83" s="135"/>
      <c r="E83" s="135"/>
      <c r="F83" s="297">
        <f>D83+E83</f>
        <v>0</v>
      </c>
      <c r="G83" s="276">
        <f>C83+F83</f>
        <v>0</v>
      </c>
    </row>
    <row r="84" spans="1:7" s="44" customFormat="1" ht="12" customHeight="1" thickBot="1">
      <c r="A84" s="163" t="s">
        <v>232</v>
      </c>
      <c r="B84" s="257" t="s">
        <v>439</v>
      </c>
      <c r="C84" s="135"/>
      <c r="D84" s="135"/>
      <c r="E84" s="135"/>
      <c r="F84" s="297">
        <f>D84+E84</f>
        <v>0</v>
      </c>
      <c r="G84" s="276">
        <f>C84+F84</f>
        <v>0</v>
      </c>
    </row>
    <row r="85" spans="1:7" s="44" customFormat="1" ht="12" customHeight="1" thickBot="1">
      <c r="A85" s="164" t="s">
        <v>213</v>
      </c>
      <c r="B85" s="74" t="s">
        <v>233</v>
      </c>
      <c r="C85" s="131">
        <f>SUM(C86:C89)</f>
        <v>0</v>
      </c>
      <c r="D85" s="131">
        <f>SUM(D86:D89)</f>
        <v>0</v>
      </c>
      <c r="E85" s="131">
        <f>SUM(E86:E89)</f>
        <v>0</v>
      </c>
      <c r="F85" s="131">
        <f>SUM(F86:F89)</f>
        <v>0</v>
      </c>
      <c r="G85" s="271">
        <f>SUM(G86:G89)</f>
        <v>0</v>
      </c>
    </row>
    <row r="86" spans="1:7" s="44" customFormat="1" ht="12" customHeight="1">
      <c r="A86" s="165" t="s">
        <v>214</v>
      </c>
      <c r="B86" s="145" t="s">
        <v>215</v>
      </c>
      <c r="C86" s="135"/>
      <c r="D86" s="135"/>
      <c r="E86" s="135"/>
      <c r="F86" s="297">
        <f aca="true" t="shared" si="10" ref="F86:F91">D86+E86</f>
        <v>0</v>
      </c>
      <c r="G86" s="276">
        <f aca="true" t="shared" si="11" ref="G86:G91">C86+F86</f>
        <v>0</v>
      </c>
    </row>
    <row r="87" spans="1:7" s="44" customFormat="1" ht="12" customHeight="1">
      <c r="A87" s="166" t="s">
        <v>216</v>
      </c>
      <c r="B87" s="146" t="s">
        <v>217</v>
      </c>
      <c r="C87" s="135"/>
      <c r="D87" s="135"/>
      <c r="E87" s="135"/>
      <c r="F87" s="297">
        <f t="shared" si="10"/>
        <v>0</v>
      </c>
      <c r="G87" s="276">
        <f t="shared" si="11"/>
        <v>0</v>
      </c>
    </row>
    <row r="88" spans="1:7" s="44" customFormat="1" ht="12" customHeight="1">
      <c r="A88" s="166" t="s">
        <v>218</v>
      </c>
      <c r="B88" s="146" t="s">
        <v>219</v>
      </c>
      <c r="C88" s="135"/>
      <c r="D88" s="135"/>
      <c r="E88" s="135"/>
      <c r="F88" s="297">
        <f t="shared" si="10"/>
        <v>0</v>
      </c>
      <c r="G88" s="276">
        <f t="shared" si="11"/>
        <v>0</v>
      </c>
    </row>
    <row r="89" spans="1:7" s="43" customFormat="1" ht="12" customHeight="1" thickBot="1">
      <c r="A89" s="167" t="s">
        <v>220</v>
      </c>
      <c r="B89" s="147" t="s">
        <v>221</v>
      </c>
      <c r="C89" s="135"/>
      <c r="D89" s="135"/>
      <c r="E89" s="135"/>
      <c r="F89" s="297">
        <f t="shared" si="10"/>
        <v>0</v>
      </c>
      <c r="G89" s="276">
        <f t="shared" si="11"/>
        <v>0</v>
      </c>
    </row>
    <row r="90" spans="1:7" s="43" customFormat="1" ht="12" customHeight="1" thickBot="1">
      <c r="A90" s="164" t="s">
        <v>222</v>
      </c>
      <c r="B90" s="74" t="s">
        <v>341</v>
      </c>
      <c r="C90" s="179"/>
      <c r="D90" s="179"/>
      <c r="E90" s="179"/>
      <c r="F90" s="131">
        <f t="shared" si="10"/>
        <v>0</v>
      </c>
      <c r="G90" s="271">
        <f t="shared" si="11"/>
        <v>0</v>
      </c>
    </row>
    <row r="91" spans="1:7" s="43" customFormat="1" ht="12" customHeight="1" thickBot="1">
      <c r="A91" s="164" t="s">
        <v>362</v>
      </c>
      <c r="B91" s="74" t="s">
        <v>223</v>
      </c>
      <c r="C91" s="179"/>
      <c r="D91" s="179"/>
      <c r="E91" s="179"/>
      <c r="F91" s="131">
        <f t="shared" si="10"/>
        <v>0</v>
      </c>
      <c r="G91" s="271">
        <f t="shared" si="11"/>
        <v>0</v>
      </c>
    </row>
    <row r="92" spans="1:7" s="43" customFormat="1" ht="12" customHeight="1" thickBot="1">
      <c r="A92" s="164" t="s">
        <v>363</v>
      </c>
      <c r="B92" s="151" t="s">
        <v>344</v>
      </c>
      <c r="C92" s="137">
        <f>+C68+C72+C77+C81+C85+C91+C90</f>
        <v>83740000</v>
      </c>
      <c r="D92" s="137">
        <f>+D68+D72+D77+D81+D85+D91+D90</f>
        <v>46000</v>
      </c>
      <c r="E92" s="137">
        <f>+E68+E72+E77+E81+E85+E91+E90</f>
        <v>0</v>
      </c>
      <c r="F92" s="137">
        <f>+F68+F72+F77+F81+F85+F91+F90</f>
        <v>46000</v>
      </c>
      <c r="G92" s="275">
        <f>+G68+G72+G77+G81+G85+G91+G90</f>
        <v>83786000</v>
      </c>
    </row>
    <row r="93" spans="1:7" s="43" customFormat="1" ht="12" customHeight="1" thickBot="1">
      <c r="A93" s="168" t="s">
        <v>364</v>
      </c>
      <c r="B93" s="152" t="s">
        <v>365</v>
      </c>
      <c r="C93" s="137">
        <f>+C67+C92</f>
        <v>83757000</v>
      </c>
      <c r="D93" s="137">
        <f>+D67+D92</f>
        <v>1501000</v>
      </c>
      <c r="E93" s="137">
        <f>+E67+E92</f>
        <v>0</v>
      </c>
      <c r="F93" s="137">
        <f>+F67+F92</f>
        <v>1501000</v>
      </c>
      <c r="G93" s="275">
        <f>+G67+G92</f>
        <v>85258000</v>
      </c>
    </row>
    <row r="94" spans="1:7" s="39" customFormat="1" ht="16.5" customHeight="1" thickBot="1">
      <c r="A94" s="753" t="s">
        <v>38</v>
      </c>
      <c r="B94" s="754"/>
      <c r="C94" s="754"/>
      <c r="D94" s="754"/>
      <c r="E94" s="754"/>
      <c r="F94" s="754"/>
      <c r="G94" s="755"/>
    </row>
    <row r="95" spans="1:7" s="45" customFormat="1" ht="12" customHeight="1" thickBot="1">
      <c r="A95" s="139" t="s">
        <v>5</v>
      </c>
      <c r="B95" s="22" t="s">
        <v>369</v>
      </c>
      <c r="C95" s="130">
        <f>+C96+C97+C98+C99+C100+C113</f>
        <v>83657000</v>
      </c>
      <c r="D95" s="279">
        <f>+D96+D97+D98+D99+D100+D113</f>
        <v>1501000</v>
      </c>
      <c r="E95" s="130">
        <f>+E96+E97+E98+E99+E100+E113</f>
        <v>0</v>
      </c>
      <c r="F95" s="130">
        <f>+F96+F97+F98+F99+F100+F113</f>
        <v>1501000</v>
      </c>
      <c r="G95" s="283">
        <f>+G96+G97+G98+G99+G100+G113</f>
        <v>85158000</v>
      </c>
    </row>
    <row r="96" spans="1:7" ht="12" customHeight="1">
      <c r="A96" s="169" t="s">
        <v>59</v>
      </c>
      <c r="B96" s="6" t="s">
        <v>34</v>
      </c>
      <c r="C96" s="193">
        <v>61203000</v>
      </c>
      <c r="D96" s="193">
        <v>1114000</v>
      </c>
      <c r="E96" s="193"/>
      <c r="F96" s="298">
        <f aca="true" t="shared" si="12" ref="F96:F115">D96+E96</f>
        <v>1114000</v>
      </c>
      <c r="G96" s="284">
        <f aca="true" t="shared" si="13" ref="G96:G115">C96+F96</f>
        <v>62317000</v>
      </c>
    </row>
    <row r="97" spans="1:7" ht="12" customHeight="1">
      <c r="A97" s="162" t="s">
        <v>60</v>
      </c>
      <c r="B97" s="4" t="s">
        <v>104</v>
      </c>
      <c r="C97" s="132">
        <v>12241000</v>
      </c>
      <c r="D97" s="132">
        <v>217000</v>
      </c>
      <c r="E97" s="132"/>
      <c r="F97" s="299">
        <f>D97+E97</f>
        <v>217000</v>
      </c>
      <c r="G97" s="273">
        <f t="shared" si="13"/>
        <v>12458000</v>
      </c>
    </row>
    <row r="98" spans="1:7" ht="12" customHeight="1">
      <c r="A98" s="162" t="s">
        <v>61</v>
      </c>
      <c r="B98" s="4" t="s">
        <v>78</v>
      </c>
      <c r="C98" s="134">
        <v>10213000</v>
      </c>
      <c r="D98" s="134">
        <v>170000</v>
      </c>
      <c r="E98" s="134"/>
      <c r="F98" s="300">
        <f t="shared" si="12"/>
        <v>170000</v>
      </c>
      <c r="G98" s="274">
        <f t="shared" si="13"/>
        <v>10383000</v>
      </c>
    </row>
    <row r="99" spans="1:7" ht="12" customHeight="1">
      <c r="A99" s="162" t="s">
        <v>62</v>
      </c>
      <c r="B99" s="7" t="s">
        <v>105</v>
      </c>
      <c r="C99" s="134"/>
      <c r="D99" s="262"/>
      <c r="E99" s="134"/>
      <c r="F99" s="300">
        <f t="shared" si="12"/>
        <v>0</v>
      </c>
      <c r="G99" s="274">
        <f t="shared" si="13"/>
        <v>0</v>
      </c>
    </row>
    <row r="100" spans="1:7" ht="12" customHeight="1">
      <c r="A100" s="162" t="s">
        <v>70</v>
      </c>
      <c r="B100" s="15" t="s">
        <v>106</v>
      </c>
      <c r="C100" s="134"/>
      <c r="D100" s="262"/>
      <c r="E100" s="134"/>
      <c r="F100" s="300">
        <f t="shared" si="12"/>
        <v>0</v>
      </c>
      <c r="G100" s="274">
        <f t="shared" si="13"/>
        <v>0</v>
      </c>
    </row>
    <row r="101" spans="1:7" ht="12" customHeight="1">
      <c r="A101" s="162" t="s">
        <v>63</v>
      </c>
      <c r="B101" s="4" t="s">
        <v>366</v>
      </c>
      <c r="C101" s="134"/>
      <c r="D101" s="262"/>
      <c r="E101" s="134"/>
      <c r="F101" s="300">
        <f t="shared" si="12"/>
        <v>0</v>
      </c>
      <c r="G101" s="274">
        <f t="shared" si="13"/>
        <v>0</v>
      </c>
    </row>
    <row r="102" spans="1:7" ht="12" customHeight="1">
      <c r="A102" s="162" t="s">
        <v>64</v>
      </c>
      <c r="B102" s="51" t="s">
        <v>307</v>
      </c>
      <c r="C102" s="134"/>
      <c r="D102" s="262"/>
      <c r="E102" s="134"/>
      <c r="F102" s="300">
        <f t="shared" si="12"/>
        <v>0</v>
      </c>
      <c r="G102" s="274">
        <f t="shared" si="13"/>
        <v>0</v>
      </c>
    </row>
    <row r="103" spans="1:7" ht="12" customHeight="1">
      <c r="A103" s="162" t="s">
        <v>71</v>
      </c>
      <c r="B103" s="51" t="s">
        <v>306</v>
      </c>
      <c r="C103" s="134"/>
      <c r="D103" s="262"/>
      <c r="E103" s="134"/>
      <c r="F103" s="300">
        <f t="shared" si="12"/>
        <v>0</v>
      </c>
      <c r="G103" s="274">
        <f t="shared" si="13"/>
        <v>0</v>
      </c>
    </row>
    <row r="104" spans="1:7" ht="12" customHeight="1">
      <c r="A104" s="162" t="s">
        <v>72</v>
      </c>
      <c r="B104" s="51" t="s">
        <v>239</v>
      </c>
      <c r="C104" s="134"/>
      <c r="D104" s="262"/>
      <c r="E104" s="134"/>
      <c r="F104" s="300">
        <f t="shared" si="12"/>
        <v>0</v>
      </c>
      <c r="G104" s="274">
        <f t="shared" si="13"/>
        <v>0</v>
      </c>
    </row>
    <row r="105" spans="1:7" ht="12" customHeight="1">
      <c r="A105" s="162" t="s">
        <v>73</v>
      </c>
      <c r="B105" s="52" t="s">
        <v>240</v>
      </c>
      <c r="C105" s="134"/>
      <c r="D105" s="262"/>
      <c r="E105" s="134"/>
      <c r="F105" s="300">
        <f t="shared" si="12"/>
        <v>0</v>
      </c>
      <c r="G105" s="274">
        <f t="shared" si="13"/>
        <v>0</v>
      </c>
    </row>
    <row r="106" spans="1:7" ht="12" customHeight="1">
      <c r="A106" s="162" t="s">
        <v>74</v>
      </c>
      <c r="B106" s="52" t="s">
        <v>241</v>
      </c>
      <c r="C106" s="134"/>
      <c r="D106" s="262"/>
      <c r="E106" s="134"/>
      <c r="F106" s="300">
        <f t="shared" si="12"/>
        <v>0</v>
      </c>
      <c r="G106" s="274">
        <f t="shared" si="13"/>
        <v>0</v>
      </c>
    </row>
    <row r="107" spans="1:7" ht="12" customHeight="1">
      <c r="A107" s="162" t="s">
        <v>76</v>
      </c>
      <c r="B107" s="51" t="s">
        <v>242</v>
      </c>
      <c r="C107" s="134"/>
      <c r="D107" s="262"/>
      <c r="E107" s="134"/>
      <c r="F107" s="300">
        <f t="shared" si="12"/>
        <v>0</v>
      </c>
      <c r="G107" s="274">
        <f t="shared" si="13"/>
        <v>0</v>
      </c>
    </row>
    <row r="108" spans="1:7" ht="12" customHeight="1">
      <c r="A108" s="162" t="s">
        <v>107</v>
      </c>
      <c r="B108" s="51" t="s">
        <v>243</v>
      </c>
      <c r="C108" s="134"/>
      <c r="D108" s="262"/>
      <c r="E108" s="134"/>
      <c r="F108" s="300">
        <f t="shared" si="12"/>
        <v>0</v>
      </c>
      <c r="G108" s="274">
        <f t="shared" si="13"/>
        <v>0</v>
      </c>
    </row>
    <row r="109" spans="1:7" ht="12" customHeight="1">
      <c r="A109" s="162" t="s">
        <v>237</v>
      </c>
      <c r="B109" s="52" t="s">
        <v>244</v>
      </c>
      <c r="C109" s="132"/>
      <c r="D109" s="262"/>
      <c r="E109" s="134"/>
      <c r="F109" s="300">
        <f t="shared" si="12"/>
        <v>0</v>
      </c>
      <c r="G109" s="274">
        <f t="shared" si="13"/>
        <v>0</v>
      </c>
    </row>
    <row r="110" spans="1:7" ht="12" customHeight="1">
      <c r="A110" s="170" t="s">
        <v>238</v>
      </c>
      <c r="B110" s="53" t="s">
        <v>245</v>
      </c>
      <c r="C110" s="134"/>
      <c r="D110" s="262"/>
      <c r="E110" s="134"/>
      <c r="F110" s="300">
        <f t="shared" si="12"/>
        <v>0</v>
      </c>
      <c r="G110" s="274">
        <f t="shared" si="13"/>
        <v>0</v>
      </c>
    </row>
    <row r="111" spans="1:7" ht="12" customHeight="1">
      <c r="A111" s="162" t="s">
        <v>304</v>
      </c>
      <c r="B111" s="53" t="s">
        <v>246</v>
      </c>
      <c r="C111" s="134"/>
      <c r="D111" s="262"/>
      <c r="E111" s="134"/>
      <c r="F111" s="300">
        <f t="shared" si="12"/>
        <v>0</v>
      </c>
      <c r="G111" s="274">
        <f t="shared" si="13"/>
        <v>0</v>
      </c>
    </row>
    <row r="112" spans="1:7" ht="12" customHeight="1">
      <c r="A112" s="162" t="s">
        <v>305</v>
      </c>
      <c r="B112" s="52" t="s">
        <v>247</v>
      </c>
      <c r="C112" s="132"/>
      <c r="D112" s="261"/>
      <c r="E112" s="132"/>
      <c r="F112" s="299">
        <f t="shared" si="12"/>
        <v>0</v>
      </c>
      <c r="G112" s="273">
        <f t="shared" si="13"/>
        <v>0</v>
      </c>
    </row>
    <row r="113" spans="1:7" ht="12" customHeight="1">
      <c r="A113" s="162" t="s">
        <v>309</v>
      </c>
      <c r="B113" s="7" t="s">
        <v>35</v>
      </c>
      <c r="C113" s="132"/>
      <c r="D113" s="261"/>
      <c r="E113" s="132"/>
      <c r="F113" s="299">
        <f t="shared" si="12"/>
        <v>0</v>
      </c>
      <c r="G113" s="273">
        <f t="shared" si="13"/>
        <v>0</v>
      </c>
    </row>
    <row r="114" spans="1:7" ht="12" customHeight="1">
      <c r="A114" s="163" t="s">
        <v>310</v>
      </c>
      <c r="B114" s="4" t="s">
        <v>367</v>
      </c>
      <c r="C114" s="134"/>
      <c r="D114" s="262"/>
      <c r="E114" s="134"/>
      <c r="F114" s="300">
        <f t="shared" si="12"/>
        <v>0</v>
      </c>
      <c r="G114" s="274">
        <f t="shared" si="13"/>
        <v>0</v>
      </c>
    </row>
    <row r="115" spans="1:7" ht="12" customHeight="1" thickBot="1">
      <c r="A115" s="171" t="s">
        <v>311</v>
      </c>
      <c r="B115" s="54" t="s">
        <v>368</v>
      </c>
      <c r="C115" s="194"/>
      <c r="D115" s="263"/>
      <c r="E115" s="194"/>
      <c r="F115" s="301">
        <f t="shared" si="12"/>
        <v>0</v>
      </c>
      <c r="G115" s="285">
        <f t="shared" si="13"/>
        <v>0</v>
      </c>
    </row>
    <row r="116" spans="1:7" ht="12" customHeight="1" thickBot="1">
      <c r="A116" s="23" t="s">
        <v>6</v>
      </c>
      <c r="B116" s="21" t="s">
        <v>248</v>
      </c>
      <c r="C116" s="131">
        <f>+C117+C119+C121</f>
        <v>100000</v>
      </c>
      <c r="D116" s="258">
        <f>+D117+D119+D121</f>
        <v>0</v>
      </c>
      <c r="E116" s="131">
        <f>+E117+E119+E121</f>
        <v>0</v>
      </c>
      <c r="F116" s="131">
        <f>+F117+F119+F121</f>
        <v>0</v>
      </c>
      <c r="G116" s="271">
        <f>+G117+G119+G121</f>
        <v>100000</v>
      </c>
    </row>
    <row r="117" spans="1:7" ht="12" customHeight="1">
      <c r="A117" s="161" t="s">
        <v>65</v>
      </c>
      <c r="B117" s="4" t="s">
        <v>122</v>
      </c>
      <c r="C117" s="133">
        <v>100000</v>
      </c>
      <c r="D117" s="259"/>
      <c r="E117" s="133"/>
      <c r="F117" s="175">
        <f aca="true" t="shared" si="14" ref="F117:F129">D117+E117</f>
        <v>0</v>
      </c>
      <c r="G117" s="272">
        <f aca="true" t="shared" si="15" ref="G117:G129">C117+F117</f>
        <v>100000</v>
      </c>
    </row>
    <row r="118" spans="1:7" ht="12" customHeight="1">
      <c r="A118" s="161" t="s">
        <v>66</v>
      </c>
      <c r="B118" s="8" t="s">
        <v>252</v>
      </c>
      <c r="C118" s="133"/>
      <c r="D118" s="259"/>
      <c r="E118" s="133"/>
      <c r="F118" s="175">
        <f t="shared" si="14"/>
        <v>0</v>
      </c>
      <c r="G118" s="272">
        <f t="shared" si="15"/>
        <v>0</v>
      </c>
    </row>
    <row r="119" spans="1:7" ht="12" customHeight="1">
      <c r="A119" s="161" t="s">
        <v>67</v>
      </c>
      <c r="B119" s="8" t="s">
        <v>108</v>
      </c>
      <c r="C119" s="132"/>
      <c r="D119" s="261"/>
      <c r="E119" s="132"/>
      <c r="F119" s="299">
        <f t="shared" si="14"/>
        <v>0</v>
      </c>
      <c r="G119" s="273">
        <f t="shared" si="15"/>
        <v>0</v>
      </c>
    </row>
    <row r="120" spans="1:7" ht="12" customHeight="1">
      <c r="A120" s="161" t="s">
        <v>68</v>
      </c>
      <c r="B120" s="8" t="s">
        <v>253</v>
      </c>
      <c r="C120" s="132"/>
      <c r="D120" s="261"/>
      <c r="E120" s="132"/>
      <c r="F120" s="299">
        <f t="shared" si="14"/>
        <v>0</v>
      </c>
      <c r="G120" s="273">
        <f t="shared" si="15"/>
        <v>0</v>
      </c>
    </row>
    <row r="121" spans="1:7" ht="12" customHeight="1">
      <c r="A121" s="161" t="s">
        <v>69</v>
      </c>
      <c r="B121" s="76" t="s">
        <v>124</v>
      </c>
      <c r="C121" s="132"/>
      <c r="D121" s="261"/>
      <c r="E121" s="132"/>
      <c r="F121" s="299">
        <f t="shared" si="14"/>
        <v>0</v>
      </c>
      <c r="G121" s="273">
        <f t="shared" si="15"/>
        <v>0</v>
      </c>
    </row>
    <row r="122" spans="1:7" ht="12" customHeight="1">
      <c r="A122" s="161" t="s">
        <v>75</v>
      </c>
      <c r="B122" s="75" t="s">
        <v>297</v>
      </c>
      <c r="C122" s="132"/>
      <c r="D122" s="261"/>
      <c r="E122" s="132"/>
      <c r="F122" s="299">
        <f t="shared" si="14"/>
        <v>0</v>
      </c>
      <c r="G122" s="273">
        <f t="shared" si="15"/>
        <v>0</v>
      </c>
    </row>
    <row r="123" spans="1:7" ht="12" customHeight="1">
      <c r="A123" s="161" t="s">
        <v>77</v>
      </c>
      <c r="B123" s="141" t="s">
        <v>258</v>
      </c>
      <c r="C123" s="132"/>
      <c r="D123" s="261"/>
      <c r="E123" s="132"/>
      <c r="F123" s="299">
        <f t="shared" si="14"/>
        <v>0</v>
      </c>
      <c r="G123" s="273">
        <f t="shared" si="15"/>
        <v>0</v>
      </c>
    </row>
    <row r="124" spans="1:7" ht="12" customHeight="1">
      <c r="A124" s="161" t="s">
        <v>109</v>
      </c>
      <c r="B124" s="52" t="s">
        <v>241</v>
      </c>
      <c r="C124" s="132"/>
      <c r="D124" s="261"/>
      <c r="E124" s="132"/>
      <c r="F124" s="299">
        <f t="shared" si="14"/>
        <v>0</v>
      </c>
      <c r="G124" s="273">
        <f t="shared" si="15"/>
        <v>0</v>
      </c>
    </row>
    <row r="125" spans="1:7" ht="12" customHeight="1">
      <c r="A125" s="161" t="s">
        <v>110</v>
      </c>
      <c r="B125" s="52" t="s">
        <v>257</v>
      </c>
      <c r="C125" s="132"/>
      <c r="D125" s="261"/>
      <c r="E125" s="132"/>
      <c r="F125" s="299">
        <f t="shared" si="14"/>
        <v>0</v>
      </c>
      <c r="G125" s="273">
        <f t="shared" si="15"/>
        <v>0</v>
      </c>
    </row>
    <row r="126" spans="1:7" ht="12" customHeight="1">
      <c r="A126" s="161" t="s">
        <v>111</v>
      </c>
      <c r="B126" s="52" t="s">
        <v>256</v>
      </c>
      <c r="C126" s="132"/>
      <c r="D126" s="261"/>
      <c r="E126" s="132"/>
      <c r="F126" s="299">
        <f t="shared" si="14"/>
        <v>0</v>
      </c>
      <c r="G126" s="273">
        <f t="shared" si="15"/>
        <v>0</v>
      </c>
    </row>
    <row r="127" spans="1:7" ht="12" customHeight="1">
      <c r="A127" s="161" t="s">
        <v>249</v>
      </c>
      <c r="B127" s="52" t="s">
        <v>244</v>
      </c>
      <c r="C127" s="132"/>
      <c r="D127" s="261"/>
      <c r="E127" s="132"/>
      <c r="F127" s="299">
        <f t="shared" si="14"/>
        <v>0</v>
      </c>
      <c r="G127" s="273">
        <f t="shared" si="15"/>
        <v>0</v>
      </c>
    </row>
    <row r="128" spans="1:7" ht="12" customHeight="1">
      <c r="A128" s="161" t="s">
        <v>250</v>
      </c>
      <c r="B128" s="52" t="s">
        <v>255</v>
      </c>
      <c r="C128" s="132"/>
      <c r="D128" s="261"/>
      <c r="E128" s="132"/>
      <c r="F128" s="299">
        <f t="shared" si="14"/>
        <v>0</v>
      </c>
      <c r="G128" s="273">
        <f t="shared" si="15"/>
        <v>0</v>
      </c>
    </row>
    <row r="129" spans="1:7" ht="12" customHeight="1" thickBot="1">
      <c r="A129" s="170" t="s">
        <v>251</v>
      </c>
      <c r="B129" s="52" t="s">
        <v>254</v>
      </c>
      <c r="C129" s="134"/>
      <c r="D129" s="262"/>
      <c r="E129" s="134"/>
      <c r="F129" s="300">
        <f t="shared" si="14"/>
        <v>0</v>
      </c>
      <c r="G129" s="274">
        <f t="shared" si="15"/>
        <v>0</v>
      </c>
    </row>
    <row r="130" spans="1:7" ht="12" customHeight="1" thickBot="1">
      <c r="A130" s="23" t="s">
        <v>7</v>
      </c>
      <c r="B130" s="48" t="s">
        <v>314</v>
      </c>
      <c r="C130" s="131">
        <f>+C95+C116</f>
        <v>83757000</v>
      </c>
      <c r="D130" s="258">
        <f>+D95+D116</f>
        <v>1501000</v>
      </c>
      <c r="E130" s="131">
        <f>+E95+E116</f>
        <v>0</v>
      </c>
      <c r="F130" s="131">
        <f>+F95+F116</f>
        <v>1501000</v>
      </c>
      <c r="G130" s="271">
        <f>+G95+G116</f>
        <v>85258000</v>
      </c>
    </row>
    <row r="131" spans="1:7" ht="12" customHeight="1" thickBot="1">
      <c r="A131" s="23" t="s">
        <v>8</v>
      </c>
      <c r="B131" s="48" t="s">
        <v>315</v>
      </c>
      <c r="C131" s="131">
        <f>+C132+C133+C134</f>
        <v>0</v>
      </c>
      <c r="D131" s="258">
        <f>+D132+D133+D134</f>
        <v>0</v>
      </c>
      <c r="E131" s="131">
        <f>+E132+E133+E134</f>
        <v>0</v>
      </c>
      <c r="F131" s="131">
        <f>+F132+F133+F134</f>
        <v>0</v>
      </c>
      <c r="G131" s="271">
        <f>+G132+G133+G134</f>
        <v>0</v>
      </c>
    </row>
    <row r="132" spans="1:7" s="45" customFormat="1" ht="12" customHeight="1">
      <c r="A132" s="161" t="s">
        <v>156</v>
      </c>
      <c r="B132" s="5" t="s">
        <v>372</v>
      </c>
      <c r="C132" s="132"/>
      <c r="D132" s="261"/>
      <c r="E132" s="132"/>
      <c r="F132" s="299">
        <f>D132+E132</f>
        <v>0</v>
      </c>
      <c r="G132" s="273">
        <f>C132+F132</f>
        <v>0</v>
      </c>
    </row>
    <row r="133" spans="1:7" ht="12" customHeight="1">
      <c r="A133" s="161" t="s">
        <v>157</v>
      </c>
      <c r="B133" s="5" t="s">
        <v>323</v>
      </c>
      <c r="C133" s="132"/>
      <c r="D133" s="261"/>
      <c r="E133" s="132"/>
      <c r="F133" s="299">
        <f>D133+E133</f>
        <v>0</v>
      </c>
      <c r="G133" s="273">
        <f>C133+F133</f>
        <v>0</v>
      </c>
    </row>
    <row r="134" spans="1:7" ht="12" customHeight="1" thickBot="1">
      <c r="A134" s="170" t="s">
        <v>158</v>
      </c>
      <c r="B134" s="3" t="s">
        <v>371</v>
      </c>
      <c r="C134" s="132"/>
      <c r="D134" s="261"/>
      <c r="E134" s="132"/>
      <c r="F134" s="299">
        <f>D134+E134</f>
        <v>0</v>
      </c>
      <c r="G134" s="273">
        <f>C134+F134</f>
        <v>0</v>
      </c>
    </row>
    <row r="135" spans="1:7" ht="12" customHeight="1" thickBot="1">
      <c r="A135" s="23" t="s">
        <v>9</v>
      </c>
      <c r="B135" s="48" t="s">
        <v>316</v>
      </c>
      <c r="C135" s="131">
        <f>+C136+C137+C138+C139+C140+C141</f>
        <v>0</v>
      </c>
      <c r="D135" s="258">
        <f>+D136+D137+D138+D139+D140+D141</f>
        <v>0</v>
      </c>
      <c r="E135" s="131">
        <f>+E136+E137+E138+E139+E140+E141</f>
        <v>0</v>
      </c>
      <c r="F135" s="131">
        <f>+F136+F137+F138+F139+F140+F141</f>
        <v>0</v>
      </c>
      <c r="G135" s="271">
        <f>+G136+G137+G138+G139+G140+G141</f>
        <v>0</v>
      </c>
    </row>
    <row r="136" spans="1:7" ht="12" customHeight="1">
      <c r="A136" s="161" t="s">
        <v>52</v>
      </c>
      <c r="B136" s="5" t="s">
        <v>325</v>
      </c>
      <c r="C136" s="132"/>
      <c r="D136" s="261"/>
      <c r="E136" s="132"/>
      <c r="F136" s="299">
        <f aca="true" t="shared" si="16" ref="F136:F141">D136+E136</f>
        <v>0</v>
      </c>
      <c r="G136" s="273">
        <f aca="true" t="shared" si="17" ref="G136:G141">C136+F136</f>
        <v>0</v>
      </c>
    </row>
    <row r="137" spans="1:7" ht="12" customHeight="1">
      <c r="A137" s="161" t="s">
        <v>53</v>
      </c>
      <c r="B137" s="5" t="s">
        <v>317</v>
      </c>
      <c r="C137" s="132"/>
      <c r="D137" s="261"/>
      <c r="E137" s="132"/>
      <c r="F137" s="299">
        <f t="shared" si="16"/>
        <v>0</v>
      </c>
      <c r="G137" s="273">
        <f t="shared" si="17"/>
        <v>0</v>
      </c>
    </row>
    <row r="138" spans="1:7" ht="12" customHeight="1">
      <c r="A138" s="161" t="s">
        <v>54</v>
      </c>
      <c r="B138" s="5" t="s">
        <v>318</v>
      </c>
      <c r="C138" s="132"/>
      <c r="D138" s="261"/>
      <c r="E138" s="132"/>
      <c r="F138" s="299">
        <f t="shared" si="16"/>
        <v>0</v>
      </c>
      <c r="G138" s="273">
        <f t="shared" si="17"/>
        <v>0</v>
      </c>
    </row>
    <row r="139" spans="1:7" ht="12" customHeight="1">
      <c r="A139" s="161" t="s">
        <v>96</v>
      </c>
      <c r="B139" s="5" t="s">
        <v>370</v>
      </c>
      <c r="C139" s="132"/>
      <c r="D139" s="261"/>
      <c r="E139" s="132"/>
      <c r="F139" s="299">
        <f t="shared" si="16"/>
        <v>0</v>
      </c>
      <c r="G139" s="273">
        <f t="shared" si="17"/>
        <v>0</v>
      </c>
    </row>
    <row r="140" spans="1:7" ht="12" customHeight="1">
      <c r="A140" s="161" t="s">
        <v>97</v>
      </c>
      <c r="B140" s="5" t="s">
        <v>320</v>
      </c>
      <c r="C140" s="132"/>
      <c r="D140" s="261"/>
      <c r="E140" s="132"/>
      <c r="F140" s="299">
        <f t="shared" si="16"/>
        <v>0</v>
      </c>
      <c r="G140" s="273">
        <f t="shared" si="17"/>
        <v>0</v>
      </c>
    </row>
    <row r="141" spans="1:7" s="45" customFormat="1" ht="12" customHeight="1" thickBot="1">
      <c r="A141" s="170" t="s">
        <v>98</v>
      </c>
      <c r="B141" s="3" t="s">
        <v>321</v>
      </c>
      <c r="C141" s="132"/>
      <c r="D141" s="261"/>
      <c r="E141" s="132"/>
      <c r="F141" s="299">
        <f t="shared" si="16"/>
        <v>0</v>
      </c>
      <c r="G141" s="273">
        <f t="shared" si="17"/>
        <v>0</v>
      </c>
    </row>
    <row r="142" spans="1:13" ht="12" customHeight="1" thickBot="1">
      <c r="A142" s="23" t="s">
        <v>10</v>
      </c>
      <c r="B142" s="48" t="s">
        <v>377</v>
      </c>
      <c r="C142" s="137">
        <f>+C143+C144+C146+C147+C145</f>
        <v>0</v>
      </c>
      <c r="D142" s="260">
        <f>+D143+D144+D146+D147+D145</f>
        <v>0</v>
      </c>
      <c r="E142" s="137">
        <f>+E143+E144+E146+E147+E145</f>
        <v>0</v>
      </c>
      <c r="F142" s="137">
        <f>+F143+F144+F146+F147+F145</f>
        <v>0</v>
      </c>
      <c r="G142" s="275">
        <f>+G143+G144+G146+G147+G145</f>
        <v>0</v>
      </c>
      <c r="M142" s="72"/>
    </row>
    <row r="143" spans="1:7" ht="12.75">
      <c r="A143" s="161" t="s">
        <v>55</v>
      </c>
      <c r="B143" s="5" t="s">
        <v>259</v>
      </c>
      <c r="C143" s="132"/>
      <c r="D143" s="261"/>
      <c r="E143" s="132"/>
      <c r="F143" s="299">
        <f>D143+E143</f>
        <v>0</v>
      </c>
      <c r="G143" s="273">
        <f>C143+F143</f>
        <v>0</v>
      </c>
    </row>
    <row r="144" spans="1:7" ht="12" customHeight="1">
      <c r="A144" s="161" t="s">
        <v>56</v>
      </c>
      <c r="B144" s="5" t="s">
        <v>260</v>
      </c>
      <c r="C144" s="132"/>
      <c r="D144" s="261"/>
      <c r="E144" s="132"/>
      <c r="F144" s="299">
        <f>D144+E144</f>
        <v>0</v>
      </c>
      <c r="G144" s="273">
        <f>C144+F144</f>
        <v>0</v>
      </c>
    </row>
    <row r="145" spans="1:7" ht="12" customHeight="1">
      <c r="A145" s="161" t="s">
        <v>176</v>
      </c>
      <c r="B145" s="5" t="s">
        <v>376</v>
      </c>
      <c r="C145" s="132"/>
      <c r="D145" s="261"/>
      <c r="E145" s="132"/>
      <c r="F145" s="299">
        <f>D145+E145</f>
        <v>0</v>
      </c>
      <c r="G145" s="273">
        <f>C145+F145</f>
        <v>0</v>
      </c>
    </row>
    <row r="146" spans="1:7" s="45" customFormat="1" ht="12" customHeight="1">
      <c r="A146" s="161" t="s">
        <v>177</v>
      </c>
      <c r="B146" s="5" t="s">
        <v>330</v>
      </c>
      <c r="C146" s="132"/>
      <c r="D146" s="261"/>
      <c r="E146" s="132"/>
      <c r="F146" s="299">
        <f>D146+E146</f>
        <v>0</v>
      </c>
      <c r="G146" s="273">
        <f>C146+F146</f>
        <v>0</v>
      </c>
    </row>
    <row r="147" spans="1:7" s="45" customFormat="1" ht="12" customHeight="1" thickBot="1">
      <c r="A147" s="170" t="s">
        <v>178</v>
      </c>
      <c r="B147" s="3" t="s">
        <v>279</v>
      </c>
      <c r="C147" s="132"/>
      <c r="D147" s="261"/>
      <c r="E147" s="132"/>
      <c r="F147" s="299">
        <f>D147+E147</f>
        <v>0</v>
      </c>
      <c r="G147" s="273">
        <f>C147+F147</f>
        <v>0</v>
      </c>
    </row>
    <row r="148" spans="1:7" s="45" customFormat="1" ht="12" customHeight="1" thickBot="1">
      <c r="A148" s="23" t="s">
        <v>11</v>
      </c>
      <c r="B148" s="48" t="s">
        <v>331</v>
      </c>
      <c r="C148" s="196">
        <f>+C149+C150+C151+C152+C153</f>
        <v>0</v>
      </c>
      <c r="D148" s="264">
        <f>+D149+D150+D151+D152+D153</f>
        <v>0</v>
      </c>
      <c r="E148" s="196">
        <f>+E149+E150+E151+E152+E153</f>
        <v>0</v>
      </c>
      <c r="F148" s="196">
        <f>+F149+F150+F151+F152+F153</f>
        <v>0</v>
      </c>
      <c r="G148" s="286">
        <f>+G149+G150+G151+G152+G153</f>
        <v>0</v>
      </c>
    </row>
    <row r="149" spans="1:7" s="45" customFormat="1" ht="12" customHeight="1">
      <c r="A149" s="161" t="s">
        <v>57</v>
      </c>
      <c r="B149" s="5" t="s">
        <v>326</v>
      </c>
      <c r="C149" s="132"/>
      <c r="D149" s="261"/>
      <c r="E149" s="132"/>
      <c r="F149" s="299">
        <f aca="true" t="shared" si="18" ref="F149:F155">D149+E149</f>
        <v>0</v>
      </c>
      <c r="G149" s="273">
        <f aca="true" t="shared" si="19" ref="G149:G155">C149+F149</f>
        <v>0</v>
      </c>
    </row>
    <row r="150" spans="1:7" s="45" customFormat="1" ht="12" customHeight="1">
      <c r="A150" s="161" t="s">
        <v>58</v>
      </c>
      <c r="B150" s="5" t="s">
        <v>333</v>
      </c>
      <c r="C150" s="132"/>
      <c r="D150" s="261"/>
      <c r="E150" s="132"/>
      <c r="F150" s="299">
        <f t="shared" si="18"/>
        <v>0</v>
      </c>
      <c r="G150" s="273">
        <f t="shared" si="19"/>
        <v>0</v>
      </c>
    </row>
    <row r="151" spans="1:7" s="45" customFormat="1" ht="12" customHeight="1">
      <c r="A151" s="161" t="s">
        <v>188</v>
      </c>
      <c r="B151" s="5" t="s">
        <v>328</v>
      </c>
      <c r="C151" s="132"/>
      <c r="D151" s="261"/>
      <c r="E151" s="132"/>
      <c r="F151" s="299">
        <f t="shared" si="18"/>
        <v>0</v>
      </c>
      <c r="G151" s="273">
        <f t="shared" si="19"/>
        <v>0</v>
      </c>
    </row>
    <row r="152" spans="1:7" s="45" customFormat="1" ht="12" customHeight="1">
      <c r="A152" s="161" t="s">
        <v>189</v>
      </c>
      <c r="B152" s="5" t="s">
        <v>373</v>
      </c>
      <c r="C152" s="132"/>
      <c r="D152" s="261"/>
      <c r="E152" s="132"/>
      <c r="F152" s="299">
        <f t="shared" si="18"/>
        <v>0</v>
      </c>
      <c r="G152" s="273">
        <f t="shared" si="19"/>
        <v>0</v>
      </c>
    </row>
    <row r="153" spans="1:7" ht="12.75" customHeight="1" thickBot="1">
      <c r="A153" s="170" t="s">
        <v>332</v>
      </c>
      <c r="B153" s="3" t="s">
        <v>335</v>
      </c>
      <c r="C153" s="134"/>
      <c r="D153" s="262"/>
      <c r="E153" s="134"/>
      <c r="F153" s="300">
        <f t="shared" si="18"/>
        <v>0</v>
      </c>
      <c r="G153" s="274">
        <f t="shared" si="19"/>
        <v>0</v>
      </c>
    </row>
    <row r="154" spans="1:7" ht="12.75" customHeight="1" thickBot="1">
      <c r="A154" s="188" t="s">
        <v>12</v>
      </c>
      <c r="B154" s="48" t="s">
        <v>336</v>
      </c>
      <c r="C154" s="197"/>
      <c r="D154" s="265"/>
      <c r="E154" s="197"/>
      <c r="F154" s="196">
        <f t="shared" si="18"/>
        <v>0</v>
      </c>
      <c r="G154" s="286">
        <f t="shared" si="19"/>
        <v>0</v>
      </c>
    </row>
    <row r="155" spans="1:7" ht="12.75" customHeight="1" thickBot="1">
      <c r="A155" s="188" t="s">
        <v>13</v>
      </c>
      <c r="B155" s="48" t="s">
        <v>337</v>
      </c>
      <c r="C155" s="197"/>
      <c r="D155" s="265"/>
      <c r="E155" s="197"/>
      <c r="F155" s="196">
        <f t="shared" si="18"/>
        <v>0</v>
      </c>
      <c r="G155" s="286">
        <f t="shared" si="19"/>
        <v>0</v>
      </c>
    </row>
    <row r="156" spans="1:7" ht="12" customHeight="1" thickBot="1">
      <c r="A156" s="23" t="s">
        <v>14</v>
      </c>
      <c r="B156" s="48" t="s">
        <v>339</v>
      </c>
      <c r="C156" s="198">
        <f>+C131+C135+C142+C148+C154+C155</f>
        <v>0</v>
      </c>
      <c r="D156" s="266">
        <f>+D131+D135+D142+D148+D154+D155</f>
        <v>0</v>
      </c>
      <c r="E156" s="198"/>
      <c r="F156" s="198"/>
      <c r="G156" s="287">
        <f>+G131+G135+G142+G148+G154+G155</f>
        <v>0</v>
      </c>
    </row>
    <row r="157" spans="1:7" ht="15" customHeight="1" thickBot="1">
      <c r="A157" s="172" t="s">
        <v>15</v>
      </c>
      <c r="B157" s="118" t="s">
        <v>338</v>
      </c>
      <c r="C157" s="198">
        <f>+C130+C156</f>
        <v>83757000</v>
      </c>
      <c r="D157" s="266">
        <f>+D130+D156</f>
        <v>1501000</v>
      </c>
      <c r="E157" s="198">
        <f>+E130+E156</f>
        <v>0</v>
      </c>
      <c r="F157" s="198">
        <f>+F130+F156</f>
        <v>1501000</v>
      </c>
      <c r="G157" s="287">
        <f>+G130+G156</f>
        <v>85258000</v>
      </c>
    </row>
    <row r="158" spans="1:7" ht="13.5" thickBot="1">
      <c r="A158" s="121"/>
      <c r="B158" s="122"/>
      <c r="C158" s="123"/>
      <c r="D158" s="123"/>
      <c r="E158" s="289"/>
      <c r="F158" s="289"/>
      <c r="G158" s="288"/>
    </row>
    <row r="159" spans="1:7" ht="15" customHeight="1" thickBot="1">
      <c r="A159" s="70" t="s">
        <v>374</v>
      </c>
      <c r="B159" s="71"/>
      <c r="C159" s="232">
        <v>13</v>
      </c>
      <c r="D159" s="282"/>
      <c r="E159" s="232"/>
      <c r="F159" s="320">
        <f>D159+E159</f>
        <v>0</v>
      </c>
      <c r="G159" s="321">
        <f>C159+F159</f>
        <v>13</v>
      </c>
    </row>
    <row r="160" spans="1:7" ht="14.25" customHeight="1" thickBot="1">
      <c r="A160" s="70" t="s">
        <v>119</v>
      </c>
      <c r="B160" s="71"/>
      <c r="C160" s="232"/>
      <c r="D160" s="282"/>
      <c r="E160" s="232"/>
      <c r="F160" s="320"/>
      <c r="G160" s="321"/>
    </row>
  </sheetData>
  <sheetProtection formatCells="0"/>
  <mergeCells count="6">
    <mergeCell ref="A8:G8"/>
    <mergeCell ref="A94:G94"/>
    <mergeCell ref="B3:F3"/>
    <mergeCell ref="B4:F4"/>
    <mergeCell ref="B2:G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rowBreaks count="2" manualBreakCount="2">
    <brk id="71" max="255" man="1"/>
    <brk id="9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0"/>
  <sheetViews>
    <sheetView view="pageLayout" zoomScaleSheetLayoutView="100" workbookViewId="0" topLeftCell="A145">
      <selection activeCell="I71" sqref="I71"/>
    </sheetView>
  </sheetViews>
  <sheetFormatPr defaultColWidth="9.00390625" defaultRowHeight="12.75"/>
  <cols>
    <col min="1" max="1" width="12.50390625" style="124" customWidth="1"/>
    <col min="2" max="2" width="62.00390625" style="125" customWidth="1"/>
    <col min="3" max="3" width="14.875" style="126" customWidth="1"/>
    <col min="4" max="6" width="11.875" style="2" customWidth="1"/>
    <col min="7" max="7" width="14.875" style="2" customWidth="1"/>
    <col min="8" max="16384" width="9.375" style="2" customWidth="1"/>
  </cols>
  <sheetData>
    <row r="1" spans="2:7" ht="15.75" customHeight="1">
      <c r="B1" s="763" t="s">
        <v>670</v>
      </c>
      <c r="C1" s="763"/>
      <c r="D1" s="763"/>
      <c r="E1" s="763"/>
      <c r="F1" s="763"/>
      <c r="G1" s="763"/>
    </row>
    <row r="2" spans="1:7" s="1" customFormat="1" ht="16.5" customHeight="1" thickBot="1">
      <c r="A2" s="65"/>
      <c r="B2" s="762" t="s">
        <v>673</v>
      </c>
      <c r="C2" s="762"/>
      <c r="D2" s="762"/>
      <c r="E2" s="762"/>
      <c r="F2" s="762"/>
      <c r="G2" s="762"/>
    </row>
    <row r="3" spans="1:7" s="41" customFormat="1" ht="21" customHeight="1" thickBot="1">
      <c r="A3" s="227" t="s">
        <v>40</v>
      </c>
      <c r="B3" s="756" t="s">
        <v>447</v>
      </c>
      <c r="C3" s="757"/>
      <c r="D3" s="757"/>
      <c r="E3" s="757"/>
      <c r="F3" s="758"/>
      <c r="G3" s="332" t="s">
        <v>39</v>
      </c>
    </row>
    <row r="4" spans="1:7" s="41" customFormat="1" ht="36.75" thickBot="1">
      <c r="A4" s="227" t="s">
        <v>117</v>
      </c>
      <c r="B4" s="759" t="s">
        <v>289</v>
      </c>
      <c r="C4" s="760"/>
      <c r="D4" s="760"/>
      <c r="E4" s="760"/>
      <c r="F4" s="761"/>
      <c r="G4" s="333" t="s">
        <v>36</v>
      </c>
    </row>
    <row r="5" spans="1:7" s="42" customFormat="1" ht="15.75" customHeight="1" thickBot="1">
      <c r="A5" s="67"/>
      <c r="B5" s="67"/>
      <c r="C5" s="68"/>
      <c r="G5" s="250" t="s">
        <v>448</v>
      </c>
    </row>
    <row r="6" spans="1:7" ht="40.5" customHeight="1" thickBot="1">
      <c r="A6" s="138" t="s">
        <v>118</v>
      </c>
      <c r="B6" s="69" t="s">
        <v>434</v>
      </c>
      <c r="C6" s="317" t="s">
        <v>378</v>
      </c>
      <c r="D6" s="318" t="s">
        <v>443</v>
      </c>
      <c r="E6" s="318" t="s">
        <v>640</v>
      </c>
      <c r="F6" s="318" t="s">
        <v>440</v>
      </c>
      <c r="G6" s="319" t="s">
        <v>641</v>
      </c>
    </row>
    <row r="7" spans="1:7" s="39" customFormat="1" ht="12.75" customHeight="1" thickBot="1">
      <c r="A7" s="60" t="s">
        <v>353</v>
      </c>
      <c r="B7" s="61" t="s">
        <v>354</v>
      </c>
      <c r="C7" s="314" t="s">
        <v>355</v>
      </c>
      <c r="D7" s="315" t="s">
        <v>357</v>
      </c>
      <c r="E7" s="315" t="s">
        <v>356</v>
      </c>
      <c r="F7" s="315" t="s">
        <v>444</v>
      </c>
      <c r="G7" s="316" t="s">
        <v>445</v>
      </c>
    </row>
    <row r="8" spans="1:7" s="39" customFormat="1" ht="15.75" customHeight="1" thickBot="1">
      <c r="A8" s="753" t="s">
        <v>37</v>
      </c>
      <c r="B8" s="754"/>
      <c r="C8" s="754"/>
      <c r="D8" s="754"/>
      <c r="E8" s="754"/>
      <c r="F8" s="754"/>
      <c r="G8" s="755"/>
    </row>
    <row r="9" spans="1:7" s="39" customFormat="1" ht="12" customHeight="1" thickBot="1">
      <c r="A9" s="23" t="s">
        <v>5</v>
      </c>
      <c r="B9" s="17" t="s">
        <v>141</v>
      </c>
      <c r="C9" s="131">
        <f>+C10+C11+C12+C13+C14+C15</f>
        <v>0</v>
      </c>
      <c r="D9" s="201">
        <f>+D10+D11+D12+D13+D14+D15</f>
        <v>0</v>
      </c>
      <c r="E9" s="131">
        <f>+E10+E11+E12+E13+E14+E15</f>
        <v>0</v>
      </c>
      <c r="F9" s="131">
        <f>+F10+F11+F12+F13+F14+F15</f>
        <v>0</v>
      </c>
      <c r="G9" s="271">
        <f>+G10+G11+G12+G13+G14+G15</f>
        <v>0</v>
      </c>
    </row>
    <row r="10" spans="1:7" s="43" customFormat="1" ht="12" customHeight="1">
      <c r="A10" s="161" t="s">
        <v>59</v>
      </c>
      <c r="B10" s="145" t="s">
        <v>142</v>
      </c>
      <c r="C10" s="133"/>
      <c r="D10" s="202"/>
      <c r="E10" s="133"/>
      <c r="F10" s="175">
        <f aca="true" t="shared" si="0" ref="F10:F15">D10+E10</f>
        <v>0</v>
      </c>
      <c r="G10" s="272">
        <f aca="true" t="shared" si="1" ref="G10:G15">C10+F10</f>
        <v>0</v>
      </c>
    </row>
    <row r="11" spans="1:7" s="44" customFormat="1" ht="12" customHeight="1">
      <c r="A11" s="162" t="s">
        <v>60</v>
      </c>
      <c r="B11" s="146" t="s">
        <v>143</v>
      </c>
      <c r="C11" s="132"/>
      <c r="D11" s="203"/>
      <c r="E11" s="132"/>
      <c r="F11" s="175">
        <f t="shared" si="0"/>
        <v>0</v>
      </c>
      <c r="G11" s="272">
        <f t="shared" si="1"/>
        <v>0</v>
      </c>
    </row>
    <row r="12" spans="1:7" s="44" customFormat="1" ht="12" customHeight="1">
      <c r="A12" s="162" t="s">
        <v>61</v>
      </c>
      <c r="B12" s="146" t="s">
        <v>144</v>
      </c>
      <c r="C12" s="132"/>
      <c r="D12" s="203"/>
      <c r="E12" s="132"/>
      <c r="F12" s="175">
        <f t="shared" si="0"/>
        <v>0</v>
      </c>
      <c r="G12" s="272">
        <f t="shared" si="1"/>
        <v>0</v>
      </c>
    </row>
    <row r="13" spans="1:7" s="44" customFormat="1" ht="12" customHeight="1">
      <c r="A13" s="162" t="s">
        <v>62</v>
      </c>
      <c r="B13" s="146" t="s">
        <v>145</v>
      </c>
      <c r="C13" s="132"/>
      <c r="D13" s="203"/>
      <c r="E13" s="132"/>
      <c r="F13" s="175">
        <f t="shared" si="0"/>
        <v>0</v>
      </c>
      <c r="G13" s="272">
        <f t="shared" si="1"/>
        <v>0</v>
      </c>
    </row>
    <row r="14" spans="1:7" s="44" customFormat="1" ht="12" customHeight="1">
      <c r="A14" s="162" t="s">
        <v>79</v>
      </c>
      <c r="B14" s="146" t="s">
        <v>361</v>
      </c>
      <c r="C14" s="132"/>
      <c r="D14" s="203"/>
      <c r="E14" s="132"/>
      <c r="F14" s="175">
        <f t="shared" si="0"/>
        <v>0</v>
      </c>
      <c r="G14" s="272">
        <f t="shared" si="1"/>
        <v>0</v>
      </c>
    </row>
    <row r="15" spans="1:7" s="43" customFormat="1" ht="12" customHeight="1" thickBot="1">
      <c r="A15" s="163" t="s">
        <v>63</v>
      </c>
      <c r="B15" s="147" t="s">
        <v>299</v>
      </c>
      <c r="C15" s="132"/>
      <c r="D15" s="203"/>
      <c r="E15" s="132"/>
      <c r="F15" s="175">
        <f t="shared" si="0"/>
        <v>0</v>
      </c>
      <c r="G15" s="272">
        <f t="shared" si="1"/>
        <v>0</v>
      </c>
    </row>
    <row r="16" spans="1:7" s="43" customFormat="1" ht="12" customHeight="1" thickBot="1">
      <c r="A16" s="23" t="s">
        <v>6</v>
      </c>
      <c r="B16" s="74" t="s">
        <v>146</v>
      </c>
      <c r="C16" s="131">
        <f>+C17+C18+C19+C20+C21</f>
        <v>0</v>
      </c>
      <c r="D16" s="201">
        <f>+D17+D18+D19+D20+D21</f>
        <v>0</v>
      </c>
      <c r="E16" s="131">
        <f>+E17+E18+E19+E20+E21</f>
        <v>0</v>
      </c>
      <c r="F16" s="131">
        <f>+F17+F18+F19+F20+F21</f>
        <v>0</v>
      </c>
      <c r="G16" s="271">
        <f>+G17+G18+G19+G20+G21</f>
        <v>0</v>
      </c>
    </row>
    <row r="17" spans="1:7" s="43" customFormat="1" ht="12" customHeight="1">
      <c r="A17" s="161" t="s">
        <v>65</v>
      </c>
      <c r="B17" s="145" t="s">
        <v>147</v>
      </c>
      <c r="C17" s="133"/>
      <c r="D17" s="202"/>
      <c r="E17" s="133"/>
      <c r="F17" s="175">
        <f aca="true" t="shared" si="2" ref="F17:F22">D17+E17</f>
        <v>0</v>
      </c>
      <c r="G17" s="272">
        <f aca="true" t="shared" si="3" ref="G17:G22">C17+F17</f>
        <v>0</v>
      </c>
    </row>
    <row r="18" spans="1:7" s="43" customFormat="1" ht="12" customHeight="1">
      <c r="A18" s="162" t="s">
        <v>66</v>
      </c>
      <c r="B18" s="146" t="s">
        <v>148</v>
      </c>
      <c r="C18" s="132"/>
      <c r="D18" s="203"/>
      <c r="E18" s="132"/>
      <c r="F18" s="299">
        <f t="shared" si="2"/>
        <v>0</v>
      </c>
      <c r="G18" s="273">
        <f t="shared" si="3"/>
        <v>0</v>
      </c>
    </row>
    <row r="19" spans="1:7" s="43" customFormat="1" ht="12" customHeight="1">
      <c r="A19" s="162" t="s">
        <v>67</v>
      </c>
      <c r="B19" s="146" t="s">
        <v>291</v>
      </c>
      <c r="C19" s="132"/>
      <c r="D19" s="203"/>
      <c r="E19" s="132"/>
      <c r="F19" s="299">
        <f t="shared" si="2"/>
        <v>0</v>
      </c>
      <c r="G19" s="273">
        <f t="shared" si="3"/>
        <v>0</v>
      </c>
    </row>
    <row r="20" spans="1:7" s="43" customFormat="1" ht="12" customHeight="1">
      <c r="A20" s="162" t="s">
        <v>68</v>
      </c>
      <c r="B20" s="146" t="s">
        <v>292</v>
      </c>
      <c r="C20" s="132"/>
      <c r="D20" s="203"/>
      <c r="E20" s="132"/>
      <c r="F20" s="299">
        <f t="shared" si="2"/>
        <v>0</v>
      </c>
      <c r="G20" s="273">
        <f t="shared" si="3"/>
        <v>0</v>
      </c>
    </row>
    <row r="21" spans="1:7" s="43" customFormat="1" ht="12" customHeight="1">
      <c r="A21" s="162" t="s">
        <v>69</v>
      </c>
      <c r="B21" s="146" t="s">
        <v>149</v>
      </c>
      <c r="C21" s="132"/>
      <c r="D21" s="203"/>
      <c r="E21" s="132"/>
      <c r="F21" s="299">
        <f t="shared" si="2"/>
        <v>0</v>
      </c>
      <c r="G21" s="273">
        <f t="shared" si="3"/>
        <v>0</v>
      </c>
    </row>
    <row r="22" spans="1:7" s="44" customFormat="1" ht="12" customHeight="1" thickBot="1">
      <c r="A22" s="163" t="s">
        <v>75</v>
      </c>
      <c r="B22" s="147" t="s">
        <v>150</v>
      </c>
      <c r="C22" s="134"/>
      <c r="D22" s="204"/>
      <c r="E22" s="134"/>
      <c r="F22" s="300">
        <f t="shared" si="2"/>
        <v>0</v>
      </c>
      <c r="G22" s="274">
        <f t="shared" si="3"/>
        <v>0</v>
      </c>
    </row>
    <row r="23" spans="1:7" s="44" customFormat="1" ht="12" customHeight="1" thickBot="1">
      <c r="A23" s="23" t="s">
        <v>7</v>
      </c>
      <c r="B23" s="17" t="s">
        <v>151</v>
      </c>
      <c r="C23" s="131">
        <f>+C24+C25+C26+C27+C28</f>
        <v>0</v>
      </c>
      <c r="D23" s="201">
        <f>+D24+D25+D26+D27+D28</f>
        <v>0</v>
      </c>
      <c r="E23" s="131">
        <f>+E24+E25+E26+E27+E28</f>
        <v>0</v>
      </c>
      <c r="F23" s="131">
        <f>+F24+F25+F26+F27+F28</f>
        <v>0</v>
      </c>
      <c r="G23" s="271">
        <f>+G24+G25+G26+G27+G28</f>
        <v>0</v>
      </c>
    </row>
    <row r="24" spans="1:7" s="44" customFormat="1" ht="12" customHeight="1">
      <c r="A24" s="161" t="s">
        <v>48</v>
      </c>
      <c r="B24" s="145" t="s">
        <v>152</v>
      </c>
      <c r="C24" s="133"/>
      <c r="D24" s="202"/>
      <c r="E24" s="133"/>
      <c r="F24" s="175">
        <f aca="true" t="shared" si="4" ref="F24:F29">D24+E24</f>
        <v>0</v>
      </c>
      <c r="G24" s="272">
        <f aca="true" t="shared" si="5" ref="G24:G29">C24+F24</f>
        <v>0</v>
      </c>
    </row>
    <row r="25" spans="1:7" s="43" customFormat="1" ht="12" customHeight="1">
      <c r="A25" s="162" t="s">
        <v>49</v>
      </c>
      <c r="B25" s="146" t="s">
        <v>153</v>
      </c>
      <c r="C25" s="132"/>
      <c r="D25" s="203"/>
      <c r="E25" s="132"/>
      <c r="F25" s="299">
        <f t="shared" si="4"/>
        <v>0</v>
      </c>
      <c r="G25" s="273">
        <f t="shared" si="5"/>
        <v>0</v>
      </c>
    </row>
    <row r="26" spans="1:7" s="44" customFormat="1" ht="12" customHeight="1">
      <c r="A26" s="162" t="s">
        <v>50</v>
      </c>
      <c r="B26" s="146" t="s">
        <v>293</v>
      </c>
      <c r="C26" s="132"/>
      <c r="D26" s="203"/>
      <c r="E26" s="132"/>
      <c r="F26" s="299">
        <f t="shared" si="4"/>
        <v>0</v>
      </c>
      <c r="G26" s="273">
        <f t="shared" si="5"/>
        <v>0</v>
      </c>
    </row>
    <row r="27" spans="1:7" s="44" customFormat="1" ht="12" customHeight="1">
      <c r="A27" s="162" t="s">
        <v>51</v>
      </c>
      <c r="B27" s="146" t="s">
        <v>294</v>
      </c>
      <c r="C27" s="132"/>
      <c r="D27" s="203"/>
      <c r="E27" s="132"/>
      <c r="F27" s="299">
        <f t="shared" si="4"/>
        <v>0</v>
      </c>
      <c r="G27" s="273">
        <f t="shared" si="5"/>
        <v>0</v>
      </c>
    </row>
    <row r="28" spans="1:7" s="44" customFormat="1" ht="12" customHeight="1">
      <c r="A28" s="162" t="s">
        <v>92</v>
      </c>
      <c r="B28" s="146" t="s">
        <v>154</v>
      </c>
      <c r="C28" s="132"/>
      <c r="D28" s="203"/>
      <c r="E28" s="132"/>
      <c r="F28" s="299">
        <f t="shared" si="4"/>
        <v>0</v>
      </c>
      <c r="G28" s="273">
        <f t="shared" si="5"/>
        <v>0</v>
      </c>
    </row>
    <row r="29" spans="1:7" s="44" customFormat="1" ht="12" customHeight="1" thickBot="1">
      <c r="A29" s="163" t="s">
        <v>93</v>
      </c>
      <c r="B29" s="76" t="s">
        <v>155</v>
      </c>
      <c r="C29" s="134"/>
      <c r="D29" s="204"/>
      <c r="E29" s="134"/>
      <c r="F29" s="300">
        <f t="shared" si="4"/>
        <v>0</v>
      </c>
      <c r="G29" s="274">
        <f t="shared" si="5"/>
        <v>0</v>
      </c>
    </row>
    <row r="30" spans="1:7" s="44" customFormat="1" ht="12" customHeight="1" thickBot="1">
      <c r="A30" s="23" t="s">
        <v>94</v>
      </c>
      <c r="B30" s="17" t="s">
        <v>428</v>
      </c>
      <c r="C30" s="137">
        <f>+C31+C32+C34+C35+C36+C37+C38</f>
        <v>0</v>
      </c>
      <c r="D30" s="137">
        <f>+D31+D32+D34+D35+D36+D37+D38</f>
        <v>0</v>
      </c>
      <c r="E30" s="137">
        <f>+E31+E32+E34+E35+E36+E37+E38</f>
        <v>0</v>
      </c>
      <c r="F30" s="137">
        <f>+F31+F32+F34+F35+F36+F37+F38</f>
        <v>0</v>
      </c>
      <c r="G30" s="275">
        <f>+G31+G32+G34+G35+G36+G37+G38</f>
        <v>0</v>
      </c>
    </row>
    <row r="31" spans="1:7" s="44" customFormat="1" ht="12" customHeight="1">
      <c r="A31" s="161" t="s">
        <v>156</v>
      </c>
      <c r="B31" s="145" t="s">
        <v>422</v>
      </c>
      <c r="C31" s="133"/>
      <c r="D31" s="133"/>
      <c r="E31" s="133"/>
      <c r="F31" s="175">
        <f aca="true" t="shared" si="6" ref="F31:F38">D31+E31</f>
        <v>0</v>
      </c>
      <c r="G31" s="272">
        <f aca="true" t="shared" si="7" ref="G31:G38">C31+F31</f>
        <v>0</v>
      </c>
    </row>
    <row r="32" spans="1:7" s="44" customFormat="1" ht="12" customHeight="1">
      <c r="A32" s="161" t="s">
        <v>157</v>
      </c>
      <c r="B32" s="145" t="s">
        <v>449</v>
      </c>
      <c r="C32" s="132"/>
      <c r="D32" s="132"/>
      <c r="E32" s="132"/>
      <c r="F32" s="299">
        <f t="shared" si="6"/>
        <v>0</v>
      </c>
      <c r="G32" s="273">
        <f t="shared" si="7"/>
        <v>0</v>
      </c>
    </row>
    <row r="33" spans="1:7" s="44" customFormat="1" ht="12" customHeight="1">
      <c r="A33" s="162" t="s">
        <v>158</v>
      </c>
      <c r="B33" s="146" t="s">
        <v>450</v>
      </c>
      <c r="C33" s="132"/>
      <c r="D33" s="132"/>
      <c r="E33" s="132"/>
      <c r="F33" s="299"/>
      <c r="G33" s="273"/>
    </row>
    <row r="34" spans="1:7" s="44" customFormat="1" ht="12" customHeight="1">
      <c r="A34" s="162" t="s">
        <v>159</v>
      </c>
      <c r="B34" s="146" t="s">
        <v>423</v>
      </c>
      <c r="C34" s="132"/>
      <c r="D34" s="132"/>
      <c r="E34" s="132"/>
      <c r="F34" s="299">
        <f t="shared" si="6"/>
        <v>0</v>
      </c>
      <c r="G34" s="273">
        <f t="shared" si="7"/>
        <v>0</v>
      </c>
    </row>
    <row r="35" spans="1:7" s="44" customFormat="1" ht="12" customHeight="1">
      <c r="A35" s="162" t="s">
        <v>425</v>
      </c>
      <c r="B35" s="146" t="s">
        <v>424</v>
      </c>
      <c r="C35" s="132"/>
      <c r="D35" s="132"/>
      <c r="E35" s="132"/>
      <c r="F35" s="299">
        <f t="shared" si="6"/>
        <v>0</v>
      </c>
      <c r="G35" s="273">
        <f t="shared" si="7"/>
        <v>0</v>
      </c>
    </row>
    <row r="36" spans="1:7" s="44" customFormat="1" ht="12" customHeight="1">
      <c r="A36" s="162" t="s">
        <v>426</v>
      </c>
      <c r="B36" s="146" t="s">
        <v>160</v>
      </c>
      <c r="C36" s="132"/>
      <c r="D36" s="132"/>
      <c r="E36" s="132"/>
      <c r="F36" s="299">
        <f t="shared" si="6"/>
        <v>0</v>
      </c>
      <c r="G36" s="273">
        <f t="shared" si="7"/>
        <v>0</v>
      </c>
    </row>
    <row r="37" spans="1:7" s="44" customFormat="1" ht="12" customHeight="1">
      <c r="A37" s="162" t="s">
        <v>427</v>
      </c>
      <c r="B37" s="146" t="s">
        <v>161</v>
      </c>
      <c r="C37" s="132"/>
      <c r="D37" s="132"/>
      <c r="E37" s="132"/>
      <c r="F37" s="299">
        <f t="shared" si="6"/>
        <v>0</v>
      </c>
      <c r="G37" s="273">
        <f t="shared" si="7"/>
        <v>0</v>
      </c>
    </row>
    <row r="38" spans="1:7" s="44" customFormat="1" ht="12" customHeight="1" thickBot="1">
      <c r="A38" s="163" t="s">
        <v>451</v>
      </c>
      <c r="B38" s="76" t="s">
        <v>162</v>
      </c>
      <c r="C38" s="134"/>
      <c r="D38" s="134"/>
      <c r="E38" s="134"/>
      <c r="F38" s="300">
        <f t="shared" si="6"/>
        <v>0</v>
      </c>
      <c r="G38" s="274">
        <f t="shared" si="7"/>
        <v>0</v>
      </c>
    </row>
    <row r="39" spans="1:7" s="44" customFormat="1" ht="12" customHeight="1" thickBot="1">
      <c r="A39" s="23" t="s">
        <v>9</v>
      </c>
      <c r="B39" s="17" t="s">
        <v>300</v>
      </c>
      <c r="C39" s="131">
        <f>SUM(C40:C50)</f>
        <v>0</v>
      </c>
      <c r="D39" s="201">
        <f>SUM(D40:D50)</f>
        <v>0</v>
      </c>
      <c r="E39" s="131">
        <f>SUM(E40:E50)</f>
        <v>0</v>
      </c>
      <c r="F39" s="131">
        <f>SUM(F40:F50)</f>
        <v>0</v>
      </c>
      <c r="G39" s="271">
        <f>SUM(G40:G50)</f>
        <v>0</v>
      </c>
    </row>
    <row r="40" spans="1:7" s="44" customFormat="1" ht="12" customHeight="1">
      <c r="A40" s="161" t="s">
        <v>52</v>
      </c>
      <c r="B40" s="145" t="s">
        <v>165</v>
      </c>
      <c r="C40" s="133"/>
      <c r="D40" s="202"/>
      <c r="E40" s="133"/>
      <c r="F40" s="175">
        <f aca="true" t="shared" si="8" ref="F40:F50">D40+E40</f>
        <v>0</v>
      </c>
      <c r="G40" s="272">
        <f aca="true" t="shared" si="9" ref="G40:G50">C40+F40</f>
        <v>0</v>
      </c>
    </row>
    <row r="41" spans="1:7" s="44" customFormat="1" ht="12" customHeight="1">
      <c r="A41" s="162" t="s">
        <v>53</v>
      </c>
      <c r="B41" s="146" t="s">
        <v>166</v>
      </c>
      <c r="C41" s="132"/>
      <c r="D41" s="203"/>
      <c r="E41" s="132"/>
      <c r="F41" s="299">
        <f t="shared" si="8"/>
        <v>0</v>
      </c>
      <c r="G41" s="273">
        <f t="shared" si="9"/>
        <v>0</v>
      </c>
    </row>
    <row r="42" spans="1:7" s="44" customFormat="1" ht="12" customHeight="1">
      <c r="A42" s="162" t="s">
        <v>54</v>
      </c>
      <c r="B42" s="146" t="s">
        <v>167</v>
      </c>
      <c r="C42" s="132"/>
      <c r="D42" s="203"/>
      <c r="E42" s="132"/>
      <c r="F42" s="299">
        <f t="shared" si="8"/>
        <v>0</v>
      </c>
      <c r="G42" s="273">
        <f t="shared" si="9"/>
        <v>0</v>
      </c>
    </row>
    <row r="43" spans="1:7" s="44" customFormat="1" ht="12" customHeight="1">
      <c r="A43" s="162" t="s">
        <v>96</v>
      </c>
      <c r="B43" s="146" t="s">
        <v>168</v>
      </c>
      <c r="C43" s="132"/>
      <c r="D43" s="203"/>
      <c r="E43" s="132"/>
      <c r="F43" s="299">
        <f t="shared" si="8"/>
        <v>0</v>
      </c>
      <c r="G43" s="273">
        <f t="shared" si="9"/>
        <v>0</v>
      </c>
    </row>
    <row r="44" spans="1:7" s="44" customFormat="1" ht="12" customHeight="1">
      <c r="A44" s="162" t="s">
        <v>97</v>
      </c>
      <c r="B44" s="146" t="s">
        <v>169</v>
      </c>
      <c r="C44" s="132"/>
      <c r="D44" s="203"/>
      <c r="E44" s="132"/>
      <c r="F44" s="299">
        <f t="shared" si="8"/>
        <v>0</v>
      </c>
      <c r="G44" s="273">
        <f t="shared" si="9"/>
        <v>0</v>
      </c>
    </row>
    <row r="45" spans="1:7" s="44" customFormat="1" ht="12" customHeight="1">
      <c r="A45" s="162" t="s">
        <v>98</v>
      </c>
      <c r="B45" s="146" t="s">
        <v>170</v>
      </c>
      <c r="C45" s="132"/>
      <c r="D45" s="203"/>
      <c r="E45" s="132"/>
      <c r="F45" s="299">
        <f t="shared" si="8"/>
        <v>0</v>
      </c>
      <c r="G45" s="273">
        <f t="shared" si="9"/>
        <v>0</v>
      </c>
    </row>
    <row r="46" spans="1:7" s="44" customFormat="1" ht="12" customHeight="1">
      <c r="A46" s="162" t="s">
        <v>99</v>
      </c>
      <c r="B46" s="146" t="s">
        <v>171</v>
      </c>
      <c r="C46" s="132"/>
      <c r="D46" s="203"/>
      <c r="E46" s="132"/>
      <c r="F46" s="299">
        <f t="shared" si="8"/>
        <v>0</v>
      </c>
      <c r="G46" s="273">
        <f t="shared" si="9"/>
        <v>0</v>
      </c>
    </row>
    <row r="47" spans="1:7" s="44" customFormat="1" ht="12" customHeight="1">
      <c r="A47" s="162" t="s">
        <v>100</v>
      </c>
      <c r="B47" s="146" t="s">
        <v>172</v>
      </c>
      <c r="C47" s="132"/>
      <c r="D47" s="203"/>
      <c r="E47" s="132"/>
      <c r="F47" s="299">
        <f t="shared" si="8"/>
        <v>0</v>
      </c>
      <c r="G47" s="273">
        <f t="shared" si="9"/>
        <v>0</v>
      </c>
    </row>
    <row r="48" spans="1:7" s="44" customFormat="1" ht="12" customHeight="1">
      <c r="A48" s="162" t="s">
        <v>163</v>
      </c>
      <c r="B48" s="146" t="s">
        <v>173</v>
      </c>
      <c r="C48" s="135"/>
      <c r="D48" s="228"/>
      <c r="E48" s="135"/>
      <c r="F48" s="297">
        <f t="shared" si="8"/>
        <v>0</v>
      </c>
      <c r="G48" s="276">
        <f t="shared" si="9"/>
        <v>0</v>
      </c>
    </row>
    <row r="49" spans="1:7" s="44" customFormat="1" ht="12" customHeight="1">
      <c r="A49" s="163" t="s">
        <v>164</v>
      </c>
      <c r="B49" s="147" t="s">
        <v>302</v>
      </c>
      <c r="C49" s="136"/>
      <c r="D49" s="229"/>
      <c r="E49" s="136"/>
      <c r="F49" s="303">
        <f t="shared" si="8"/>
        <v>0</v>
      </c>
      <c r="G49" s="277">
        <f t="shared" si="9"/>
        <v>0</v>
      </c>
    </row>
    <row r="50" spans="1:7" s="44" customFormat="1" ht="12" customHeight="1" thickBot="1">
      <c r="A50" s="163" t="s">
        <v>301</v>
      </c>
      <c r="B50" s="147" t="s">
        <v>174</v>
      </c>
      <c r="C50" s="136"/>
      <c r="D50" s="229"/>
      <c r="E50" s="136"/>
      <c r="F50" s="303">
        <f t="shared" si="8"/>
        <v>0</v>
      </c>
      <c r="G50" s="277">
        <f t="shared" si="9"/>
        <v>0</v>
      </c>
    </row>
    <row r="51" spans="1:7" s="44" customFormat="1" ht="12" customHeight="1" thickBot="1">
      <c r="A51" s="23" t="s">
        <v>10</v>
      </c>
      <c r="B51" s="17" t="s">
        <v>175</v>
      </c>
      <c r="C51" s="131">
        <f>SUM(C52:C56)</f>
        <v>0</v>
      </c>
      <c r="D51" s="201">
        <f>SUM(D52:D56)</f>
        <v>0</v>
      </c>
      <c r="E51" s="131">
        <f>SUM(E52:E56)</f>
        <v>0</v>
      </c>
      <c r="F51" s="131">
        <f>SUM(F52:F56)</f>
        <v>0</v>
      </c>
      <c r="G51" s="271">
        <f>SUM(G52:G56)</f>
        <v>0</v>
      </c>
    </row>
    <row r="52" spans="1:7" s="44" customFormat="1" ht="12" customHeight="1">
      <c r="A52" s="161" t="s">
        <v>55</v>
      </c>
      <c r="B52" s="145" t="s">
        <v>179</v>
      </c>
      <c r="C52" s="176"/>
      <c r="D52" s="230"/>
      <c r="E52" s="176"/>
      <c r="F52" s="294">
        <f>D52+E52</f>
        <v>0</v>
      </c>
      <c r="G52" s="278">
        <f>C52+F52</f>
        <v>0</v>
      </c>
    </row>
    <row r="53" spans="1:7" s="44" customFormat="1" ht="12" customHeight="1">
      <c r="A53" s="162" t="s">
        <v>56</v>
      </c>
      <c r="B53" s="146" t="s">
        <v>180</v>
      </c>
      <c r="C53" s="135"/>
      <c r="D53" s="228"/>
      <c r="E53" s="135"/>
      <c r="F53" s="297">
        <f>D53+E53</f>
        <v>0</v>
      </c>
      <c r="G53" s="276">
        <f>C53+F53</f>
        <v>0</v>
      </c>
    </row>
    <row r="54" spans="1:7" s="44" customFormat="1" ht="12" customHeight="1">
      <c r="A54" s="162" t="s">
        <v>176</v>
      </c>
      <c r="B54" s="146" t="s">
        <v>181</v>
      </c>
      <c r="C54" s="135"/>
      <c r="D54" s="228"/>
      <c r="E54" s="135"/>
      <c r="F54" s="297">
        <f>D54+E54</f>
        <v>0</v>
      </c>
      <c r="G54" s="276">
        <f>C54+F54</f>
        <v>0</v>
      </c>
    </row>
    <row r="55" spans="1:7" s="44" customFormat="1" ht="12" customHeight="1">
      <c r="A55" s="162" t="s">
        <v>177</v>
      </c>
      <c r="B55" s="146" t="s">
        <v>182</v>
      </c>
      <c r="C55" s="135"/>
      <c r="D55" s="228"/>
      <c r="E55" s="135"/>
      <c r="F55" s="297">
        <f>D55+E55</f>
        <v>0</v>
      </c>
      <c r="G55" s="276">
        <f>C55+F55</f>
        <v>0</v>
      </c>
    </row>
    <row r="56" spans="1:7" s="44" customFormat="1" ht="12" customHeight="1" thickBot="1">
      <c r="A56" s="163" t="s">
        <v>178</v>
      </c>
      <c r="B56" s="147" t="s">
        <v>183</v>
      </c>
      <c r="C56" s="136"/>
      <c r="D56" s="229"/>
      <c r="E56" s="136"/>
      <c r="F56" s="303">
        <f>D56+E56</f>
        <v>0</v>
      </c>
      <c r="G56" s="277">
        <f>C56+F56</f>
        <v>0</v>
      </c>
    </row>
    <row r="57" spans="1:7" s="44" customFormat="1" ht="12" customHeight="1" thickBot="1">
      <c r="A57" s="23" t="s">
        <v>101</v>
      </c>
      <c r="B57" s="17" t="s">
        <v>184</v>
      </c>
      <c r="C57" s="131">
        <f>SUM(C58:C60)</f>
        <v>0</v>
      </c>
      <c r="D57" s="201">
        <f>SUM(D58:D60)</f>
        <v>0</v>
      </c>
      <c r="E57" s="131">
        <f>SUM(E58:E60)</f>
        <v>0</v>
      </c>
      <c r="F57" s="131">
        <f>SUM(F58:F60)</f>
        <v>0</v>
      </c>
      <c r="G57" s="271">
        <f>SUM(G58:G60)</f>
        <v>0</v>
      </c>
    </row>
    <row r="58" spans="1:7" s="44" customFormat="1" ht="12" customHeight="1">
      <c r="A58" s="161" t="s">
        <v>57</v>
      </c>
      <c r="B58" s="145" t="s">
        <v>185</v>
      </c>
      <c r="C58" s="133"/>
      <c r="D58" s="202"/>
      <c r="E58" s="133"/>
      <c r="F58" s="175">
        <f>D58+E58</f>
        <v>0</v>
      </c>
      <c r="G58" s="272">
        <f>C58+F58</f>
        <v>0</v>
      </c>
    </row>
    <row r="59" spans="1:7" s="44" customFormat="1" ht="22.5">
      <c r="A59" s="162" t="s">
        <v>58</v>
      </c>
      <c r="B59" s="146" t="s">
        <v>295</v>
      </c>
      <c r="C59" s="132"/>
      <c r="D59" s="203"/>
      <c r="E59" s="132"/>
      <c r="F59" s="299">
        <f>D59+E59</f>
        <v>0</v>
      </c>
      <c r="G59" s="273">
        <f>C59+F59</f>
        <v>0</v>
      </c>
    </row>
    <row r="60" spans="1:7" s="44" customFormat="1" ht="12" customHeight="1">
      <c r="A60" s="162" t="s">
        <v>188</v>
      </c>
      <c r="B60" s="146" t="s">
        <v>186</v>
      </c>
      <c r="C60" s="132"/>
      <c r="D60" s="203"/>
      <c r="E60" s="132"/>
      <c r="F60" s="299">
        <f>D60+E60</f>
        <v>0</v>
      </c>
      <c r="G60" s="273">
        <f>C60+F60</f>
        <v>0</v>
      </c>
    </row>
    <row r="61" spans="1:7" s="44" customFormat="1" ht="12" customHeight="1" thickBot="1">
      <c r="A61" s="163" t="s">
        <v>189</v>
      </c>
      <c r="B61" s="147" t="s">
        <v>187</v>
      </c>
      <c r="C61" s="134"/>
      <c r="D61" s="204"/>
      <c r="E61" s="134"/>
      <c r="F61" s="300">
        <f>D61+E61</f>
        <v>0</v>
      </c>
      <c r="G61" s="274">
        <f>C61+F61</f>
        <v>0</v>
      </c>
    </row>
    <row r="62" spans="1:7" s="44" customFormat="1" ht="12" customHeight="1" thickBot="1">
      <c r="A62" s="23" t="s">
        <v>12</v>
      </c>
      <c r="B62" s="74" t="s">
        <v>190</v>
      </c>
      <c r="C62" s="131">
        <f>SUM(C63:C65)</f>
        <v>0</v>
      </c>
      <c r="D62" s="201">
        <f>SUM(D63:D65)</f>
        <v>0</v>
      </c>
      <c r="E62" s="131">
        <f>SUM(E63:E65)</f>
        <v>0</v>
      </c>
      <c r="F62" s="131">
        <f>SUM(F63:F65)</f>
        <v>0</v>
      </c>
      <c r="G62" s="271">
        <f>SUM(G63:G65)</f>
        <v>0</v>
      </c>
    </row>
    <row r="63" spans="1:7" s="44" customFormat="1" ht="12" customHeight="1">
      <c r="A63" s="161" t="s">
        <v>102</v>
      </c>
      <c r="B63" s="145" t="s">
        <v>192</v>
      </c>
      <c r="C63" s="135"/>
      <c r="D63" s="228"/>
      <c r="E63" s="135"/>
      <c r="F63" s="297">
        <f>D63+E63</f>
        <v>0</v>
      </c>
      <c r="G63" s="276">
        <f>C63+F63</f>
        <v>0</v>
      </c>
    </row>
    <row r="64" spans="1:7" s="44" customFormat="1" ht="22.5">
      <c r="A64" s="162" t="s">
        <v>103</v>
      </c>
      <c r="B64" s="146" t="s">
        <v>296</v>
      </c>
      <c r="C64" s="135"/>
      <c r="D64" s="228"/>
      <c r="E64" s="135"/>
      <c r="F64" s="297">
        <f>D64+E64</f>
        <v>0</v>
      </c>
      <c r="G64" s="276">
        <f>C64+F64</f>
        <v>0</v>
      </c>
    </row>
    <row r="65" spans="1:7" s="44" customFormat="1" ht="12" customHeight="1">
      <c r="A65" s="162" t="s">
        <v>123</v>
      </c>
      <c r="B65" s="146" t="s">
        <v>193</v>
      </c>
      <c r="C65" s="135"/>
      <c r="D65" s="228"/>
      <c r="E65" s="135"/>
      <c r="F65" s="297">
        <f>D65+E65</f>
        <v>0</v>
      </c>
      <c r="G65" s="276">
        <f>C65+F65</f>
        <v>0</v>
      </c>
    </row>
    <row r="66" spans="1:7" s="44" customFormat="1" ht="12" customHeight="1" thickBot="1">
      <c r="A66" s="163" t="s">
        <v>191</v>
      </c>
      <c r="B66" s="147" t="s">
        <v>194</v>
      </c>
      <c r="C66" s="135"/>
      <c r="D66" s="228"/>
      <c r="E66" s="135"/>
      <c r="F66" s="297">
        <f>D66+E66</f>
        <v>0</v>
      </c>
      <c r="G66" s="276">
        <f>C66+F66</f>
        <v>0</v>
      </c>
    </row>
    <row r="67" spans="1:7" s="44" customFormat="1" ht="12" customHeight="1" thickBot="1">
      <c r="A67" s="23" t="s">
        <v>13</v>
      </c>
      <c r="B67" s="17" t="s">
        <v>195</v>
      </c>
      <c r="C67" s="137">
        <f>+C9+C16+C23+C30+C39+C51+C57+C62</f>
        <v>0</v>
      </c>
      <c r="D67" s="205">
        <f>+D9+D16+D23+D30+D39+D51+D57+D62</f>
        <v>0</v>
      </c>
      <c r="E67" s="137">
        <f>+E9+E16+E23+E30+E39+E51+E57+E62</f>
        <v>0</v>
      </c>
      <c r="F67" s="137">
        <f>+F9+F16+F23+F30+F39+F51+F57+F62</f>
        <v>0</v>
      </c>
      <c r="G67" s="275">
        <f>+G9+G16+G23+G30+G39+G51+G57+G62</f>
        <v>0</v>
      </c>
    </row>
    <row r="68" spans="1:7" s="44" customFormat="1" ht="12" customHeight="1" thickBot="1">
      <c r="A68" s="164" t="s">
        <v>283</v>
      </c>
      <c r="B68" s="74" t="s">
        <v>197</v>
      </c>
      <c r="C68" s="131">
        <f>SUM(C69:C71)</f>
        <v>0</v>
      </c>
      <c r="D68" s="201">
        <f>SUM(D69:D71)</f>
        <v>0</v>
      </c>
      <c r="E68" s="131">
        <f>SUM(E69:E71)</f>
        <v>0</v>
      </c>
      <c r="F68" s="131">
        <f>SUM(F69:F71)</f>
        <v>0</v>
      </c>
      <c r="G68" s="271">
        <f>SUM(G69:G71)</f>
        <v>0</v>
      </c>
    </row>
    <row r="69" spans="1:7" s="44" customFormat="1" ht="12" customHeight="1">
      <c r="A69" s="161" t="s">
        <v>225</v>
      </c>
      <c r="B69" s="145" t="s">
        <v>198</v>
      </c>
      <c r="C69" s="135"/>
      <c r="D69" s="228"/>
      <c r="E69" s="135"/>
      <c r="F69" s="297">
        <f>D69+E69</f>
        <v>0</v>
      </c>
      <c r="G69" s="276">
        <f>C69+F69</f>
        <v>0</v>
      </c>
    </row>
    <row r="70" spans="1:7" s="44" customFormat="1" ht="12" customHeight="1">
      <c r="A70" s="162" t="s">
        <v>234</v>
      </c>
      <c r="B70" s="146" t="s">
        <v>199</v>
      </c>
      <c r="C70" s="135"/>
      <c r="D70" s="228"/>
      <c r="E70" s="135"/>
      <c r="F70" s="297">
        <f>D70+E70</f>
        <v>0</v>
      </c>
      <c r="G70" s="276">
        <f>C70+F70</f>
        <v>0</v>
      </c>
    </row>
    <row r="71" spans="1:7" s="44" customFormat="1" ht="12" customHeight="1" thickBot="1">
      <c r="A71" s="171" t="s">
        <v>235</v>
      </c>
      <c r="B71" s="291" t="s">
        <v>200</v>
      </c>
      <c r="C71" s="270"/>
      <c r="D71" s="231"/>
      <c r="E71" s="270"/>
      <c r="F71" s="296">
        <f>D71+E71</f>
        <v>0</v>
      </c>
      <c r="G71" s="292">
        <f>C71+F71</f>
        <v>0</v>
      </c>
    </row>
    <row r="72" spans="1:7" s="44" customFormat="1" ht="12" customHeight="1" thickBot="1">
      <c r="A72" s="164" t="s">
        <v>201</v>
      </c>
      <c r="B72" s="74" t="s">
        <v>202</v>
      </c>
      <c r="C72" s="131">
        <f>SUM(C73:C76)</f>
        <v>0</v>
      </c>
      <c r="D72" s="131">
        <f>SUM(D73:D76)</f>
        <v>0</v>
      </c>
      <c r="E72" s="131">
        <f>SUM(E73:E76)</f>
        <v>0</v>
      </c>
      <c r="F72" s="131">
        <f>SUM(F73:F76)</f>
        <v>0</v>
      </c>
      <c r="G72" s="271">
        <f>SUM(G73:G76)</f>
        <v>0</v>
      </c>
    </row>
    <row r="73" spans="1:7" s="44" customFormat="1" ht="12" customHeight="1">
      <c r="A73" s="161" t="s">
        <v>80</v>
      </c>
      <c r="B73" s="255" t="s">
        <v>203</v>
      </c>
      <c r="C73" s="135"/>
      <c r="D73" s="135"/>
      <c r="E73" s="135"/>
      <c r="F73" s="297">
        <f>D73+E73</f>
        <v>0</v>
      </c>
      <c r="G73" s="276">
        <f>C73+F73</f>
        <v>0</v>
      </c>
    </row>
    <row r="74" spans="1:7" s="44" customFormat="1" ht="12" customHeight="1">
      <c r="A74" s="162" t="s">
        <v>81</v>
      </c>
      <c r="B74" s="255" t="s">
        <v>437</v>
      </c>
      <c r="C74" s="135"/>
      <c r="D74" s="135"/>
      <c r="E74" s="135"/>
      <c r="F74" s="297">
        <f>D74+E74</f>
        <v>0</v>
      </c>
      <c r="G74" s="276">
        <f>C74+F74</f>
        <v>0</v>
      </c>
    </row>
    <row r="75" spans="1:7" s="44" customFormat="1" ht="12" customHeight="1">
      <c r="A75" s="162" t="s">
        <v>226</v>
      </c>
      <c r="B75" s="255" t="s">
        <v>204</v>
      </c>
      <c r="C75" s="135"/>
      <c r="D75" s="135"/>
      <c r="E75" s="135"/>
      <c r="F75" s="297">
        <f>D75+E75</f>
        <v>0</v>
      </c>
      <c r="G75" s="276">
        <f>C75+F75</f>
        <v>0</v>
      </c>
    </row>
    <row r="76" spans="1:7" s="44" customFormat="1" ht="12" customHeight="1" thickBot="1">
      <c r="A76" s="163" t="s">
        <v>227</v>
      </c>
      <c r="B76" s="256" t="s">
        <v>438</v>
      </c>
      <c r="C76" s="135"/>
      <c r="D76" s="135"/>
      <c r="E76" s="135"/>
      <c r="F76" s="297">
        <f>D76+E76</f>
        <v>0</v>
      </c>
      <c r="G76" s="276">
        <f>C76+F76</f>
        <v>0</v>
      </c>
    </row>
    <row r="77" spans="1:7" s="44" customFormat="1" ht="12" customHeight="1" thickBot="1">
      <c r="A77" s="164" t="s">
        <v>205</v>
      </c>
      <c r="B77" s="74" t="s">
        <v>206</v>
      </c>
      <c r="C77" s="131">
        <f>SUM(C78:C80)</f>
        <v>0</v>
      </c>
      <c r="D77" s="131">
        <f>SUM(D78:D80)</f>
        <v>0</v>
      </c>
      <c r="E77" s="131">
        <f>SUM(E78:E80)</f>
        <v>0</v>
      </c>
      <c r="F77" s="131">
        <f>SUM(F78:F80)</f>
        <v>0</v>
      </c>
      <c r="G77" s="131">
        <f>SUM(G78:G80)</f>
        <v>0</v>
      </c>
    </row>
    <row r="78" spans="1:7" s="44" customFormat="1" ht="12" customHeight="1">
      <c r="A78" s="161" t="s">
        <v>228</v>
      </c>
      <c r="B78" s="145" t="s">
        <v>207</v>
      </c>
      <c r="C78" s="135"/>
      <c r="D78" s="135"/>
      <c r="E78" s="135"/>
      <c r="F78" s="297">
        <f>D78+E78</f>
        <v>0</v>
      </c>
      <c r="G78" s="276">
        <f>C78+F78</f>
        <v>0</v>
      </c>
    </row>
    <row r="79" spans="1:7" s="44" customFormat="1" ht="12.75" customHeight="1">
      <c r="A79" s="162" t="s">
        <v>229</v>
      </c>
      <c r="B79" s="146" t="s">
        <v>208</v>
      </c>
      <c r="C79" s="135"/>
      <c r="D79" s="135"/>
      <c r="E79" s="135"/>
      <c r="F79" s="297">
        <f>D79+E79</f>
        <v>0</v>
      </c>
      <c r="G79" s="276">
        <f>C79+F79</f>
        <v>0</v>
      </c>
    </row>
    <row r="80" spans="1:7" s="44" customFormat="1" ht="12.75" customHeight="1" thickBot="1">
      <c r="A80" s="170" t="s">
        <v>453</v>
      </c>
      <c r="B80" s="336" t="s">
        <v>452</v>
      </c>
      <c r="C80" s="267"/>
      <c r="D80" s="267"/>
      <c r="E80" s="267"/>
      <c r="F80" s="295"/>
      <c r="G80" s="337"/>
    </row>
    <row r="81" spans="1:7" s="43" customFormat="1" ht="12" customHeight="1" thickBot="1">
      <c r="A81" s="164" t="s">
        <v>209</v>
      </c>
      <c r="B81" s="74" t="s">
        <v>210</v>
      </c>
      <c r="C81" s="131">
        <f>SUM(C82:C84)</f>
        <v>0</v>
      </c>
      <c r="D81" s="131">
        <f>SUM(D82:D84)</f>
        <v>0</v>
      </c>
      <c r="E81" s="131">
        <f>SUM(E82:E84)</f>
        <v>0</v>
      </c>
      <c r="F81" s="131">
        <f>SUM(F82:F84)</f>
        <v>0</v>
      </c>
      <c r="G81" s="271">
        <f>SUM(G82:G84)</f>
        <v>0</v>
      </c>
    </row>
    <row r="82" spans="1:7" s="44" customFormat="1" ht="12" customHeight="1">
      <c r="A82" s="161" t="s">
        <v>230</v>
      </c>
      <c r="B82" s="145" t="s">
        <v>211</v>
      </c>
      <c r="C82" s="135"/>
      <c r="D82" s="135"/>
      <c r="E82" s="135"/>
      <c r="F82" s="297">
        <f>D82+E82</f>
        <v>0</v>
      </c>
      <c r="G82" s="276">
        <f>C82+F82</f>
        <v>0</v>
      </c>
    </row>
    <row r="83" spans="1:7" s="44" customFormat="1" ht="12" customHeight="1">
      <c r="A83" s="162" t="s">
        <v>231</v>
      </c>
      <c r="B83" s="146" t="s">
        <v>212</v>
      </c>
      <c r="C83" s="135"/>
      <c r="D83" s="135"/>
      <c r="E83" s="135"/>
      <c r="F83" s="297">
        <f>D83+E83</f>
        <v>0</v>
      </c>
      <c r="G83" s="276">
        <f>C83+F83</f>
        <v>0</v>
      </c>
    </row>
    <row r="84" spans="1:7" s="44" customFormat="1" ht="12" customHeight="1" thickBot="1">
      <c r="A84" s="163" t="s">
        <v>232</v>
      </c>
      <c r="B84" s="257" t="s">
        <v>439</v>
      </c>
      <c r="C84" s="135"/>
      <c r="D84" s="135"/>
      <c r="E84" s="135"/>
      <c r="F84" s="297">
        <f>D84+E84</f>
        <v>0</v>
      </c>
      <c r="G84" s="276">
        <f>C84+F84</f>
        <v>0</v>
      </c>
    </row>
    <row r="85" spans="1:7" s="44" customFormat="1" ht="12" customHeight="1" thickBot="1">
      <c r="A85" s="164" t="s">
        <v>213</v>
      </c>
      <c r="B85" s="74" t="s">
        <v>233</v>
      </c>
      <c r="C85" s="131">
        <f>SUM(C86:C89)</f>
        <v>0</v>
      </c>
      <c r="D85" s="131">
        <f>SUM(D86:D89)</f>
        <v>0</v>
      </c>
      <c r="E85" s="131">
        <f>SUM(E86:E89)</f>
        <v>0</v>
      </c>
      <c r="F85" s="131">
        <f>SUM(F86:F89)</f>
        <v>0</v>
      </c>
      <c r="G85" s="271">
        <f>SUM(G86:G89)</f>
        <v>0</v>
      </c>
    </row>
    <row r="86" spans="1:7" s="44" customFormat="1" ht="12" customHeight="1">
      <c r="A86" s="165" t="s">
        <v>214</v>
      </c>
      <c r="B86" s="145" t="s">
        <v>215</v>
      </c>
      <c r="C86" s="135"/>
      <c r="D86" s="135"/>
      <c r="E86" s="135"/>
      <c r="F86" s="297">
        <f aca="true" t="shared" si="10" ref="F86:F91">D86+E86</f>
        <v>0</v>
      </c>
      <c r="G86" s="276">
        <f aca="true" t="shared" si="11" ref="G86:G91">C86+F86</f>
        <v>0</v>
      </c>
    </row>
    <row r="87" spans="1:7" s="44" customFormat="1" ht="12" customHeight="1">
      <c r="A87" s="166" t="s">
        <v>216</v>
      </c>
      <c r="B87" s="146" t="s">
        <v>217</v>
      </c>
      <c r="C87" s="135"/>
      <c r="D87" s="135"/>
      <c r="E87" s="135"/>
      <c r="F87" s="297">
        <f t="shared" si="10"/>
        <v>0</v>
      </c>
      <c r="G87" s="276">
        <f t="shared" si="11"/>
        <v>0</v>
      </c>
    </row>
    <row r="88" spans="1:7" s="44" customFormat="1" ht="12" customHeight="1">
      <c r="A88" s="166" t="s">
        <v>218</v>
      </c>
      <c r="B88" s="146" t="s">
        <v>219</v>
      </c>
      <c r="C88" s="135"/>
      <c r="D88" s="135"/>
      <c r="E88" s="135"/>
      <c r="F88" s="297">
        <f t="shared" si="10"/>
        <v>0</v>
      </c>
      <c r="G88" s="276">
        <f t="shared" si="11"/>
        <v>0</v>
      </c>
    </row>
    <row r="89" spans="1:7" s="43" customFormat="1" ht="12" customHeight="1" thickBot="1">
      <c r="A89" s="167" t="s">
        <v>220</v>
      </c>
      <c r="B89" s="147" t="s">
        <v>221</v>
      </c>
      <c r="C89" s="135"/>
      <c r="D89" s="135"/>
      <c r="E89" s="135"/>
      <c r="F89" s="297">
        <f t="shared" si="10"/>
        <v>0</v>
      </c>
      <c r="G89" s="276">
        <f t="shared" si="11"/>
        <v>0</v>
      </c>
    </row>
    <row r="90" spans="1:7" s="43" customFormat="1" ht="12" customHeight="1" thickBot="1">
      <c r="A90" s="164" t="s">
        <v>222</v>
      </c>
      <c r="B90" s="74" t="s">
        <v>341</v>
      </c>
      <c r="C90" s="179"/>
      <c r="D90" s="179"/>
      <c r="E90" s="179"/>
      <c r="F90" s="131">
        <f t="shared" si="10"/>
        <v>0</v>
      </c>
      <c r="G90" s="271">
        <f t="shared" si="11"/>
        <v>0</v>
      </c>
    </row>
    <row r="91" spans="1:7" s="43" customFormat="1" ht="12" customHeight="1" thickBot="1">
      <c r="A91" s="164" t="s">
        <v>362</v>
      </c>
      <c r="B91" s="74" t="s">
        <v>223</v>
      </c>
      <c r="C91" s="179"/>
      <c r="D91" s="179"/>
      <c r="E91" s="179"/>
      <c r="F91" s="131">
        <f t="shared" si="10"/>
        <v>0</v>
      </c>
      <c r="G91" s="271">
        <f t="shared" si="11"/>
        <v>0</v>
      </c>
    </row>
    <row r="92" spans="1:7" s="43" customFormat="1" ht="12" customHeight="1" thickBot="1">
      <c r="A92" s="164" t="s">
        <v>363</v>
      </c>
      <c r="B92" s="151" t="s">
        <v>344</v>
      </c>
      <c r="C92" s="137">
        <f>+C68+C72+C77+C81+C85+C91+C90</f>
        <v>0</v>
      </c>
      <c r="D92" s="137">
        <f>+D68+D72+D77+D81+D85+D91+D90</f>
        <v>0</v>
      </c>
      <c r="E92" s="137">
        <f>+E68+E72+E77+E81+E85+E91+E90</f>
        <v>0</v>
      </c>
      <c r="F92" s="137">
        <f>+F68+F72+F77+F81+F85+F91+F90</f>
        <v>0</v>
      </c>
      <c r="G92" s="275">
        <f>+G68+G72+G77+G81+G85+G91+G90</f>
        <v>0</v>
      </c>
    </row>
    <row r="93" spans="1:7" s="43" customFormat="1" ht="12" customHeight="1" thickBot="1">
      <c r="A93" s="168" t="s">
        <v>364</v>
      </c>
      <c r="B93" s="152" t="s">
        <v>365</v>
      </c>
      <c r="C93" s="137">
        <f>+C67+C92</f>
        <v>0</v>
      </c>
      <c r="D93" s="137">
        <f>+D67+D92</f>
        <v>0</v>
      </c>
      <c r="E93" s="137">
        <f>+E67+E92</f>
        <v>0</v>
      </c>
      <c r="F93" s="137">
        <f>+F67+F92</f>
        <v>0</v>
      </c>
      <c r="G93" s="275">
        <f>+G67+G92</f>
        <v>0</v>
      </c>
    </row>
    <row r="94" spans="1:7" s="39" customFormat="1" ht="16.5" customHeight="1" thickBot="1">
      <c r="A94" s="753" t="s">
        <v>38</v>
      </c>
      <c r="B94" s="754"/>
      <c r="C94" s="754"/>
      <c r="D94" s="754"/>
      <c r="E94" s="754"/>
      <c r="F94" s="754"/>
      <c r="G94" s="755"/>
    </row>
    <row r="95" spans="1:7" s="45" customFormat="1" ht="12" customHeight="1" thickBot="1">
      <c r="A95" s="139" t="s">
        <v>5</v>
      </c>
      <c r="B95" s="22" t="s">
        <v>369</v>
      </c>
      <c r="C95" s="130">
        <f>+C96+C97+C98+C99+C100+C113</f>
        <v>0</v>
      </c>
      <c r="D95" s="279">
        <f>+D96+D97+D98+D99+D100+D113</f>
        <v>0</v>
      </c>
      <c r="E95" s="130">
        <f>+E96+E97+E98+E99+E100+E113</f>
        <v>0</v>
      </c>
      <c r="F95" s="130">
        <f>+F96+F97+F98+F99+F100+F113</f>
        <v>0</v>
      </c>
      <c r="G95" s="283">
        <f>+G96+G97+G98+G99+G100+G113</f>
        <v>0</v>
      </c>
    </row>
    <row r="96" spans="1:7" ht="12" customHeight="1">
      <c r="A96" s="169" t="s">
        <v>59</v>
      </c>
      <c r="B96" s="6" t="s">
        <v>34</v>
      </c>
      <c r="C96" s="193"/>
      <c r="D96" s="280"/>
      <c r="E96" s="193"/>
      <c r="F96" s="298">
        <f aca="true" t="shared" si="12" ref="F96:F115">D96+E96</f>
        <v>0</v>
      </c>
      <c r="G96" s="284">
        <f aca="true" t="shared" si="13" ref="G96:G115">C96+F96</f>
        <v>0</v>
      </c>
    </row>
    <row r="97" spans="1:7" ht="12" customHeight="1">
      <c r="A97" s="162" t="s">
        <v>60</v>
      </c>
      <c r="B97" s="4" t="s">
        <v>104</v>
      </c>
      <c r="C97" s="132"/>
      <c r="D97" s="281"/>
      <c r="E97" s="132"/>
      <c r="F97" s="299">
        <f t="shared" si="12"/>
        <v>0</v>
      </c>
      <c r="G97" s="273">
        <f t="shared" si="13"/>
        <v>0</v>
      </c>
    </row>
    <row r="98" spans="1:7" ht="12" customHeight="1">
      <c r="A98" s="162" t="s">
        <v>61</v>
      </c>
      <c r="B98" s="4" t="s">
        <v>78</v>
      </c>
      <c r="C98" s="134"/>
      <c r="D98" s="281"/>
      <c r="E98" s="134"/>
      <c r="F98" s="300">
        <f t="shared" si="12"/>
        <v>0</v>
      </c>
      <c r="G98" s="274">
        <f t="shared" si="13"/>
        <v>0</v>
      </c>
    </row>
    <row r="99" spans="1:7" ht="12" customHeight="1">
      <c r="A99" s="162" t="s">
        <v>62</v>
      </c>
      <c r="B99" s="7" t="s">
        <v>105</v>
      </c>
      <c r="C99" s="134"/>
      <c r="D99" s="262"/>
      <c r="E99" s="134"/>
      <c r="F99" s="300">
        <f t="shared" si="12"/>
        <v>0</v>
      </c>
      <c r="G99" s="274">
        <f t="shared" si="13"/>
        <v>0</v>
      </c>
    </row>
    <row r="100" spans="1:7" ht="12" customHeight="1">
      <c r="A100" s="162" t="s">
        <v>70</v>
      </c>
      <c r="B100" s="15" t="s">
        <v>106</v>
      </c>
      <c r="C100" s="134"/>
      <c r="D100" s="262"/>
      <c r="E100" s="134"/>
      <c r="F100" s="300">
        <f t="shared" si="12"/>
        <v>0</v>
      </c>
      <c r="G100" s="274">
        <f t="shared" si="13"/>
        <v>0</v>
      </c>
    </row>
    <row r="101" spans="1:7" ht="12" customHeight="1">
      <c r="A101" s="162" t="s">
        <v>63</v>
      </c>
      <c r="B101" s="4" t="s">
        <v>366</v>
      </c>
      <c r="C101" s="134"/>
      <c r="D101" s="262"/>
      <c r="E101" s="134"/>
      <c r="F101" s="300">
        <f t="shared" si="12"/>
        <v>0</v>
      </c>
      <c r="G101" s="274">
        <f t="shared" si="13"/>
        <v>0</v>
      </c>
    </row>
    <row r="102" spans="1:7" ht="12" customHeight="1">
      <c r="A102" s="162" t="s">
        <v>64</v>
      </c>
      <c r="B102" s="51" t="s">
        <v>307</v>
      </c>
      <c r="C102" s="134"/>
      <c r="D102" s="262"/>
      <c r="E102" s="134"/>
      <c r="F102" s="300">
        <f t="shared" si="12"/>
        <v>0</v>
      </c>
      <c r="G102" s="274">
        <f t="shared" si="13"/>
        <v>0</v>
      </c>
    </row>
    <row r="103" spans="1:7" ht="12" customHeight="1">
      <c r="A103" s="162" t="s">
        <v>71</v>
      </c>
      <c r="B103" s="51" t="s">
        <v>306</v>
      </c>
      <c r="C103" s="134"/>
      <c r="D103" s="262"/>
      <c r="E103" s="134"/>
      <c r="F103" s="300">
        <f t="shared" si="12"/>
        <v>0</v>
      </c>
      <c r="G103" s="274">
        <f t="shared" si="13"/>
        <v>0</v>
      </c>
    </row>
    <row r="104" spans="1:7" ht="12" customHeight="1">
      <c r="A104" s="162" t="s">
        <v>72</v>
      </c>
      <c r="B104" s="51" t="s">
        <v>239</v>
      </c>
      <c r="C104" s="134"/>
      <c r="D104" s="262"/>
      <c r="E104" s="134"/>
      <c r="F104" s="300">
        <f t="shared" si="12"/>
        <v>0</v>
      </c>
      <c r="G104" s="274">
        <f t="shared" si="13"/>
        <v>0</v>
      </c>
    </row>
    <row r="105" spans="1:7" ht="12" customHeight="1">
      <c r="A105" s="162" t="s">
        <v>73</v>
      </c>
      <c r="B105" s="52" t="s">
        <v>240</v>
      </c>
      <c r="C105" s="134"/>
      <c r="D105" s="262"/>
      <c r="E105" s="134"/>
      <c r="F105" s="300">
        <f t="shared" si="12"/>
        <v>0</v>
      </c>
      <c r="G105" s="274">
        <f t="shared" si="13"/>
        <v>0</v>
      </c>
    </row>
    <row r="106" spans="1:7" ht="12" customHeight="1">
      <c r="A106" s="162" t="s">
        <v>74</v>
      </c>
      <c r="B106" s="52" t="s">
        <v>241</v>
      </c>
      <c r="C106" s="134"/>
      <c r="D106" s="262"/>
      <c r="E106" s="134"/>
      <c r="F106" s="300">
        <f t="shared" si="12"/>
        <v>0</v>
      </c>
      <c r="G106" s="274">
        <f t="shared" si="13"/>
        <v>0</v>
      </c>
    </row>
    <row r="107" spans="1:7" ht="12" customHeight="1">
      <c r="A107" s="162" t="s">
        <v>76</v>
      </c>
      <c r="B107" s="51" t="s">
        <v>242</v>
      </c>
      <c r="C107" s="134"/>
      <c r="D107" s="262"/>
      <c r="E107" s="134"/>
      <c r="F107" s="300">
        <f t="shared" si="12"/>
        <v>0</v>
      </c>
      <c r="G107" s="274">
        <f t="shared" si="13"/>
        <v>0</v>
      </c>
    </row>
    <row r="108" spans="1:7" ht="12" customHeight="1">
      <c r="A108" s="162" t="s">
        <v>107</v>
      </c>
      <c r="B108" s="51" t="s">
        <v>243</v>
      </c>
      <c r="C108" s="134"/>
      <c r="D108" s="262"/>
      <c r="E108" s="134"/>
      <c r="F108" s="300">
        <f t="shared" si="12"/>
        <v>0</v>
      </c>
      <c r="G108" s="274">
        <f t="shared" si="13"/>
        <v>0</v>
      </c>
    </row>
    <row r="109" spans="1:7" ht="12" customHeight="1">
      <c r="A109" s="162" t="s">
        <v>237</v>
      </c>
      <c r="B109" s="52" t="s">
        <v>244</v>
      </c>
      <c r="C109" s="132"/>
      <c r="D109" s="262"/>
      <c r="E109" s="134"/>
      <c r="F109" s="300">
        <f t="shared" si="12"/>
        <v>0</v>
      </c>
      <c r="G109" s="274">
        <f t="shared" si="13"/>
        <v>0</v>
      </c>
    </row>
    <row r="110" spans="1:7" ht="12" customHeight="1">
      <c r="A110" s="170" t="s">
        <v>238</v>
      </c>
      <c r="B110" s="53" t="s">
        <v>245</v>
      </c>
      <c r="C110" s="134"/>
      <c r="D110" s="262"/>
      <c r="E110" s="134"/>
      <c r="F110" s="300">
        <f t="shared" si="12"/>
        <v>0</v>
      </c>
      <c r="G110" s="274">
        <f t="shared" si="13"/>
        <v>0</v>
      </c>
    </row>
    <row r="111" spans="1:7" ht="12" customHeight="1">
      <c r="A111" s="162" t="s">
        <v>304</v>
      </c>
      <c r="B111" s="53" t="s">
        <v>246</v>
      </c>
      <c r="C111" s="134"/>
      <c r="D111" s="262"/>
      <c r="E111" s="134"/>
      <c r="F111" s="300">
        <f t="shared" si="12"/>
        <v>0</v>
      </c>
      <c r="G111" s="274">
        <f t="shared" si="13"/>
        <v>0</v>
      </c>
    </row>
    <row r="112" spans="1:7" ht="12" customHeight="1">
      <c r="A112" s="162" t="s">
        <v>305</v>
      </c>
      <c r="B112" s="52" t="s">
        <v>247</v>
      </c>
      <c r="C112" s="132"/>
      <c r="D112" s="261"/>
      <c r="E112" s="132"/>
      <c r="F112" s="299">
        <f t="shared" si="12"/>
        <v>0</v>
      </c>
      <c r="G112" s="273">
        <f t="shared" si="13"/>
        <v>0</v>
      </c>
    </row>
    <row r="113" spans="1:7" ht="12" customHeight="1">
      <c r="A113" s="162" t="s">
        <v>309</v>
      </c>
      <c r="B113" s="7" t="s">
        <v>35</v>
      </c>
      <c r="C113" s="132"/>
      <c r="D113" s="261"/>
      <c r="E113" s="132"/>
      <c r="F113" s="299">
        <f t="shared" si="12"/>
        <v>0</v>
      </c>
      <c r="G113" s="273">
        <f t="shared" si="13"/>
        <v>0</v>
      </c>
    </row>
    <row r="114" spans="1:7" ht="12" customHeight="1">
      <c r="A114" s="163" t="s">
        <v>310</v>
      </c>
      <c r="B114" s="4" t="s">
        <v>367</v>
      </c>
      <c r="C114" s="134"/>
      <c r="D114" s="262"/>
      <c r="E114" s="134"/>
      <c r="F114" s="300">
        <f t="shared" si="12"/>
        <v>0</v>
      </c>
      <c r="G114" s="274">
        <f t="shared" si="13"/>
        <v>0</v>
      </c>
    </row>
    <row r="115" spans="1:7" ht="12" customHeight="1" thickBot="1">
      <c r="A115" s="171" t="s">
        <v>311</v>
      </c>
      <c r="B115" s="54" t="s">
        <v>368</v>
      </c>
      <c r="C115" s="194"/>
      <c r="D115" s="263"/>
      <c r="E115" s="194"/>
      <c r="F115" s="301">
        <f t="shared" si="12"/>
        <v>0</v>
      </c>
      <c r="G115" s="285">
        <f t="shared" si="13"/>
        <v>0</v>
      </c>
    </row>
    <row r="116" spans="1:7" ht="12" customHeight="1" thickBot="1">
      <c r="A116" s="23" t="s">
        <v>6</v>
      </c>
      <c r="B116" s="21" t="s">
        <v>248</v>
      </c>
      <c r="C116" s="131">
        <f>+C117+C119+C121</f>
        <v>0</v>
      </c>
      <c r="D116" s="258">
        <f>+D117+D119+D121</f>
        <v>0</v>
      </c>
      <c r="E116" s="131">
        <f>+E117+E119+E121</f>
        <v>0</v>
      </c>
      <c r="F116" s="131">
        <f>+F117+F119+F121</f>
        <v>0</v>
      </c>
      <c r="G116" s="271">
        <f>+G117+G119+G121</f>
        <v>0</v>
      </c>
    </row>
    <row r="117" spans="1:7" ht="12" customHeight="1">
      <c r="A117" s="161" t="s">
        <v>65</v>
      </c>
      <c r="B117" s="4" t="s">
        <v>122</v>
      </c>
      <c r="C117" s="133"/>
      <c r="D117" s="259"/>
      <c r="E117" s="133"/>
      <c r="F117" s="175">
        <f aca="true" t="shared" si="14" ref="F117:F129">D117+E117</f>
        <v>0</v>
      </c>
      <c r="G117" s="272">
        <f aca="true" t="shared" si="15" ref="G117:G129">C117+F117</f>
        <v>0</v>
      </c>
    </row>
    <row r="118" spans="1:7" ht="12" customHeight="1">
      <c r="A118" s="161" t="s">
        <v>66</v>
      </c>
      <c r="B118" s="8" t="s">
        <v>252</v>
      </c>
      <c r="C118" s="133"/>
      <c r="D118" s="259"/>
      <c r="E118" s="133"/>
      <c r="F118" s="175">
        <f t="shared" si="14"/>
        <v>0</v>
      </c>
      <c r="G118" s="272">
        <f t="shared" si="15"/>
        <v>0</v>
      </c>
    </row>
    <row r="119" spans="1:7" ht="12" customHeight="1">
      <c r="A119" s="161" t="s">
        <v>67</v>
      </c>
      <c r="B119" s="8" t="s">
        <v>108</v>
      </c>
      <c r="C119" s="132"/>
      <c r="D119" s="261"/>
      <c r="E119" s="132"/>
      <c r="F119" s="299">
        <f t="shared" si="14"/>
        <v>0</v>
      </c>
      <c r="G119" s="273">
        <f t="shared" si="15"/>
        <v>0</v>
      </c>
    </row>
    <row r="120" spans="1:7" ht="12" customHeight="1">
      <c r="A120" s="161" t="s">
        <v>68</v>
      </c>
      <c r="B120" s="8" t="s">
        <v>253</v>
      </c>
      <c r="C120" s="132"/>
      <c r="D120" s="261"/>
      <c r="E120" s="132"/>
      <c r="F120" s="299">
        <f t="shared" si="14"/>
        <v>0</v>
      </c>
      <c r="G120" s="273">
        <f t="shared" si="15"/>
        <v>0</v>
      </c>
    </row>
    <row r="121" spans="1:7" ht="12" customHeight="1">
      <c r="A121" s="161" t="s">
        <v>69</v>
      </c>
      <c r="B121" s="76" t="s">
        <v>124</v>
      </c>
      <c r="C121" s="132"/>
      <c r="D121" s="261"/>
      <c r="E121" s="132"/>
      <c r="F121" s="299">
        <f t="shared" si="14"/>
        <v>0</v>
      </c>
      <c r="G121" s="273">
        <f t="shared" si="15"/>
        <v>0</v>
      </c>
    </row>
    <row r="122" spans="1:7" ht="12" customHeight="1">
      <c r="A122" s="161" t="s">
        <v>75</v>
      </c>
      <c r="B122" s="75" t="s">
        <v>297</v>
      </c>
      <c r="C122" s="132"/>
      <c r="D122" s="261"/>
      <c r="E122" s="132"/>
      <c r="F122" s="299">
        <f t="shared" si="14"/>
        <v>0</v>
      </c>
      <c r="G122" s="273">
        <f t="shared" si="15"/>
        <v>0</v>
      </c>
    </row>
    <row r="123" spans="1:7" ht="12" customHeight="1">
      <c r="A123" s="161" t="s">
        <v>77</v>
      </c>
      <c r="B123" s="141" t="s">
        <v>258</v>
      </c>
      <c r="C123" s="132"/>
      <c r="D123" s="261"/>
      <c r="E123" s="132"/>
      <c r="F123" s="299">
        <f t="shared" si="14"/>
        <v>0</v>
      </c>
      <c r="G123" s="273">
        <f t="shared" si="15"/>
        <v>0</v>
      </c>
    </row>
    <row r="124" spans="1:7" ht="12" customHeight="1">
      <c r="A124" s="161" t="s">
        <v>109</v>
      </c>
      <c r="B124" s="52" t="s">
        <v>241</v>
      </c>
      <c r="C124" s="132"/>
      <c r="D124" s="261"/>
      <c r="E124" s="132"/>
      <c r="F124" s="299">
        <f t="shared" si="14"/>
        <v>0</v>
      </c>
      <c r="G124" s="273">
        <f t="shared" si="15"/>
        <v>0</v>
      </c>
    </row>
    <row r="125" spans="1:7" ht="12" customHeight="1">
      <c r="A125" s="161" t="s">
        <v>110</v>
      </c>
      <c r="B125" s="52" t="s">
        <v>257</v>
      </c>
      <c r="C125" s="132"/>
      <c r="D125" s="261"/>
      <c r="E125" s="132"/>
      <c r="F125" s="299">
        <f t="shared" si="14"/>
        <v>0</v>
      </c>
      <c r="G125" s="273">
        <f t="shared" si="15"/>
        <v>0</v>
      </c>
    </row>
    <row r="126" spans="1:7" ht="12" customHeight="1">
      <c r="A126" s="161" t="s">
        <v>111</v>
      </c>
      <c r="B126" s="52" t="s">
        <v>256</v>
      </c>
      <c r="C126" s="132"/>
      <c r="D126" s="261"/>
      <c r="E126" s="132"/>
      <c r="F126" s="299">
        <f t="shared" si="14"/>
        <v>0</v>
      </c>
      <c r="G126" s="273">
        <f t="shared" si="15"/>
        <v>0</v>
      </c>
    </row>
    <row r="127" spans="1:7" ht="12" customHeight="1">
      <c r="A127" s="161" t="s">
        <v>249</v>
      </c>
      <c r="B127" s="52" t="s">
        <v>244</v>
      </c>
      <c r="C127" s="132"/>
      <c r="D127" s="261"/>
      <c r="E127" s="132"/>
      <c r="F127" s="299">
        <f t="shared" si="14"/>
        <v>0</v>
      </c>
      <c r="G127" s="273">
        <f t="shared" si="15"/>
        <v>0</v>
      </c>
    </row>
    <row r="128" spans="1:7" ht="12" customHeight="1">
      <c r="A128" s="161" t="s">
        <v>250</v>
      </c>
      <c r="B128" s="52" t="s">
        <v>255</v>
      </c>
      <c r="C128" s="132"/>
      <c r="D128" s="261"/>
      <c r="E128" s="132"/>
      <c r="F128" s="299">
        <f t="shared" si="14"/>
        <v>0</v>
      </c>
      <c r="G128" s="273">
        <f t="shared" si="15"/>
        <v>0</v>
      </c>
    </row>
    <row r="129" spans="1:7" ht="12" customHeight="1" thickBot="1">
      <c r="A129" s="170" t="s">
        <v>251</v>
      </c>
      <c r="B129" s="52" t="s">
        <v>254</v>
      </c>
      <c r="C129" s="134"/>
      <c r="D129" s="262"/>
      <c r="E129" s="134"/>
      <c r="F129" s="300">
        <f t="shared" si="14"/>
        <v>0</v>
      </c>
      <c r="G129" s="274">
        <f t="shared" si="15"/>
        <v>0</v>
      </c>
    </row>
    <row r="130" spans="1:7" ht="12" customHeight="1" thickBot="1">
      <c r="A130" s="23" t="s">
        <v>7</v>
      </c>
      <c r="B130" s="48" t="s">
        <v>314</v>
      </c>
      <c r="C130" s="131">
        <f>+C95+C116</f>
        <v>0</v>
      </c>
      <c r="D130" s="258">
        <f>+D95+D116</f>
        <v>0</v>
      </c>
      <c r="E130" s="131">
        <f>+E95+E116</f>
        <v>0</v>
      </c>
      <c r="F130" s="131">
        <f>+F95+F116</f>
        <v>0</v>
      </c>
      <c r="G130" s="271">
        <f>+G95+G116</f>
        <v>0</v>
      </c>
    </row>
    <row r="131" spans="1:7" ht="12" customHeight="1" thickBot="1">
      <c r="A131" s="23" t="s">
        <v>8</v>
      </c>
      <c r="B131" s="48" t="s">
        <v>315</v>
      </c>
      <c r="C131" s="131">
        <f>+C132+C133+C134</f>
        <v>0</v>
      </c>
      <c r="D131" s="258">
        <f>+D132+D133+D134</f>
        <v>0</v>
      </c>
      <c r="E131" s="131">
        <f>+E132+E133+E134</f>
        <v>0</v>
      </c>
      <c r="F131" s="131">
        <f>+F132+F133+F134</f>
        <v>0</v>
      </c>
      <c r="G131" s="271">
        <f>+G132+G133+G134</f>
        <v>0</v>
      </c>
    </row>
    <row r="132" spans="1:7" s="45" customFormat="1" ht="12" customHeight="1">
      <c r="A132" s="161" t="s">
        <v>156</v>
      </c>
      <c r="B132" s="5" t="s">
        <v>372</v>
      </c>
      <c r="C132" s="132"/>
      <c r="D132" s="261"/>
      <c r="E132" s="132"/>
      <c r="F132" s="299">
        <f>D132+E132</f>
        <v>0</v>
      </c>
      <c r="G132" s="273">
        <f>C132+F132</f>
        <v>0</v>
      </c>
    </row>
    <row r="133" spans="1:7" ht="12" customHeight="1">
      <c r="A133" s="161" t="s">
        <v>157</v>
      </c>
      <c r="B133" s="5" t="s">
        <v>323</v>
      </c>
      <c r="C133" s="132"/>
      <c r="D133" s="261"/>
      <c r="E133" s="132"/>
      <c r="F133" s="299">
        <f>D133+E133</f>
        <v>0</v>
      </c>
      <c r="G133" s="273">
        <f>C133+F133</f>
        <v>0</v>
      </c>
    </row>
    <row r="134" spans="1:7" ht="12" customHeight="1" thickBot="1">
      <c r="A134" s="170" t="s">
        <v>158</v>
      </c>
      <c r="B134" s="3" t="s">
        <v>371</v>
      </c>
      <c r="C134" s="132"/>
      <c r="D134" s="261"/>
      <c r="E134" s="132"/>
      <c r="F134" s="299">
        <f>D134+E134</f>
        <v>0</v>
      </c>
      <c r="G134" s="273">
        <f>C134+F134</f>
        <v>0</v>
      </c>
    </row>
    <row r="135" spans="1:7" ht="12" customHeight="1" thickBot="1">
      <c r="A135" s="23" t="s">
        <v>9</v>
      </c>
      <c r="B135" s="48" t="s">
        <v>316</v>
      </c>
      <c r="C135" s="131">
        <f>+C136+C137+C138+C139+C140+C141</f>
        <v>0</v>
      </c>
      <c r="D135" s="258">
        <f>+D136+D137+D138+D139+D140+D141</f>
        <v>0</v>
      </c>
      <c r="E135" s="131">
        <f>+E136+E137+E138+E139+E140+E141</f>
        <v>0</v>
      </c>
      <c r="F135" s="131">
        <f>+F136+F137+F138+F139+F140+F141</f>
        <v>0</v>
      </c>
      <c r="G135" s="271">
        <f>+G136+G137+G138+G139+G140+G141</f>
        <v>0</v>
      </c>
    </row>
    <row r="136" spans="1:7" ht="12" customHeight="1">
      <c r="A136" s="161" t="s">
        <v>52</v>
      </c>
      <c r="B136" s="5" t="s">
        <v>325</v>
      </c>
      <c r="C136" s="132"/>
      <c r="D136" s="261"/>
      <c r="E136" s="132"/>
      <c r="F136" s="299">
        <f aca="true" t="shared" si="16" ref="F136:F141">D136+E136</f>
        <v>0</v>
      </c>
      <c r="G136" s="273">
        <f aca="true" t="shared" si="17" ref="G136:G141">C136+F136</f>
        <v>0</v>
      </c>
    </row>
    <row r="137" spans="1:7" ht="12" customHeight="1">
      <c r="A137" s="161" t="s">
        <v>53</v>
      </c>
      <c r="B137" s="5" t="s">
        <v>317</v>
      </c>
      <c r="C137" s="132"/>
      <c r="D137" s="261"/>
      <c r="E137" s="132"/>
      <c r="F137" s="299">
        <f t="shared" si="16"/>
        <v>0</v>
      </c>
      <c r="G137" s="273">
        <f t="shared" si="17"/>
        <v>0</v>
      </c>
    </row>
    <row r="138" spans="1:7" ht="12" customHeight="1">
      <c r="A138" s="161" t="s">
        <v>54</v>
      </c>
      <c r="B138" s="5" t="s">
        <v>318</v>
      </c>
      <c r="C138" s="132"/>
      <c r="D138" s="261"/>
      <c r="E138" s="132"/>
      <c r="F138" s="299">
        <f t="shared" si="16"/>
        <v>0</v>
      </c>
      <c r="G138" s="273">
        <f t="shared" si="17"/>
        <v>0</v>
      </c>
    </row>
    <row r="139" spans="1:7" ht="12" customHeight="1">
      <c r="A139" s="161" t="s">
        <v>96</v>
      </c>
      <c r="B139" s="5" t="s">
        <v>370</v>
      </c>
      <c r="C139" s="132"/>
      <c r="D139" s="261"/>
      <c r="E139" s="132"/>
      <c r="F139" s="299">
        <f t="shared" si="16"/>
        <v>0</v>
      </c>
      <c r="G139" s="273">
        <f t="shared" si="17"/>
        <v>0</v>
      </c>
    </row>
    <row r="140" spans="1:7" ht="12" customHeight="1">
      <c r="A140" s="161" t="s">
        <v>97</v>
      </c>
      <c r="B140" s="5" t="s">
        <v>320</v>
      </c>
      <c r="C140" s="132"/>
      <c r="D140" s="261"/>
      <c r="E140" s="132"/>
      <c r="F140" s="299">
        <f t="shared" si="16"/>
        <v>0</v>
      </c>
      <c r="G140" s="273">
        <f t="shared" si="17"/>
        <v>0</v>
      </c>
    </row>
    <row r="141" spans="1:7" s="45" customFormat="1" ht="12" customHeight="1" thickBot="1">
      <c r="A141" s="170" t="s">
        <v>98</v>
      </c>
      <c r="B141" s="3" t="s">
        <v>321</v>
      </c>
      <c r="C141" s="132"/>
      <c r="D141" s="261"/>
      <c r="E141" s="132"/>
      <c r="F141" s="299">
        <f t="shared" si="16"/>
        <v>0</v>
      </c>
      <c r="G141" s="273">
        <f t="shared" si="17"/>
        <v>0</v>
      </c>
    </row>
    <row r="142" spans="1:13" ht="12" customHeight="1" thickBot="1">
      <c r="A142" s="23" t="s">
        <v>10</v>
      </c>
      <c r="B142" s="48" t="s">
        <v>377</v>
      </c>
      <c r="C142" s="137">
        <f>+C143+C144+C146+C147+C145</f>
        <v>0</v>
      </c>
      <c r="D142" s="260">
        <f>+D143+D144+D146+D147+D145</f>
        <v>0</v>
      </c>
      <c r="E142" s="137">
        <f>+E143+E144+E146+E147+E145</f>
        <v>0</v>
      </c>
      <c r="F142" s="137">
        <f>+F143+F144+F146+F147+F145</f>
        <v>0</v>
      </c>
      <c r="G142" s="275">
        <f>+G143+G144+G146+G147+G145</f>
        <v>0</v>
      </c>
      <c r="M142" s="72"/>
    </row>
    <row r="143" spans="1:7" ht="12.75">
      <c r="A143" s="161" t="s">
        <v>55</v>
      </c>
      <c r="B143" s="5" t="s">
        <v>259</v>
      </c>
      <c r="C143" s="132"/>
      <c r="D143" s="261"/>
      <c r="E143" s="132"/>
      <c r="F143" s="299">
        <f>D143+E143</f>
        <v>0</v>
      </c>
      <c r="G143" s="273">
        <f>C143+F143</f>
        <v>0</v>
      </c>
    </row>
    <row r="144" spans="1:7" ht="12" customHeight="1">
      <c r="A144" s="161" t="s">
        <v>56</v>
      </c>
      <c r="B144" s="5" t="s">
        <v>260</v>
      </c>
      <c r="C144" s="132"/>
      <c r="D144" s="261"/>
      <c r="E144" s="132"/>
      <c r="F144" s="299">
        <f>D144+E144</f>
        <v>0</v>
      </c>
      <c r="G144" s="273">
        <f>C144+F144</f>
        <v>0</v>
      </c>
    </row>
    <row r="145" spans="1:7" ht="12" customHeight="1">
      <c r="A145" s="161" t="s">
        <v>176</v>
      </c>
      <c r="B145" s="5" t="s">
        <v>376</v>
      </c>
      <c r="C145" s="132"/>
      <c r="D145" s="261"/>
      <c r="E145" s="132"/>
      <c r="F145" s="299">
        <f>D145+E145</f>
        <v>0</v>
      </c>
      <c r="G145" s="273">
        <f>C145+F145</f>
        <v>0</v>
      </c>
    </row>
    <row r="146" spans="1:7" s="45" customFormat="1" ht="12" customHeight="1">
      <c r="A146" s="161" t="s">
        <v>177</v>
      </c>
      <c r="B146" s="5" t="s">
        <v>330</v>
      </c>
      <c r="C146" s="132"/>
      <c r="D146" s="261"/>
      <c r="E146" s="132"/>
      <c r="F146" s="299">
        <f>D146+E146</f>
        <v>0</v>
      </c>
      <c r="G146" s="273">
        <f>C146+F146</f>
        <v>0</v>
      </c>
    </row>
    <row r="147" spans="1:7" s="45" customFormat="1" ht="12" customHeight="1" thickBot="1">
      <c r="A147" s="170" t="s">
        <v>178</v>
      </c>
      <c r="B147" s="3" t="s">
        <v>279</v>
      </c>
      <c r="C147" s="132"/>
      <c r="D147" s="261"/>
      <c r="E147" s="132"/>
      <c r="F147" s="299">
        <f>D147+E147</f>
        <v>0</v>
      </c>
      <c r="G147" s="273">
        <f>C147+F147</f>
        <v>0</v>
      </c>
    </row>
    <row r="148" spans="1:7" s="45" customFormat="1" ht="12" customHeight="1" thickBot="1">
      <c r="A148" s="23" t="s">
        <v>11</v>
      </c>
      <c r="B148" s="48" t="s">
        <v>331</v>
      </c>
      <c r="C148" s="196">
        <f>+C149+C150+C151+C152+C153</f>
        <v>0</v>
      </c>
      <c r="D148" s="264">
        <f>+D149+D150+D151+D152+D153</f>
        <v>0</v>
      </c>
      <c r="E148" s="196">
        <f>+E149+E150+E151+E152+E153</f>
        <v>0</v>
      </c>
      <c r="F148" s="196">
        <f>+F149+F150+F151+F152+F153</f>
        <v>0</v>
      </c>
      <c r="G148" s="286">
        <f>+G149+G150+G151+G152+G153</f>
        <v>0</v>
      </c>
    </row>
    <row r="149" spans="1:7" s="45" customFormat="1" ht="12" customHeight="1">
      <c r="A149" s="161" t="s">
        <v>57</v>
      </c>
      <c r="B149" s="5" t="s">
        <v>326</v>
      </c>
      <c r="C149" s="132"/>
      <c r="D149" s="261"/>
      <c r="E149" s="132"/>
      <c r="F149" s="299">
        <f aca="true" t="shared" si="18" ref="F149:F155">D149+E149</f>
        <v>0</v>
      </c>
      <c r="G149" s="273">
        <f aca="true" t="shared" si="19" ref="G149:G155">C149+F149</f>
        <v>0</v>
      </c>
    </row>
    <row r="150" spans="1:7" s="45" customFormat="1" ht="12" customHeight="1">
      <c r="A150" s="161" t="s">
        <v>58</v>
      </c>
      <c r="B150" s="5" t="s">
        <v>333</v>
      </c>
      <c r="C150" s="132"/>
      <c r="D150" s="261"/>
      <c r="E150" s="132"/>
      <c r="F150" s="299">
        <f t="shared" si="18"/>
        <v>0</v>
      </c>
      <c r="G150" s="273">
        <f t="shared" si="19"/>
        <v>0</v>
      </c>
    </row>
    <row r="151" spans="1:7" s="45" customFormat="1" ht="12" customHeight="1">
      <c r="A151" s="161" t="s">
        <v>188</v>
      </c>
      <c r="B151" s="5" t="s">
        <v>328</v>
      </c>
      <c r="C151" s="132"/>
      <c r="D151" s="261"/>
      <c r="E151" s="132"/>
      <c r="F151" s="299">
        <f t="shared" si="18"/>
        <v>0</v>
      </c>
      <c r="G151" s="273">
        <f t="shared" si="19"/>
        <v>0</v>
      </c>
    </row>
    <row r="152" spans="1:7" s="45" customFormat="1" ht="12" customHeight="1">
      <c r="A152" s="161" t="s">
        <v>189</v>
      </c>
      <c r="B152" s="5" t="s">
        <v>373</v>
      </c>
      <c r="C152" s="132"/>
      <c r="D152" s="261"/>
      <c r="E152" s="132"/>
      <c r="F152" s="299">
        <f t="shared" si="18"/>
        <v>0</v>
      </c>
      <c r="G152" s="273">
        <f t="shared" si="19"/>
        <v>0</v>
      </c>
    </row>
    <row r="153" spans="1:7" ht="12.75" customHeight="1" thickBot="1">
      <c r="A153" s="170" t="s">
        <v>332</v>
      </c>
      <c r="B153" s="3" t="s">
        <v>335</v>
      </c>
      <c r="C153" s="134"/>
      <c r="D153" s="262"/>
      <c r="E153" s="134"/>
      <c r="F153" s="300">
        <f t="shared" si="18"/>
        <v>0</v>
      </c>
      <c r="G153" s="274">
        <f t="shared" si="19"/>
        <v>0</v>
      </c>
    </row>
    <row r="154" spans="1:7" ht="12.75" customHeight="1" thickBot="1">
      <c r="A154" s="188" t="s">
        <v>12</v>
      </c>
      <c r="B154" s="48" t="s">
        <v>336</v>
      </c>
      <c r="C154" s="197"/>
      <c r="D154" s="265"/>
      <c r="E154" s="197"/>
      <c r="F154" s="196">
        <f t="shared" si="18"/>
        <v>0</v>
      </c>
      <c r="G154" s="286">
        <f t="shared" si="19"/>
        <v>0</v>
      </c>
    </row>
    <row r="155" spans="1:7" ht="12.75" customHeight="1" thickBot="1">
      <c r="A155" s="188" t="s">
        <v>13</v>
      </c>
      <c r="B155" s="48" t="s">
        <v>337</v>
      </c>
      <c r="C155" s="197"/>
      <c r="D155" s="265"/>
      <c r="E155" s="197"/>
      <c r="F155" s="196">
        <f t="shared" si="18"/>
        <v>0</v>
      </c>
      <c r="G155" s="286">
        <f t="shared" si="19"/>
        <v>0</v>
      </c>
    </row>
    <row r="156" spans="1:7" ht="12" customHeight="1" thickBot="1">
      <c r="A156" s="23" t="s">
        <v>14</v>
      </c>
      <c r="B156" s="48" t="s">
        <v>339</v>
      </c>
      <c r="C156" s="198">
        <f>+C131+C135+C142+C148+C154+C155</f>
        <v>0</v>
      </c>
      <c r="D156" s="266">
        <f>+D131+D135+D142+D148+D154+D155</f>
        <v>0</v>
      </c>
      <c r="E156" s="198"/>
      <c r="F156" s="198"/>
      <c r="G156" s="287">
        <f>+G131+G135+G142+G148+G154+G155</f>
        <v>0</v>
      </c>
    </row>
    <row r="157" spans="1:7" ht="15" customHeight="1" thickBot="1">
      <c r="A157" s="172" t="s">
        <v>15</v>
      </c>
      <c r="B157" s="118" t="s">
        <v>338</v>
      </c>
      <c r="C157" s="198">
        <f>+C130+C156</f>
        <v>0</v>
      </c>
      <c r="D157" s="266">
        <f>+D130+D156</f>
        <v>0</v>
      </c>
      <c r="E157" s="198">
        <f>+E130+E156</f>
        <v>0</v>
      </c>
      <c r="F157" s="198">
        <f>+F130+F156</f>
        <v>0</v>
      </c>
      <c r="G157" s="287">
        <f>+G130+G156</f>
        <v>0</v>
      </c>
    </row>
    <row r="158" spans="1:7" ht="13.5" thickBot="1">
      <c r="A158" s="121"/>
      <c r="B158" s="122"/>
      <c r="C158" s="123"/>
      <c r="D158" s="123"/>
      <c r="E158" s="289"/>
      <c r="F158" s="289"/>
      <c r="G158" s="288"/>
    </row>
    <row r="159" spans="1:7" ht="15" customHeight="1" thickBot="1">
      <c r="A159" s="70" t="s">
        <v>374</v>
      </c>
      <c r="B159" s="71"/>
      <c r="C159" s="232"/>
      <c r="D159" s="282"/>
      <c r="E159" s="232"/>
      <c r="F159" s="320">
        <f>D159+E159</f>
        <v>0</v>
      </c>
      <c r="G159" s="321">
        <f>C159+F159</f>
        <v>0</v>
      </c>
    </row>
    <row r="160" spans="1:7" ht="14.25" customHeight="1" thickBot="1">
      <c r="A160" s="70" t="s">
        <v>119</v>
      </c>
      <c r="B160" s="71"/>
      <c r="C160" s="232"/>
      <c r="D160" s="282"/>
      <c r="E160" s="232"/>
      <c r="F160" s="320">
        <f>D160+E160</f>
        <v>0</v>
      </c>
      <c r="G160" s="321">
        <f>C160+F160</f>
        <v>0</v>
      </c>
    </row>
  </sheetData>
  <sheetProtection formatCells="0"/>
  <mergeCells count="6">
    <mergeCell ref="B1:G1"/>
    <mergeCell ref="A8:G8"/>
    <mergeCell ref="A94:G94"/>
    <mergeCell ref="B3:F3"/>
    <mergeCell ref="B4:F4"/>
    <mergeCell ref="B2:G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rowBreaks count="2" manualBreakCount="2">
    <brk id="71" max="255" man="1"/>
    <brk id="9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0"/>
  <sheetViews>
    <sheetView view="pageLayout" zoomScaleSheetLayoutView="100" workbookViewId="0" topLeftCell="A46">
      <selection activeCell="G16" sqref="G16"/>
    </sheetView>
  </sheetViews>
  <sheetFormatPr defaultColWidth="9.00390625" defaultRowHeight="12.75"/>
  <cols>
    <col min="1" max="1" width="12.50390625" style="124" customWidth="1"/>
    <col min="2" max="2" width="62.00390625" style="125" customWidth="1"/>
    <col min="3" max="3" width="14.875" style="126" customWidth="1"/>
    <col min="4" max="6" width="11.875" style="2" customWidth="1"/>
    <col min="7" max="7" width="14.875" style="2" customWidth="1"/>
    <col min="8" max="16384" width="9.375" style="2" customWidth="1"/>
  </cols>
  <sheetData>
    <row r="1" spans="3:7" ht="15.75">
      <c r="C1" s="765" t="s">
        <v>671</v>
      </c>
      <c r="D1" s="765"/>
      <c r="E1" s="765"/>
      <c r="F1" s="765"/>
      <c r="G1" s="765"/>
    </row>
    <row r="2" spans="1:7" s="1" customFormat="1" ht="16.5" customHeight="1" thickBot="1">
      <c r="A2" s="65"/>
      <c r="B2" s="762" t="s">
        <v>672</v>
      </c>
      <c r="C2" s="762"/>
      <c r="D2" s="762"/>
      <c r="E2" s="762"/>
      <c r="F2" s="762"/>
      <c r="G2" s="762"/>
    </row>
    <row r="3" spans="1:7" s="41" customFormat="1" ht="21" customHeight="1" thickBot="1">
      <c r="A3" s="227" t="s">
        <v>40</v>
      </c>
      <c r="B3" s="756" t="s">
        <v>447</v>
      </c>
      <c r="C3" s="757"/>
      <c r="D3" s="757"/>
      <c r="E3" s="757"/>
      <c r="F3" s="758"/>
      <c r="G3" s="332" t="s">
        <v>39</v>
      </c>
    </row>
    <row r="4" spans="1:7" s="41" customFormat="1" ht="36.75" thickBot="1">
      <c r="A4" s="227" t="s">
        <v>117</v>
      </c>
      <c r="B4" s="759" t="s">
        <v>375</v>
      </c>
      <c r="C4" s="760"/>
      <c r="D4" s="760"/>
      <c r="E4" s="760"/>
      <c r="F4" s="761"/>
      <c r="G4" s="333" t="s">
        <v>36</v>
      </c>
    </row>
    <row r="5" spans="1:7" s="42" customFormat="1" ht="15.75" customHeight="1" thickBot="1">
      <c r="A5" s="67"/>
      <c r="B5" s="67"/>
      <c r="C5" s="68"/>
      <c r="G5" s="250" t="s">
        <v>448</v>
      </c>
    </row>
    <row r="6" spans="1:7" ht="40.5" customHeight="1" thickBot="1">
      <c r="A6" s="138" t="s">
        <v>118</v>
      </c>
      <c r="B6" s="69" t="s">
        <v>434</v>
      </c>
      <c r="C6" s="317" t="s">
        <v>378</v>
      </c>
      <c r="D6" s="318" t="s">
        <v>443</v>
      </c>
      <c r="E6" s="318" t="s">
        <v>640</v>
      </c>
      <c r="F6" s="318" t="s">
        <v>440</v>
      </c>
      <c r="G6" s="319" t="s">
        <v>641</v>
      </c>
    </row>
    <row r="7" spans="1:7" s="39" customFormat="1" ht="12.75" customHeight="1" thickBot="1">
      <c r="A7" s="60" t="s">
        <v>353</v>
      </c>
      <c r="B7" s="61" t="s">
        <v>354</v>
      </c>
      <c r="C7" s="314" t="s">
        <v>355</v>
      </c>
      <c r="D7" s="315" t="s">
        <v>357</v>
      </c>
      <c r="E7" s="315" t="s">
        <v>356</v>
      </c>
      <c r="F7" s="315" t="s">
        <v>444</v>
      </c>
      <c r="G7" s="316" t="s">
        <v>445</v>
      </c>
    </row>
    <row r="8" spans="1:7" s="39" customFormat="1" ht="15.75" customHeight="1" thickBot="1">
      <c r="A8" s="753" t="s">
        <v>37</v>
      </c>
      <c r="B8" s="754"/>
      <c r="C8" s="754"/>
      <c r="D8" s="754"/>
      <c r="E8" s="754"/>
      <c r="F8" s="754"/>
      <c r="G8" s="755"/>
    </row>
    <row r="9" spans="1:7" s="39" customFormat="1" ht="12" customHeight="1" thickBot="1">
      <c r="A9" s="23" t="s">
        <v>5</v>
      </c>
      <c r="B9" s="17" t="s">
        <v>141</v>
      </c>
      <c r="C9" s="131">
        <f>+C10+C11+C12+C13+C14+C15</f>
        <v>0</v>
      </c>
      <c r="D9" s="201">
        <f>+D10+D11+D12+D13+D14+D15</f>
        <v>0</v>
      </c>
      <c r="E9" s="131">
        <f>+E10+E11+E12+E13+E14+E15</f>
        <v>0</v>
      </c>
      <c r="F9" s="131">
        <f>+F10+F11+F12+F13+F14+F15</f>
        <v>0</v>
      </c>
      <c r="G9" s="271">
        <f>+G10+G11+G12+G13+G14+G15</f>
        <v>0</v>
      </c>
    </row>
    <row r="10" spans="1:7" s="43" customFormat="1" ht="12" customHeight="1">
      <c r="A10" s="161" t="s">
        <v>59</v>
      </c>
      <c r="B10" s="145" t="s">
        <v>142</v>
      </c>
      <c r="C10" s="133"/>
      <c r="D10" s="202"/>
      <c r="E10" s="133"/>
      <c r="F10" s="175">
        <f aca="true" t="shared" si="0" ref="F10:F15">D10+E10</f>
        <v>0</v>
      </c>
      <c r="G10" s="272">
        <f aca="true" t="shared" si="1" ref="G10:G15">C10+F10</f>
        <v>0</v>
      </c>
    </row>
    <row r="11" spans="1:7" s="44" customFormat="1" ht="12" customHeight="1">
      <c r="A11" s="162" t="s">
        <v>60</v>
      </c>
      <c r="B11" s="146" t="s">
        <v>143</v>
      </c>
      <c r="C11" s="132"/>
      <c r="D11" s="203"/>
      <c r="E11" s="132"/>
      <c r="F11" s="175">
        <f t="shared" si="0"/>
        <v>0</v>
      </c>
      <c r="G11" s="272">
        <f t="shared" si="1"/>
        <v>0</v>
      </c>
    </row>
    <row r="12" spans="1:7" s="44" customFormat="1" ht="12" customHeight="1">
      <c r="A12" s="162" t="s">
        <v>61</v>
      </c>
      <c r="B12" s="146" t="s">
        <v>144</v>
      </c>
      <c r="C12" s="132"/>
      <c r="D12" s="203"/>
      <c r="E12" s="132"/>
      <c r="F12" s="175">
        <f t="shared" si="0"/>
        <v>0</v>
      </c>
      <c r="G12" s="272">
        <f t="shared" si="1"/>
        <v>0</v>
      </c>
    </row>
    <row r="13" spans="1:7" s="44" customFormat="1" ht="12" customHeight="1">
      <c r="A13" s="162" t="s">
        <v>62</v>
      </c>
      <c r="B13" s="146" t="s">
        <v>145</v>
      </c>
      <c r="C13" s="132"/>
      <c r="D13" s="203"/>
      <c r="E13" s="132"/>
      <c r="F13" s="175">
        <f t="shared" si="0"/>
        <v>0</v>
      </c>
      <c r="G13" s="272">
        <f t="shared" si="1"/>
        <v>0</v>
      </c>
    </row>
    <row r="14" spans="1:7" s="44" customFormat="1" ht="12" customHeight="1">
      <c r="A14" s="162" t="s">
        <v>79</v>
      </c>
      <c r="B14" s="146" t="s">
        <v>361</v>
      </c>
      <c r="C14" s="132"/>
      <c r="D14" s="203"/>
      <c r="E14" s="132"/>
      <c r="F14" s="175">
        <f t="shared" si="0"/>
        <v>0</v>
      </c>
      <c r="G14" s="272">
        <f t="shared" si="1"/>
        <v>0</v>
      </c>
    </row>
    <row r="15" spans="1:7" s="43" customFormat="1" ht="12" customHeight="1" thickBot="1">
      <c r="A15" s="163" t="s">
        <v>63</v>
      </c>
      <c r="B15" s="334" t="s">
        <v>481</v>
      </c>
      <c r="C15" s="132"/>
      <c r="D15" s="203"/>
      <c r="E15" s="132"/>
      <c r="F15" s="175">
        <f t="shared" si="0"/>
        <v>0</v>
      </c>
      <c r="G15" s="272">
        <f t="shared" si="1"/>
        <v>0</v>
      </c>
    </row>
    <row r="16" spans="1:7" s="43" customFormat="1" ht="12" customHeight="1" thickBot="1">
      <c r="A16" s="23" t="s">
        <v>6</v>
      </c>
      <c r="B16" s="74" t="s">
        <v>146</v>
      </c>
      <c r="C16" s="131">
        <f>+C17+C18+C19+C20+C21</f>
        <v>0</v>
      </c>
      <c r="D16" s="201">
        <f>+D17+D18+D19+D20+D21</f>
        <v>0</v>
      </c>
      <c r="E16" s="131">
        <f>+E17+E18+E19+E20+E21</f>
        <v>0</v>
      </c>
      <c r="F16" s="131">
        <f>+F17+F18+F19+F20+F21</f>
        <v>0</v>
      </c>
      <c r="G16" s="271">
        <f>+G17+G18+G19+G20+G21</f>
        <v>0</v>
      </c>
    </row>
    <row r="17" spans="1:7" s="43" customFormat="1" ht="12" customHeight="1">
      <c r="A17" s="161" t="s">
        <v>65</v>
      </c>
      <c r="B17" s="145" t="s">
        <v>147</v>
      </c>
      <c r="C17" s="133"/>
      <c r="D17" s="202"/>
      <c r="E17" s="133"/>
      <c r="F17" s="175">
        <f aca="true" t="shared" si="2" ref="F17:F22">D17+E17</f>
        <v>0</v>
      </c>
      <c r="G17" s="272">
        <f aca="true" t="shared" si="3" ref="G17:G22">C17+F17</f>
        <v>0</v>
      </c>
    </row>
    <row r="18" spans="1:7" s="43" customFormat="1" ht="12" customHeight="1">
      <c r="A18" s="162" t="s">
        <v>66</v>
      </c>
      <c r="B18" s="146" t="s">
        <v>148</v>
      </c>
      <c r="C18" s="132"/>
      <c r="D18" s="203"/>
      <c r="E18" s="132"/>
      <c r="F18" s="299">
        <f t="shared" si="2"/>
        <v>0</v>
      </c>
      <c r="G18" s="273">
        <f t="shared" si="3"/>
        <v>0</v>
      </c>
    </row>
    <row r="19" spans="1:7" s="43" customFormat="1" ht="12" customHeight="1">
      <c r="A19" s="162" t="s">
        <v>67</v>
      </c>
      <c r="B19" s="146" t="s">
        <v>291</v>
      </c>
      <c r="C19" s="132"/>
      <c r="D19" s="203"/>
      <c r="E19" s="132"/>
      <c r="F19" s="299">
        <f t="shared" si="2"/>
        <v>0</v>
      </c>
      <c r="G19" s="273">
        <f t="shared" si="3"/>
        <v>0</v>
      </c>
    </row>
    <row r="20" spans="1:7" s="43" customFormat="1" ht="12" customHeight="1">
      <c r="A20" s="162" t="s">
        <v>68</v>
      </c>
      <c r="B20" s="146" t="s">
        <v>292</v>
      </c>
      <c r="C20" s="132"/>
      <c r="D20" s="203"/>
      <c r="E20" s="132"/>
      <c r="F20" s="299">
        <f t="shared" si="2"/>
        <v>0</v>
      </c>
      <c r="G20" s="273">
        <f t="shared" si="3"/>
        <v>0</v>
      </c>
    </row>
    <row r="21" spans="1:7" s="43" customFormat="1" ht="12" customHeight="1">
      <c r="A21" s="162" t="s">
        <v>69</v>
      </c>
      <c r="B21" s="146" t="s">
        <v>149</v>
      </c>
      <c r="C21" s="132"/>
      <c r="D21" s="203"/>
      <c r="E21" s="132"/>
      <c r="F21" s="299">
        <f t="shared" si="2"/>
        <v>0</v>
      </c>
      <c r="G21" s="273">
        <f t="shared" si="3"/>
        <v>0</v>
      </c>
    </row>
    <row r="22" spans="1:7" s="44" customFormat="1" ht="12" customHeight="1" thickBot="1">
      <c r="A22" s="163" t="s">
        <v>75</v>
      </c>
      <c r="B22" s="76" t="s">
        <v>150</v>
      </c>
      <c r="C22" s="134"/>
      <c r="D22" s="204"/>
      <c r="E22" s="134"/>
      <c r="F22" s="300">
        <f t="shared" si="2"/>
        <v>0</v>
      </c>
      <c r="G22" s="274">
        <f t="shared" si="3"/>
        <v>0</v>
      </c>
    </row>
    <row r="23" spans="1:7" s="44" customFormat="1" ht="12" customHeight="1" thickBot="1">
      <c r="A23" s="23" t="s">
        <v>7</v>
      </c>
      <c r="B23" s="17" t="s">
        <v>151</v>
      </c>
      <c r="C23" s="131">
        <f>+C24+C25+C26+C27+C28</f>
        <v>0</v>
      </c>
      <c r="D23" s="201">
        <f>+D24+D25+D26+D27+D28</f>
        <v>0</v>
      </c>
      <c r="E23" s="131">
        <f>+E24+E25+E26+E27+E28</f>
        <v>0</v>
      </c>
      <c r="F23" s="131">
        <f>+F24+F25+F26+F27+F28</f>
        <v>0</v>
      </c>
      <c r="G23" s="271">
        <f>+G24+G25+G26+G27+G28</f>
        <v>0</v>
      </c>
    </row>
    <row r="24" spans="1:7" s="44" customFormat="1" ht="12" customHeight="1">
      <c r="A24" s="161" t="s">
        <v>48</v>
      </c>
      <c r="B24" s="145" t="s">
        <v>152</v>
      </c>
      <c r="C24" s="133"/>
      <c r="D24" s="202"/>
      <c r="E24" s="133"/>
      <c r="F24" s="175">
        <f aca="true" t="shared" si="4" ref="F24:F29">D24+E24</f>
        <v>0</v>
      </c>
      <c r="G24" s="272">
        <f aca="true" t="shared" si="5" ref="G24:G29">C24+F24</f>
        <v>0</v>
      </c>
    </row>
    <row r="25" spans="1:7" s="43" customFormat="1" ht="12" customHeight="1">
      <c r="A25" s="162" t="s">
        <v>49</v>
      </c>
      <c r="B25" s="146" t="s">
        <v>153</v>
      </c>
      <c r="C25" s="132"/>
      <c r="D25" s="203"/>
      <c r="E25" s="132"/>
      <c r="F25" s="299">
        <f t="shared" si="4"/>
        <v>0</v>
      </c>
      <c r="G25" s="273">
        <f t="shared" si="5"/>
        <v>0</v>
      </c>
    </row>
    <row r="26" spans="1:7" s="44" customFormat="1" ht="12" customHeight="1">
      <c r="A26" s="162" t="s">
        <v>50</v>
      </c>
      <c r="B26" s="146" t="s">
        <v>293</v>
      </c>
      <c r="C26" s="132"/>
      <c r="D26" s="203"/>
      <c r="E26" s="132"/>
      <c r="F26" s="299">
        <f t="shared" si="4"/>
        <v>0</v>
      </c>
      <c r="G26" s="273">
        <f t="shared" si="5"/>
        <v>0</v>
      </c>
    </row>
    <row r="27" spans="1:7" s="44" customFormat="1" ht="12" customHeight="1">
      <c r="A27" s="162" t="s">
        <v>51</v>
      </c>
      <c r="B27" s="146" t="s">
        <v>294</v>
      </c>
      <c r="C27" s="132"/>
      <c r="D27" s="203"/>
      <c r="E27" s="132"/>
      <c r="F27" s="299">
        <f t="shared" si="4"/>
        <v>0</v>
      </c>
      <c r="G27" s="273">
        <f t="shared" si="5"/>
        <v>0</v>
      </c>
    </row>
    <row r="28" spans="1:7" s="44" customFormat="1" ht="12" customHeight="1">
      <c r="A28" s="162" t="s">
        <v>92</v>
      </c>
      <c r="B28" s="146" t="s">
        <v>154</v>
      </c>
      <c r="C28" s="132"/>
      <c r="D28" s="203"/>
      <c r="E28" s="132"/>
      <c r="F28" s="299">
        <f t="shared" si="4"/>
        <v>0</v>
      </c>
      <c r="G28" s="273">
        <f t="shared" si="5"/>
        <v>0</v>
      </c>
    </row>
    <row r="29" spans="1:7" s="44" customFormat="1" ht="12" customHeight="1" thickBot="1">
      <c r="A29" s="163" t="s">
        <v>93</v>
      </c>
      <c r="B29" s="76" t="s">
        <v>155</v>
      </c>
      <c r="C29" s="134"/>
      <c r="D29" s="204"/>
      <c r="E29" s="134"/>
      <c r="F29" s="300">
        <f t="shared" si="4"/>
        <v>0</v>
      </c>
      <c r="G29" s="274">
        <f t="shared" si="5"/>
        <v>0</v>
      </c>
    </row>
    <row r="30" spans="1:7" s="44" customFormat="1" ht="12" customHeight="1" thickBot="1">
      <c r="A30" s="23" t="s">
        <v>94</v>
      </c>
      <c r="B30" s="17" t="s">
        <v>428</v>
      </c>
      <c r="C30" s="137">
        <f>+C31+C32+C33+C34+C36+C37+C38</f>
        <v>0</v>
      </c>
      <c r="D30" s="137">
        <f>+D31+D32+D33+D34+D36+D37+D38</f>
        <v>0</v>
      </c>
      <c r="E30" s="137">
        <f>+E31+E32+E33+E34+E36+E37+E38</f>
        <v>0</v>
      </c>
      <c r="F30" s="137">
        <f>+F31+F32+F33+F34+F36+F37+F38</f>
        <v>0</v>
      </c>
      <c r="G30" s="275">
        <f>+G31+G32+G33+G34+G36+G37+G38</f>
        <v>0</v>
      </c>
    </row>
    <row r="31" spans="1:7" s="44" customFormat="1" ht="12" customHeight="1">
      <c r="A31" s="161" t="s">
        <v>156</v>
      </c>
      <c r="B31" s="145" t="s">
        <v>422</v>
      </c>
      <c r="C31" s="133"/>
      <c r="D31" s="133"/>
      <c r="E31" s="133"/>
      <c r="F31" s="175">
        <f aca="true" t="shared" si="6" ref="F31:F38">D31+E31</f>
        <v>0</v>
      </c>
      <c r="G31" s="272">
        <f aca="true" t="shared" si="7" ref="G31:G38">C31+F31</f>
        <v>0</v>
      </c>
    </row>
    <row r="32" spans="1:7" s="44" customFormat="1" ht="12" customHeight="1">
      <c r="A32" s="161" t="s">
        <v>157</v>
      </c>
      <c r="B32" s="145" t="s">
        <v>449</v>
      </c>
      <c r="C32" s="132"/>
      <c r="D32" s="132"/>
      <c r="E32" s="132"/>
      <c r="F32" s="299">
        <f t="shared" si="6"/>
        <v>0</v>
      </c>
      <c r="G32" s="273">
        <f t="shared" si="7"/>
        <v>0</v>
      </c>
    </row>
    <row r="33" spans="1:7" s="44" customFormat="1" ht="12" customHeight="1">
      <c r="A33" s="162" t="s">
        <v>158</v>
      </c>
      <c r="B33" s="146" t="s">
        <v>450</v>
      </c>
      <c r="C33" s="132"/>
      <c r="D33" s="132"/>
      <c r="E33" s="132"/>
      <c r="F33" s="299">
        <f t="shared" si="6"/>
        <v>0</v>
      </c>
      <c r="G33" s="273">
        <f t="shared" si="7"/>
        <v>0</v>
      </c>
    </row>
    <row r="34" spans="1:7" s="44" customFormat="1" ht="12" customHeight="1">
      <c r="A34" s="162" t="s">
        <v>159</v>
      </c>
      <c r="B34" s="146" t="s">
        <v>423</v>
      </c>
      <c r="C34" s="132"/>
      <c r="D34" s="132"/>
      <c r="E34" s="132"/>
      <c r="F34" s="299">
        <f t="shared" si="6"/>
        <v>0</v>
      </c>
      <c r="G34" s="273">
        <f t="shared" si="7"/>
        <v>0</v>
      </c>
    </row>
    <row r="35" spans="1:7" s="44" customFormat="1" ht="12" customHeight="1">
      <c r="A35" s="162" t="s">
        <v>425</v>
      </c>
      <c r="B35" s="146" t="s">
        <v>424</v>
      </c>
      <c r="C35" s="132"/>
      <c r="D35" s="132"/>
      <c r="E35" s="132"/>
      <c r="F35" s="299"/>
      <c r="G35" s="273"/>
    </row>
    <row r="36" spans="1:7" s="44" customFormat="1" ht="12" customHeight="1">
      <c r="A36" s="162" t="s">
        <v>426</v>
      </c>
      <c r="B36" s="146" t="s">
        <v>160</v>
      </c>
      <c r="C36" s="132"/>
      <c r="D36" s="132"/>
      <c r="E36" s="132"/>
      <c r="F36" s="299">
        <f t="shared" si="6"/>
        <v>0</v>
      </c>
      <c r="G36" s="273">
        <f t="shared" si="7"/>
        <v>0</v>
      </c>
    </row>
    <row r="37" spans="1:7" s="44" customFormat="1" ht="12" customHeight="1">
      <c r="A37" s="162" t="s">
        <v>427</v>
      </c>
      <c r="B37" s="146" t="s">
        <v>161</v>
      </c>
      <c r="C37" s="132"/>
      <c r="D37" s="132"/>
      <c r="E37" s="132"/>
      <c r="F37" s="299">
        <f t="shared" si="6"/>
        <v>0</v>
      </c>
      <c r="G37" s="273">
        <f t="shared" si="7"/>
        <v>0</v>
      </c>
    </row>
    <row r="38" spans="1:7" s="44" customFormat="1" ht="12" customHeight="1" thickBot="1">
      <c r="A38" s="163" t="s">
        <v>451</v>
      </c>
      <c r="B38" s="76" t="s">
        <v>162</v>
      </c>
      <c r="C38" s="134"/>
      <c r="D38" s="134"/>
      <c r="E38" s="134"/>
      <c r="F38" s="300">
        <f t="shared" si="6"/>
        <v>0</v>
      </c>
      <c r="G38" s="274">
        <f t="shared" si="7"/>
        <v>0</v>
      </c>
    </row>
    <row r="39" spans="1:7" s="44" customFormat="1" ht="12" customHeight="1" thickBot="1">
      <c r="A39" s="23" t="s">
        <v>9</v>
      </c>
      <c r="B39" s="17" t="s">
        <v>300</v>
      </c>
      <c r="C39" s="131">
        <f>SUM(C40:C50)</f>
        <v>0</v>
      </c>
      <c r="D39" s="201">
        <f>SUM(D40:D50)</f>
        <v>0</v>
      </c>
      <c r="E39" s="131">
        <f>SUM(E40:E50)</f>
        <v>0</v>
      </c>
      <c r="F39" s="131">
        <f>SUM(F40:F50)</f>
        <v>0</v>
      </c>
      <c r="G39" s="271">
        <f>SUM(G40:G50)</f>
        <v>0</v>
      </c>
    </row>
    <row r="40" spans="1:7" s="44" customFormat="1" ht="12" customHeight="1">
      <c r="A40" s="161" t="s">
        <v>52</v>
      </c>
      <c r="B40" s="145" t="s">
        <v>165</v>
      </c>
      <c r="C40" s="133"/>
      <c r="D40" s="202"/>
      <c r="E40" s="133"/>
      <c r="F40" s="175">
        <f aca="true" t="shared" si="8" ref="F40:F50">D40+E40</f>
        <v>0</v>
      </c>
      <c r="G40" s="272">
        <f aca="true" t="shared" si="9" ref="G40:G50">C40+F40</f>
        <v>0</v>
      </c>
    </row>
    <row r="41" spans="1:7" s="44" customFormat="1" ht="12" customHeight="1">
      <c r="A41" s="162" t="s">
        <v>53</v>
      </c>
      <c r="B41" s="146" t="s">
        <v>166</v>
      </c>
      <c r="C41" s="132"/>
      <c r="D41" s="203"/>
      <c r="E41" s="132"/>
      <c r="F41" s="299">
        <f t="shared" si="8"/>
        <v>0</v>
      </c>
      <c r="G41" s="273">
        <f t="shared" si="9"/>
        <v>0</v>
      </c>
    </row>
    <row r="42" spans="1:7" s="44" customFormat="1" ht="12" customHeight="1">
      <c r="A42" s="162" t="s">
        <v>54</v>
      </c>
      <c r="B42" s="146" t="s">
        <v>167</v>
      </c>
      <c r="C42" s="132"/>
      <c r="D42" s="203"/>
      <c r="E42" s="132"/>
      <c r="F42" s="299">
        <f t="shared" si="8"/>
        <v>0</v>
      </c>
      <c r="G42" s="273">
        <f t="shared" si="9"/>
        <v>0</v>
      </c>
    </row>
    <row r="43" spans="1:7" s="44" customFormat="1" ht="12" customHeight="1">
      <c r="A43" s="162" t="s">
        <v>96</v>
      </c>
      <c r="B43" s="146" t="s">
        <v>168</v>
      </c>
      <c r="C43" s="132"/>
      <c r="D43" s="203"/>
      <c r="E43" s="132"/>
      <c r="F43" s="299">
        <f t="shared" si="8"/>
        <v>0</v>
      </c>
      <c r="G43" s="273">
        <f t="shared" si="9"/>
        <v>0</v>
      </c>
    </row>
    <row r="44" spans="1:7" s="44" customFormat="1" ht="12" customHeight="1">
      <c r="A44" s="162" t="s">
        <v>97</v>
      </c>
      <c r="B44" s="146" t="s">
        <v>169</v>
      </c>
      <c r="C44" s="132"/>
      <c r="D44" s="203"/>
      <c r="E44" s="132"/>
      <c r="F44" s="299">
        <f t="shared" si="8"/>
        <v>0</v>
      </c>
      <c r="G44" s="273">
        <f t="shared" si="9"/>
        <v>0</v>
      </c>
    </row>
    <row r="45" spans="1:7" s="44" customFormat="1" ht="12" customHeight="1">
      <c r="A45" s="162" t="s">
        <v>98</v>
      </c>
      <c r="B45" s="146" t="s">
        <v>170</v>
      </c>
      <c r="C45" s="132"/>
      <c r="D45" s="203"/>
      <c r="E45" s="132"/>
      <c r="F45" s="299">
        <f t="shared" si="8"/>
        <v>0</v>
      </c>
      <c r="G45" s="273">
        <f t="shared" si="9"/>
        <v>0</v>
      </c>
    </row>
    <row r="46" spans="1:7" s="44" customFormat="1" ht="12" customHeight="1">
      <c r="A46" s="162" t="s">
        <v>99</v>
      </c>
      <c r="B46" s="146" t="s">
        <v>171</v>
      </c>
      <c r="C46" s="132"/>
      <c r="D46" s="203"/>
      <c r="E46" s="132"/>
      <c r="F46" s="299">
        <f t="shared" si="8"/>
        <v>0</v>
      </c>
      <c r="G46" s="273">
        <f t="shared" si="9"/>
        <v>0</v>
      </c>
    </row>
    <row r="47" spans="1:7" s="44" customFormat="1" ht="12" customHeight="1">
      <c r="A47" s="162" t="s">
        <v>100</v>
      </c>
      <c r="B47" s="146" t="s">
        <v>172</v>
      </c>
      <c r="C47" s="132"/>
      <c r="D47" s="203"/>
      <c r="E47" s="132"/>
      <c r="F47" s="299">
        <f t="shared" si="8"/>
        <v>0</v>
      </c>
      <c r="G47" s="273">
        <f t="shared" si="9"/>
        <v>0</v>
      </c>
    </row>
    <row r="48" spans="1:7" s="44" customFormat="1" ht="12" customHeight="1">
      <c r="A48" s="162" t="s">
        <v>163</v>
      </c>
      <c r="B48" s="146" t="s">
        <v>173</v>
      </c>
      <c r="C48" s="135"/>
      <c r="D48" s="228"/>
      <c r="E48" s="135"/>
      <c r="F48" s="297">
        <f t="shared" si="8"/>
        <v>0</v>
      </c>
      <c r="G48" s="276">
        <f t="shared" si="9"/>
        <v>0</v>
      </c>
    </row>
    <row r="49" spans="1:7" s="44" customFormat="1" ht="12" customHeight="1">
      <c r="A49" s="163" t="s">
        <v>164</v>
      </c>
      <c r="B49" s="147" t="s">
        <v>302</v>
      </c>
      <c r="C49" s="136"/>
      <c r="D49" s="229"/>
      <c r="E49" s="136"/>
      <c r="F49" s="303">
        <f t="shared" si="8"/>
        <v>0</v>
      </c>
      <c r="G49" s="277">
        <f t="shared" si="9"/>
        <v>0</v>
      </c>
    </row>
    <row r="50" spans="1:7" s="44" customFormat="1" ht="12" customHeight="1" thickBot="1">
      <c r="A50" s="163" t="s">
        <v>301</v>
      </c>
      <c r="B50" s="335" t="s">
        <v>174</v>
      </c>
      <c r="C50" s="136"/>
      <c r="D50" s="229"/>
      <c r="E50" s="136"/>
      <c r="F50" s="303">
        <f t="shared" si="8"/>
        <v>0</v>
      </c>
      <c r="G50" s="277">
        <f t="shared" si="9"/>
        <v>0</v>
      </c>
    </row>
    <row r="51" spans="1:7" s="44" customFormat="1" ht="12" customHeight="1" thickBot="1">
      <c r="A51" s="23" t="s">
        <v>10</v>
      </c>
      <c r="B51" s="17" t="s">
        <v>175</v>
      </c>
      <c r="C51" s="131">
        <f>SUM(C52:C56)</f>
        <v>0</v>
      </c>
      <c r="D51" s="201">
        <f>SUM(D52:D56)</f>
        <v>0</v>
      </c>
      <c r="E51" s="131">
        <f>SUM(E52:E56)</f>
        <v>0</v>
      </c>
      <c r="F51" s="131">
        <f>SUM(F52:F56)</f>
        <v>0</v>
      </c>
      <c r="G51" s="271">
        <f>SUM(G52:G56)</f>
        <v>0</v>
      </c>
    </row>
    <row r="52" spans="1:7" s="44" customFormat="1" ht="12" customHeight="1">
      <c r="A52" s="161" t="s">
        <v>55</v>
      </c>
      <c r="B52" s="145" t="s">
        <v>179</v>
      </c>
      <c r="C52" s="176"/>
      <c r="D52" s="230"/>
      <c r="E52" s="176"/>
      <c r="F52" s="294">
        <f>D52+E52</f>
        <v>0</v>
      </c>
      <c r="G52" s="278">
        <f>C52+F52</f>
        <v>0</v>
      </c>
    </row>
    <row r="53" spans="1:7" s="44" customFormat="1" ht="12" customHeight="1">
      <c r="A53" s="162" t="s">
        <v>56</v>
      </c>
      <c r="B53" s="146" t="s">
        <v>180</v>
      </c>
      <c r="C53" s="135"/>
      <c r="D53" s="228"/>
      <c r="E53" s="135"/>
      <c r="F53" s="297">
        <f>D53+E53</f>
        <v>0</v>
      </c>
      <c r="G53" s="276">
        <f>C53+F53</f>
        <v>0</v>
      </c>
    </row>
    <row r="54" spans="1:7" s="44" customFormat="1" ht="12" customHeight="1">
      <c r="A54" s="162" t="s">
        <v>176</v>
      </c>
      <c r="B54" s="146" t="s">
        <v>181</v>
      </c>
      <c r="C54" s="135"/>
      <c r="D54" s="228"/>
      <c r="E54" s="135"/>
      <c r="F54" s="297">
        <f>D54+E54</f>
        <v>0</v>
      </c>
      <c r="G54" s="276">
        <f>C54+F54</f>
        <v>0</v>
      </c>
    </row>
    <row r="55" spans="1:7" s="44" customFormat="1" ht="12" customHeight="1">
      <c r="A55" s="162" t="s">
        <v>177</v>
      </c>
      <c r="B55" s="146" t="s">
        <v>182</v>
      </c>
      <c r="C55" s="135"/>
      <c r="D55" s="228"/>
      <c r="E55" s="135"/>
      <c r="F55" s="297">
        <f>D55+E55</f>
        <v>0</v>
      </c>
      <c r="G55" s="276">
        <f>C55+F55</f>
        <v>0</v>
      </c>
    </row>
    <row r="56" spans="1:7" s="44" customFormat="1" ht="12" customHeight="1" thickBot="1">
      <c r="A56" s="163" t="s">
        <v>178</v>
      </c>
      <c r="B56" s="147" t="s">
        <v>183</v>
      </c>
      <c r="C56" s="136"/>
      <c r="D56" s="229"/>
      <c r="E56" s="136"/>
      <c r="F56" s="303">
        <f>D56+E56</f>
        <v>0</v>
      </c>
      <c r="G56" s="277">
        <f>C56+F56</f>
        <v>0</v>
      </c>
    </row>
    <row r="57" spans="1:7" s="44" customFormat="1" ht="12" customHeight="1" thickBot="1">
      <c r="A57" s="23" t="s">
        <v>101</v>
      </c>
      <c r="B57" s="17" t="s">
        <v>184</v>
      </c>
      <c r="C57" s="131">
        <f>SUM(C58:C60)</f>
        <v>0</v>
      </c>
      <c r="D57" s="201">
        <f>SUM(D58:D60)</f>
        <v>0</v>
      </c>
      <c r="E57" s="131">
        <f>SUM(E58:E60)</f>
        <v>0</v>
      </c>
      <c r="F57" s="131">
        <f>SUM(F58:F60)</f>
        <v>0</v>
      </c>
      <c r="G57" s="271">
        <f>SUM(G58:G60)</f>
        <v>0</v>
      </c>
    </row>
    <row r="58" spans="1:7" s="44" customFormat="1" ht="12" customHeight="1">
      <c r="A58" s="161" t="s">
        <v>57</v>
      </c>
      <c r="B58" s="145" t="s">
        <v>185</v>
      </c>
      <c r="C58" s="133"/>
      <c r="D58" s="202"/>
      <c r="E58" s="133"/>
      <c r="F58" s="175">
        <f>D58+E58</f>
        <v>0</v>
      </c>
      <c r="G58" s="272">
        <f>C58+F58</f>
        <v>0</v>
      </c>
    </row>
    <row r="59" spans="1:7" s="44" customFormat="1" ht="22.5">
      <c r="A59" s="162" t="s">
        <v>58</v>
      </c>
      <c r="B59" s="146" t="s">
        <v>295</v>
      </c>
      <c r="C59" s="132"/>
      <c r="D59" s="203"/>
      <c r="E59" s="132"/>
      <c r="F59" s="299">
        <f>D59+E59</f>
        <v>0</v>
      </c>
      <c r="G59" s="273">
        <f>C59+F59</f>
        <v>0</v>
      </c>
    </row>
    <row r="60" spans="1:7" s="44" customFormat="1" ht="12" customHeight="1">
      <c r="A60" s="162" t="s">
        <v>188</v>
      </c>
      <c r="B60" s="75" t="s">
        <v>186</v>
      </c>
      <c r="C60" s="132"/>
      <c r="D60" s="203"/>
      <c r="E60" s="132"/>
      <c r="F60" s="299">
        <f>D60+E60</f>
        <v>0</v>
      </c>
      <c r="G60" s="273">
        <f>C60+F60</f>
        <v>0</v>
      </c>
    </row>
    <row r="61" spans="1:7" s="44" customFormat="1" ht="12" customHeight="1" thickBot="1">
      <c r="A61" s="163" t="s">
        <v>189</v>
      </c>
      <c r="B61" s="76" t="s">
        <v>187</v>
      </c>
      <c r="C61" s="134"/>
      <c r="D61" s="204"/>
      <c r="E61" s="134"/>
      <c r="F61" s="300">
        <f>D61+E61</f>
        <v>0</v>
      </c>
      <c r="G61" s="274">
        <f>C61+F61</f>
        <v>0</v>
      </c>
    </row>
    <row r="62" spans="1:7" s="44" customFormat="1" ht="12" customHeight="1" thickBot="1">
      <c r="A62" s="23" t="s">
        <v>12</v>
      </c>
      <c r="B62" s="74" t="s">
        <v>190</v>
      </c>
      <c r="C62" s="131">
        <f>SUM(C63:C65)</f>
        <v>0</v>
      </c>
      <c r="D62" s="201">
        <f>SUM(D63:D65)</f>
        <v>0</v>
      </c>
      <c r="E62" s="131">
        <f>SUM(E63:E65)</f>
        <v>0</v>
      </c>
      <c r="F62" s="131">
        <f>SUM(F63:F65)</f>
        <v>0</v>
      </c>
      <c r="G62" s="271">
        <f>SUM(G63:G65)</f>
        <v>0</v>
      </c>
    </row>
    <row r="63" spans="1:7" s="44" customFormat="1" ht="12" customHeight="1">
      <c r="A63" s="161" t="s">
        <v>102</v>
      </c>
      <c r="B63" s="145" t="s">
        <v>192</v>
      </c>
      <c r="C63" s="135"/>
      <c r="D63" s="228"/>
      <c r="E63" s="135"/>
      <c r="F63" s="297">
        <f>D63+E63</f>
        <v>0</v>
      </c>
      <c r="G63" s="276">
        <f>C63+F63</f>
        <v>0</v>
      </c>
    </row>
    <row r="64" spans="1:7" s="44" customFormat="1" ht="22.5">
      <c r="A64" s="162" t="s">
        <v>103</v>
      </c>
      <c r="B64" s="146" t="s">
        <v>296</v>
      </c>
      <c r="C64" s="135"/>
      <c r="D64" s="228"/>
      <c r="E64" s="135"/>
      <c r="F64" s="297">
        <f>D64+E64</f>
        <v>0</v>
      </c>
      <c r="G64" s="276">
        <f>C64+F64</f>
        <v>0</v>
      </c>
    </row>
    <row r="65" spans="1:7" s="44" customFormat="1" ht="12" customHeight="1">
      <c r="A65" s="162" t="s">
        <v>123</v>
      </c>
      <c r="B65" s="146" t="s">
        <v>193</v>
      </c>
      <c r="C65" s="135"/>
      <c r="D65" s="228"/>
      <c r="E65" s="135"/>
      <c r="F65" s="297">
        <f>D65+E65</f>
        <v>0</v>
      </c>
      <c r="G65" s="276">
        <f>C65+F65</f>
        <v>0</v>
      </c>
    </row>
    <row r="66" spans="1:7" s="44" customFormat="1" ht="12" customHeight="1" thickBot="1">
      <c r="A66" s="163" t="s">
        <v>191</v>
      </c>
      <c r="B66" s="76" t="s">
        <v>194</v>
      </c>
      <c r="C66" s="135"/>
      <c r="D66" s="228"/>
      <c r="E66" s="135"/>
      <c r="F66" s="297">
        <f>D66+E66</f>
        <v>0</v>
      </c>
      <c r="G66" s="276">
        <f>C66+F66</f>
        <v>0</v>
      </c>
    </row>
    <row r="67" spans="1:7" s="44" customFormat="1" ht="12" customHeight="1" thickBot="1">
      <c r="A67" s="23" t="s">
        <v>13</v>
      </c>
      <c r="B67" s="17" t="s">
        <v>195</v>
      </c>
      <c r="C67" s="137">
        <f>+C9+C16+C23+C30+C39+C51+C57+C62</f>
        <v>0</v>
      </c>
      <c r="D67" s="205">
        <f>+D9+D16+D23+D30+D39+D51+D57+D62</f>
        <v>0</v>
      </c>
      <c r="E67" s="137">
        <f>+E9+E16+E23+E30+E39+E51+E57+E62</f>
        <v>0</v>
      </c>
      <c r="F67" s="137">
        <f>+F9+F16+F23+F30+F39+F51+F57+F62</f>
        <v>0</v>
      </c>
      <c r="G67" s="275">
        <f>+G9+G16+G23+G30+G39+G51+G57+G62</f>
        <v>0</v>
      </c>
    </row>
    <row r="68" spans="1:7" s="44" customFormat="1" ht="12" customHeight="1" thickBot="1">
      <c r="A68" s="164" t="s">
        <v>283</v>
      </c>
      <c r="B68" s="74" t="s">
        <v>197</v>
      </c>
      <c r="C68" s="131">
        <f>SUM(C69:C71)</f>
        <v>0</v>
      </c>
      <c r="D68" s="201">
        <f>SUM(D69:D71)</f>
        <v>0</v>
      </c>
      <c r="E68" s="131">
        <f>SUM(E69:E71)</f>
        <v>0</v>
      </c>
      <c r="F68" s="131">
        <f>SUM(F69:F71)</f>
        <v>0</v>
      </c>
      <c r="G68" s="271">
        <f>SUM(G69:G71)</f>
        <v>0</v>
      </c>
    </row>
    <row r="69" spans="1:7" s="44" customFormat="1" ht="12" customHeight="1">
      <c r="A69" s="161" t="s">
        <v>225</v>
      </c>
      <c r="B69" s="145" t="s">
        <v>198</v>
      </c>
      <c r="C69" s="135"/>
      <c r="D69" s="228"/>
      <c r="E69" s="135"/>
      <c r="F69" s="297">
        <f>D69+E69</f>
        <v>0</v>
      </c>
      <c r="G69" s="276">
        <f>C69+F69</f>
        <v>0</v>
      </c>
    </row>
    <row r="70" spans="1:7" s="44" customFormat="1" ht="12" customHeight="1">
      <c r="A70" s="162" t="s">
        <v>234</v>
      </c>
      <c r="B70" s="146" t="s">
        <v>199</v>
      </c>
      <c r="C70" s="135"/>
      <c r="D70" s="228"/>
      <c r="E70" s="135"/>
      <c r="F70" s="297">
        <f>D70+E70</f>
        <v>0</v>
      </c>
      <c r="G70" s="276">
        <f>C70+F70</f>
        <v>0</v>
      </c>
    </row>
    <row r="71" spans="1:7" s="44" customFormat="1" ht="12" customHeight="1" thickBot="1">
      <c r="A71" s="171" t="s">
        <v>235</v>
      </c>
      <c r="B71" s="291" t="s">
        <v>200</v>
      </c>
      <c r="C71" s="270"/>
      <c r="D71" s="231"/>
      <c r="E71" s="270"/>
      <c r="F71" s="296">
        <f>D71+E71</f>
        <v>0</v>
      </c>
      <c r="G71" s="292">
        <f>C71+F71</f>
        <v>0</v>
      </c>
    </row>
    <row r="72" spans="1:7" s="44" customFormat="1" ht="12" customHeight="1" thickBot="1">
      <c r="A72" s="164" t="s">
        <v>201</v>
      </c>
      <c r="B72" s="74" t="s">
        <v>202</v>
      </c>
      <c r="C72" s="131">
        <f>SUM(C73:C76)</f>
        <v>0</v>
      </c>
      <c r="D72" s="131">
        <f>SUM(D73:D76)</f>
        <v>0</v>
      </c>
      <c r="E72" s="131">
        <f>SUM(E73:E76)</f>
        <v>0</v>
      </c>
      <c r="F72" s="131">
        <f>SUM(F73:F76)</f>
        <v>0</v>
      </c>
      <c r="G72" s="271">
        <f>SUM(G73:G76)</f>
        <v>0</v>
      </c>
    </row>
    <row r="73" spans="1:7" s="44" customFormat="1" ht="12" customHeight="1">
      <c r="A73" s="161" t="s">
        <v>80</v>
      </c>
      <c r="B73" s="255" t="s">
        <v>203</v>
      </c>
      <c r="C73" s="135"/>
      <c r="D73" s="135"/>
      <c r="E73" s="135"/>
      <c r="F73" s="297">
        <f>D73+E73</f>
        <v>0</v>
      </c>
      <c r="G73" s="276">
        <f>C73+F73</f>
        <v>0</v>
      </c>
    </row>
    <row r="74" spans="1:7" s="44" customFormat="1" ht="12" customHeight="1">
      <c r="A74" s="162" t="s">
        <v>81</v>
      </c>
      <c r="B74" s="255" t="s">
        <v>437</v>
      </c>
      <c r="C74" s="135"/>
      <c r="D74" s="135"/>
      <c r="E74" s="135"/>
      <c r="F74" s="297">
        <f>D74+E74</f>
        <v>0</v>
      </c>
      <c r="G74" s="276">
        <f>C74+F74</f>
        <v>0</v>
      </c>
    </row>
    <row r="75" spans="1:7" s="44" customFormat="1" ht="12" customHeight="1">
      <c r="A75" s="162" t="s">
        <v>226</v>
      </c>
      <c r="B75" s="255" t="s">
        <v>204</v>
      </c>
      <c r="C75" s="135"/>
      <c r="D75" s="135"/>
      <c r="E75" s="135"/>
      <c r="F75" s="297">
        <f>D75+E75</f>
        <v>0</v>
      </c>
      <c r="G75" s="276">
        <f>C75+F75</f>
        <v>0</v>
      </c>
    </row>
    <row r="76" spans="1:7" s="44" customFormat="1" ht="12" customHeight="1" thickBot="1">
      <c r="A76" s="163" t="s">
        <v>227</v>
      </c>
      <c r="B76" s="256" t="s">
        <v>438</v>
      </c>
      <c r="C76" s="135"/>
      <c r="D76" s="135"/>
      <c r="E76" s="135"/>
      <c r="F76" s="297">
        <f>D76+E76</f>
        <v>0</v>
      </c>
      <c r="G76" s="276">
        <f>C76+F76</f>
        <v>0</v>
      </c>
    </row>
    <row r="77" spans="1:7" s="44" customFormat="1" ht="12" customHeight="1" thickBot="1">
      <c r="A77" s="164" t="s">
        <v>205</v>
      </c>
      <c r="B77" s="74" t="s">
        <v>206</v>
      </c>
      <c r="C77" s="131">
        <f>SUM(C78:C80)</f>
        <v>0</v>
      </c>
      <c r="D77" s="131">
        <f>SUM(D78:D80)</f>
        <v>0</v>
      </c>
      <c r="E77" s="131">
        <f>SUM(E78:E80)</f>
        <v>0</v>
      </c>
      <c r="F77" s="131">
        <f>SUM(F78:F80)</f>
        <v>0</v>
      </c>
      <c r="G77" s="131">
        <f>SUM(G78:G80)</f>
        <v>0</v>
      </c>
    </row>
    <row r="78" spans="1:7" s="44" customFormat="1" ht="12" customHeight="1">
      <c r="A78" s="161" t="s">
        <v>228</v>
      </c>
      <c r="B78" s="145" t="s">
        <v>207</v>
      </c>
      <c r="C78" s="135"/>
      <c r="D78" s="135"/>
      <c r="E78" s="135"/>
      <c r="F78" s="297">
        <f>D78+E78</f>
        <v>0</v>
      </c>
      <c r="G78" s="276">
        <f>C78+F78</f>
        <v>0</v>
      </c>
    </row>
    <row r="79" spans="1:7" s="44" customFormat="1" ht="12" customHeight="1">
      <c r="A79" s="162" t="s">
        <v>229</v>
      </c>
      <c r="B79" s="146" t="s">
        <v>208</v>
      </c>
      <c r="C79" s="135"/>
      <c r="D79" s="135"/>
      <c r="E79" s="135"/>
      <c r="F79" s="297">
        <f>D79+E79</f>
        <v>0</v>
      </c>
      <c r="G79" s="276">
        <f>C79+F79</f>
        <v>0</v>
      </c>
    </row>
    <row r="80" spans="1:7" s="44" customFormat="1" ht="12" customHeight="1" thickBot="1">
      <c r="A80" s="170" t="s">
        <v>453</v>
      </c>
      <c r="B80" s="336" t="s">
        <v>452</v>
      </c>
      <c r="C80" s="267"/>
      <c r="D80" s="267"/>
      <c r="E80" s="267"/>
      <c r="F80" s="295"/>
      <c r="G80" s="337"/>
    </row>
    <row r="81" spans="1:7" s="43" customFormat="1" ht="12" customHeight="1" thickBot="1">
      <c r="A81" s="164" t="s">
        <v>209</v>
      </c>
      <c r="B81" s="74" t="s">
        <v>210</v>
      </c>
      <c r="C81" s="131">
        <f>SUM(C82:C84)</f>
        <v>0</v>
      </c>
      <c r="D81" s="131">
        <f>SUM(D82:D84)</f>
        <v>0</v>
      </c>
      <c r="E81" s="131">
        <f>SUM(E82:E84)</f>
        <v>0</v>
      </c>
      <c r="F81" s="131">
        <f>SUM(F82:F84)</f>
        <v>0</v>
      </c>
      <c r="G81" s="271">
        <f>SUM(G82:G84)</f>
        <v>0</v>
      </c>
    </row>
    <row r="82" spans="1:7" s="44" customFormat="1" ht="12" customHeight="1">
      <c r="A82" s="161" t="s">
        <v>230</v>
      </c>
      <c r="B82" s="145" t="s">
        <v>211</v>
      </c>
      <c r="C82" s="135"/>
      <c r="D82" s="135"/>
      <c r="E82" s="135"/>
      <c r="F82" s="297">
        <f>D82+E82</f>
        <v>0</v>
      </c>
      <c r="G82" s="276">
        <f>C82+F82</f>
        <v>0</v>
      </c>
    </row>
    <row r="83" spans="1:7" s="44" customFormat="1" ht="12" customHeight="1">
      <c r="A83" s="162" t="s">
        <v>231</v>
      </c>
      <c r="B83" s="146" t="s">
        <v>212</v>
      </c>
      <c r="C83" s="135"/>
      <c r="D83" s="135"/>
      <c r="E83" s="135"/>
      <c r="F83" s="297">
        <f>D83+E83</f>
        <v>0</v>
      </c>
      <c r="G83" s="276">
        <f>C83+F83</f>
        <v>0</v>
      </c>
    </row>
    <row r="84" spans="1:7" s="44" customFormat="1" ht="12" customHeight="1" thickBot="1">
      <c r="A84" s="163" t="s">
        <v>232</v>
      </c>
      <c r="B84" s="257" t="s">
        <v>439</v>
      </c>
      <c r="C84" s="135"/>
      <c r="D84" s="135"/>
      <c r="E84" s="135"/>
      <c r="F84" s="297">
        <f>D84+E84</f>
        <v>0</v>
      </c>
      <c r="G84" s="276">
        <f>C84+F84</f>
        <v>0</v>
      </c>
    </row>
    <row r="85" spans="1:7" s="44" customFormat="1" ht="12" customHeight="1" thickBot="1">
      <c r="A85" s="164" t="s">
        <v>213</v>
      </c>
      <c r="B85" s="74" t="s">
        <v>233</v>
      </c>
      <c r="C85" s="131">
        <f>SUM(C86:C89)</f>
        <v>0</v>
      </c>
      <c r="D85" s="131">
        <f>SUM(D86:D89)</f>
        <v>0</v>
      </c>
      <c r="E85" s="131">
        <f>SUM(E86:E89)</f>
        <v>0</v>
      </c>
      <c r="F85" s="131">
        <f>SUM(F86:F89)</f>
        <v>0</v>
      </c>
      <c r="G85" s="271">
        <f>SUM(G86:G89)</f>
        <v>0</v>
      </c>
    </row>
    <row r="86" spans="1:7" s="44" customFormat="1" ht="12" customHeight="1">
      <c r="A86" s="165" t="s">
        <v>214</v>
      </c>
      <c r="B86" s="145" t="s">
        <v>215</v>
      </c>
      <c r="C86" s="135"/>
      <c r="D86" s="135"/>
      <c r="E86" s="135"/>
      <c r="F86" s="297">
        <f aca="true" t="shared" si="10" ref="F86:F91">D86+E86</f>
        <v>0</v>
      </c>
      <c r="G86" s="276">
        <f aca="true" t="shared" si="11" ref="G86:G91">C86+F86</f>
        <v>0</v>
      </c>
    </row>
    <row r="87" spans="1:7" s="44" customFormat="1" ht="12" customHeight="1">
      <c r="A87" s="166" t="s">
        <v>216</v>
      </c>
      <c r="B87" s="146" t="s">
        <v>217</v>
      </c>
      <c r="C87" s="135"/>
      <c r="D87" s="135"/>
      <c r="E87" s="135"/>
      <c r="F87" s="297">
        <f t="shared" si="10"/>
        <v>0</v>
      </c>
      <c r="G87" s="276">
        <f t="shared" si="11"/>
        <v>0</v>
      </c>
    </row>
    <row r="88" spans="1:7" s="44" customFormat="1" ht="12" customHeight="1">
      <c r="A88" s="166" t="s">
        <v>218</v>
      </c>
      <c r="B88" s="146" t="s">
        <v>219</v>
      </c>
      <c r="C88" s="135"/>
      <c r="D88" s="135"/>
      <c r="E88" s="135"/>
      <c r="F88" s="297">
        <f t="shared" si="10"/>
        <v>0</v>
      </c>
      <c r="G88" s="276">
        <f t="shared" si="11"/>
        <v>0</v>
      </c>
    </row>
    <row r="89" spans="1:7" s="43" customFormat="1" ht="12" customHeight="1" thickBot="1">
      <c r="A89" s="167" t="s">
        <v>220</v>
      </c>
      <c r="B89" s="147" t="s">
        <v>221</v>
      </c>
      <c r="C89" s="135"/>
      <c r="D89" s="135"/>
      <c r="E89" s="135"/>
      <c r="F89" s="297">
        <f t="shared" si="10"/>
        <v>0</v>
      </c>
      <c r="G89" s="276">
        <f t="shared" si="11"/>
        <v>0</v>
      </c>
    </row>
    <row r="90" spans="1:7" s="43" customFormat="1" ht="12" customHeight="1" thickBot="1">
      <c r="A90" s="164" t="s">
        <v>222</v>
      </c>
      <c r="B90" s="74" t="s">
        <v>341</v>
      </c>
      <c r="C90" s="179"/>
      <c r="D90" s="179"/>
      <c r="E90" s="179"/>
      <c r="F90" s="131">
        <f t="shared" si="10"/>
        <v>0</v>
      </c>
      <c r="G90" s="271">
        <f t="shared" si="11"/>
        <v>0</v>
      </c>
    </row>
    <row r="91" spans="1:7" s="43" customFormat="1" ht="12" customHeight="1" thickBot="1">
      <c r="A91" s="164" t="s">
        <v>362</v>
      </c>
      <c r="B91" s="74" t="s">
        <v>223</v>
      </c>
      <c r="C91" s="179"/>
      <c r="D91" s="179"/>
      <c r="E91" s="179"/>
      <c r="F91" s="131">
        <f t="shared" si="10"/>
        <v>0</v>
      </c>
      <c r="G91" s="271">
        <f t="shared" si="11"/>
        <v>0</v>
      </c>
    </row>
    <row r="92" spans="1:7" s="43" customFormat="1" ht="12" customHeight="1" thickBot="1">
      <c r="A92" s="164" t="s">
        <v>363</v>
      </c>
      <c r="B92" s="151" t="s">
        <v>344</v>
      </c>
      <c r="C92" s="137">
        <f>+C68+C72+C77+C81+C85+C91+C90</f>
        <v>0</v>
      </c>
      <c r="D92" s="137">
        <f>+D68+D72+D77+D81+D85+D91+D90</f>
        <v>0</v>
      </c>
      <c r="E92" s="137">
        <f>+E68+E72+E77+E81+E85+E91+E90</f>
        <v>0</v>
      </c>
      <c r="F92" s="137">
        <f>+F68+F72+F77+F81+F85+F91+F90</f>
        <v>0</v>
      </c>
      <c r="G92" s="275">
        <f>+G68+G72+G77+G81+G85+G91+G90</f>
        <v>0</v>
      </c>
    </row>
    <row r="93" spans="1:7" s="43" customFormat="1" ht="12" customHeight="1" thickBot="1">
      <c r="A93" s="168" t="s">
        <v>364</v>
      </c>
      <c r="B93" s="152" t="s">
        <v>365</v>
      </c>
      <c r="C93" s="137">
        <f>+C67+C92</f>
        <v>0</v>
      </c>
      <c r="D93" s="137">
        <f>+D67+D92</f>
        <v>0</v>
      </c>
      <c r="E93" s="137">
        <f>+E67+E92</f>
        <v>0</v>
      </c>
      <c r="F93" s="137">
        <f>+F67+F92</f>
        <v>0</v>
      </c>
      <c r="G93" s="275">
        <f>+G67+G92</f>
        <v>0</v>
      </c>
    </row>
    <row r="94" spans="1:7" s="39" customFormat="1" ht="16.5" customHeight="1" thickBot="1">
      <c r="A94" s="753" t="s">
        <v>38</v>
      </c>
      <c r="B94" s="754"/>
      <c r="C94" s="754"/>
      <c r="D94" s="754"/>
      <c r="E94" s="754"/>
      <c r="F94" s="754"/>
      <c r="G94" s="755"/>
    </row>
    <row r="95" spans="1:7" s="45" customFormat="1" ht="12" customHeight="1" thickBot="1">
      <c r="A95" s="139" t="s">
        <v>5</v>
      </c>
      <c r="B95" s="22" t="s">
        <v>369</v>
      </c>
      <c r="C95" s="130">
        <f>+C96+C97+C98+C99+C100+C113</f>
        <v>0</v>
      </c>
      <c r="D95" s="279">
        <f>+D96+D97+D98+D99+D100+D113</f>
        <v>0</v>
      </c>
      <c r="E95" s="130">
        <f>+E96+E97+E98+E99+E100+E113</f>
        <v>0</v>
      </c>
      <c r="F95" s="130">
        <f>+F96+F97+F98+F99+F100+F113</f>
        <v>0</v>
      </c>
      <c r="G95" s="283">
        <f>+G96+G97+G98+G99+G100+G113</f>
        <v>0</v>
      </c>
    </row>
    <row r="96" spans="1:7" ht="12" customHeight="1">
      <c r="A96" s="169" t="s">
        <v>59</v>
      </c>
      <c r="B96" s="6" t="s">
        <v>34</v>
      </c>
      <c r="C96" s="193"/>
      <c r="D96" s="280"/>
      <c r="E96" s="193"/>
      <c r="F96" s="298">
        <f aca="true" t="shared" si="12" ref="F96:F115">D96+E96</f>
        <v>0</v>
      </c>
      <c r="G96" s="284">
        <f aca="true" t="shared" si="13" ref="G96:G115">C96+F96</f>
        <v>0</v>
      </c>
    </row>
    <row r="97" spans="1:7" ht="12" customHeight="1">
      <c r="A97" s="162" t="s">
        <v>60</v>
      </c>
      <c r="B97" s="4" t="s">
        <v>104</v>
      </c>
      <c r="C97" s="132"/>
      <c r="D97" s="281"/>
      <c r="E97" s="132"/>
      <c r="F97" s="299">
        <f t="shared" si="12"/>
        <v>0</v>
      </c>
      <c r="G97" s="273">
        <f t="shared" si="13"/>
        <v>0</v>
      </c>
    </row>
    <row r="98" spans="1:7" ht="12" customHeight="1">
      <c r="A98" s="162" t="s">
        <v>61</v>
      </c>
      <c r="B98" s="4" t="s">
        <v>78</v>
      </c>
      <c r="C98" s="134"/>
      <c r="D98" s="281"/>
      <c r="E98" s="134"/>
      <c r="F98" s="300">
        <f t="shared" si="12"/>
        <v>0</v>
      </c>
      <c r="G98" s="274">
        <f t="shared" si="13"/>
        <v>0</v>
      </c>
    </row>
    <row r="99" spans="1:7" ht="12" customHeight="1">
      <c r="A99" s="162" t="s">
        <v>62</v>
      </c>
      <c r="B99" s="7" t="s">
        <v>105</v>
      </c>
      <c r="C99" s="134"/>
      <c r="D99" s="262"/>
      <c r="E99" s="134"/>
      <c r="F99" s="300">
        <f t="shared" si="12"/>
        <v>0</v>
      </c>
      <c r="G99" s="274">
        <f t="shared" si="13"/>
        <v>0</v>
      </c>
    </row>
    <row r="100" spans="1:7" ht="12" customHeight="1">
      <c r="A100" s="162" t="s">
        <v>70</v>
      </c>
      <c r="B100" s="15" t="s">
        <v>106</v>
      </c>
      <c r="C100" s="134"/>
      <c r="D100" s="262"/>
      <c r="E100" s="134"/>
      <c r="F100" s="300">
        <f t="shared" si="12"/>
        <v>0</v>
      </c>
      <c r="G100" s="274">
        <f t="shared" si="13"/>
        <v>0</v>
      </c>
    </row>
    <row r="101" spans="1:7" ht="12" customHeight="1">
      <c r="A101" s="162" t="s">
        <v>63</v>
      </c>
      <c r="B101" s="4" t="s">
        <v>366</v>
      </c>
      <c r="C101" s="134"/>
      <c r="D101" s="262"/>
      <c r="E101" s="134"/>
      <c r="F101" s="300">
        <f t="shared" si="12"/>
        <v>0</v>
      </c>
      <c r="G101" s="274">
        <f t="shared" si="13"/>
        <v>0</v>
      </c>
    </row>
    <row r="102" spans="1:7" ht="12" customHeight="1">
      <c r="A102" s="162" t="s">
        <v>64</v>
      </c>
      <c r="B102" s="51" t="s">
        <v>307</v>
      </c>
      <c r="C102" s="134"/>
      <c r="D102" s="262"/>
      <c r="E102" s="134"/>
      <c r="F102" s="300">
        <f t="shared" si="12"/>
        <v>0</v>
      </c>
      <c r="G102" s="274">
        <f t="shared" si="13"/>
        <v>0</v>
      </c>
    </row>
    <row r="103" spans="1:7" ht="12" customHeight="1">
      <c r="A103" s="162" t="s">
        <v>71</v>
      </c>
      <c r="B103" s="51" t="s">
        <v>306</v>
      </c>
      <c r="C103" s="134"/>
      <c r="D103" s="262"/>
      <c r="E103" s="134"/>
      <c r="F103" s="300">
        <f t="shared" si="12"/>
        <v>0</v>
      </c>
      <c r="G103" s="274">
        <f t="shared" si="13"/>
        <v>0</v>
      </c>
    </row>
    <row r="104" spans="1:7" ht="12" customHeight="1">
      <c r="A104" s="162" t="s">
        <v>72</v>
      </c>
      <c r="B104" s="51" t="s">
        <v>239</v>
      </c>
      <c r="C104" s="134"/>
      <c r="D104" s="262"/>
      <c r="E104" s="134"/>
      <c r="F104" s="300">
        <f t="shared" si="12"/>
        <v>0</v>
      </c>
      <c r="G104" s="274">
        <f t="shared" si="13"/>
        <v>0</v>
      </c>
    </row>
    <row r="105" spans="1:7" ht="12" customHeight="1">
      <c r="A105" s="162" t="s">
        <v>73</v>
      </c>
      <c r="B105" s="52" t="s">
        <v>240</v>
      </c>
      <c r="C105" s="134"/>
      <c r="D105" s="262"/>
      <c r="E105" s="134"/>
      <c r="F105" s="300">
        <f t="shared" si="12"/>
        <v>0</v>
      </c>
      <c r="G105" s="274">
        <f t="shared" si="13"/>
        <v>0</v>
      </c>
    </row>
    <row r="106" spans="1:7" ht="12" customHeight="1">
      <c r="A106" s="162" t="s">
        <v>74</v>
      </c>
      <c r="B106" s="52" t="s">
        <v>241</v>
      </c>
      <c r="C106" s="134"/>
      <c r="D106" s="262"/>
      <c r="E106" s="134"/>
      <c r="F106" s="300">
        <f t="shared" si="12"/>
        <v>0</v>
      </c>
      <c r="G106" s="274">
        <f t="shared" si="13"/>
        <v>0</v>
      </c>
    </row>
    <row r="107" spans="1:7" ht="12" customHeight="1">
      <c r="A107" s="162" t="s">
        <v>76</v>
      </c>
      <c r="B107" s="51" t="s">
        <v>242</v>
      </c>
      <c r="C107" s="134"/>
      <c r="D107" s="262"/>
      <c r="E107" s="134"/>
      <c r="F107" s="300">
        <f t="shared" si="12"/>
        <v>0</v>
      </c>
      <c r="G107" s="274">
        <f t="shared" si="13"/>
        <v>0</v>
      </c>
    </row>
    <row r="108" spans="1:7" ht="12" customHeight="1">
      <c r="A108" s="162" t="s">
        <v>107</v>
      </c>
      <c r="B108" s="51" t="s">
        <v>243</v>
      </c>
      <c r="C108" s="134"/>
      <c r="D108" s="262"/>
      <c r="E108" s="134"/>
      <c r="F108" s="300">
        <f t="shared" si="12"/>
        <v>0</v>
      </c>
      <c r="G108" s="274">
        <f t="shared" si="13"/>
        <v>0</v>
      </c>
    </row>
    <row r="109" spans="1:7" ht="12" customHeight="1">
      <c r="A109" s="162" t="s">
        <v>237</v>
      </c>
      <c r="B109" s="52" t="s">
        <v>244</v>
      </c>
      <c r="C109" s="132"/>
      <c r="D109" s="262"/>
      <c r="E109" s="134"/>
      <c r="F109" s="300">
        <f t="shared" si="12"/>
        <v>0</v>
      </c>
      <c r="G109" s="274">
        <f t="shared" si="13"/>
        <v>0</v>
      </c>
    </row>
    <row r="110" spans="1:7" ht="12" customHeight="1">
      <c r="A110" s="170" t="s">
        <v>238</v>
      </c>
      <c r="B110" s="53" t="s">
        <v>245</v>
      </c>
      <c r="C110" s="134"/>
      <c r="D110" s="262"/>
      <c r="E110" s="134"/>
      <c r="F110" s="300">
        <f t="shared" si="12"/>
        <v>0</v>
      </c>
      <c r="G110" s="274">
        <f t="shared" si="13"/>
        <v>0</v>
      </c>
    </row>
    <row r="111" spans="1:7" ht="12" customHeight="1">
      <c r="A111" s="162" t="s">
        <v>304</v>
      </c>
      <c r="B111" s="53" t="s">
        <v>246</v>
      </c>
      <c r="C111" s="134"/>
      <c r="D111" s="262"/>
      <c r="E111" s="134"/>
      <c r="F111" s="300">
        <f t="shared" si="12"/>
        <v>0</v>
      </c>
      <c r="G111" s="274">
        <f t="shared" si="13"/>
        <v>0</v>
      </c>
    </row>
    <row r="112" spans="1:7" ht="12" customHeight="1">
      <c r="A112" s="162" t="s">
        <v>305</v>
      </c>
      <c r="B112" s="52" t="s">
        <v>247</v>
      </c>
      <c r="C112" s="132"/>
      <c r="D112" s="261"/>
      <c r="E112" s="132"/>
      <c r="F112" s="299">
        <f t="shared" si="12"/>
        <v>0</v>
      </c>
      <c r="G112" s="273">
        <f t="shared" si="13"/>
        <v>0</v>
      </c>
    </row>
    <row r="113" spans="1:7" ht="12" customHeight="1">
      <c r="A113" s="162" t="s">
        <v>309</v>
      </c>
      <c r="B113" s="7" t="s">
        <v>35</v>
      </c>
      <c r="C113" s="132"/>
      <c r="D113" s="261"/>
      <c r="E113" s="132"/>
      <c r="F113" s="299">
        <f t="shared" si="12"/>
        <v>0</v>
      </c>
      <c r="G113" s="273">
        <f t="shared" si="13"/>
        <v>0</v>
      </c>
    </row>
    <row r="114" spans="1:7" ht="12" customHeight="1">
      <c r="A114" s="163" t="s">
        <v>310</v>
      </c>
      <c r="B114" s="4" t="s">
        <v>367</v>
      </c>
      <c r="C114" s="134"/>
      <c r="D114" s="262"/>
      <c r="E114" s="134"/>
      <c r="F114" s="300">
        <f t="shared" si="12"/>
        <v>0</v>
      </c>
      <c r="G114" s="274">
        <f t="shared" si="13"/>
        <v>0</v>
      </c>
    </row>
    <row r="115" spans="1:7" ht="12" customHeight="1" thickBot="1">
      <c r="A115" s="171" t="s">
        <v>311</v>
      </c>
      <c r="B115" s="54" t="s">
        <v>368</v>
      </c>
      <c r="C115" s="194"/>
      <c r="D115" s="263"/>
      <c r="E115" s="194"/>
      <c r="F115" s="301">
        <f t="shared" si="12"/>
        <v>0</v>
      </c>
      <c r="G115" s="285">
        <f t="shared" si="13"/>
        <v>0</v>
      </c>
    </row>
    <row r="116" spans="1:7" ht="12" customHeight="1" thickBot="1">
      <c r="A116" s="23" t="s">
        <v>6</v>
      </c>
      <c r="B116" s="21" t="s">
        <v>248</v>
      </c>
      <c r="C116" s="131">
        <f>+C117+C119+C121</f>
        <v>0</v>
      </c>
      <c r="D116" s="258">
        <f>+D117+D119+D121</f>
        <v>0</v>
      </c>
      <c r="E116" s="131">
        <f>+E117+E119+E121</f>
        <v>0</v>
      </c>
      <c r="F116" s="131">
        <f>+F117+F119+F121</f>
        <v>0</v>
      </c>
      <c r="G116" s="271">
        <f>+G117+G119+G121</f>
        <v>0</v>
      </c>
    </row>
    <row r="117" spans="1:7" ht="12" customHeight="1">
      <c r="A117" s="161" t="s">
        <v>65</v>
      </c>
      <c r="B117" s="4" t="s">
        <v>122</v>
      </c>
      <c r="C117" s="133"/>
      <c r="D117" s="259"/>
      <c r="E117" s="133"/>
      <c r="F117" s="175">
        <f aca="true" t="shared" si="14" ref="F117:F129">D117+E117</f>
        <v>0</v>
      </c>
      <c r="G117" s="272">
        <f aca="true" t="shared" si="15" ref="G117:G129">C117+F117</f>
        <v>0</v>
      </c>
    </row>
    <row r="118" spans="1:7" ht="12" customHeight="1">
      <c r="A118" s="161" t="s">
        <v>66</v>
      </c>
      <c r="B118" s="8" t="s">
        <v>252</v>
      </c>
      <c r="C118" s="133"/>
      <c r="D118" s="259"/>
      <c r="E118" s="133"/>
      <c r="F118" s="175">
        <f t="shared" si="14"/>
        <v>0</v>
      </c>
      <c r="G118" s="272">
        <f t="shared" si="15"/>
        <v>0</v>
      </c>
    </row>
    <row r="119" spans="1:7" ht="12" customHeight="1">
      <c r="A119" s="161" t="s">
        <v>67</v>
      </c>
      <c r="B119" s="8" t="s">
        <v>108</v>
      </c>
      <c r="C119" s="132"/>
      <c r="D119" s="261"/>
      <c r="E119" s="132"/>
      <c r="F119" s="299">
        <f t="shared" si="14"/>
        <v>0</v>
      </c>
      <c r="G119" s="273">
        <f t="shared" si="15"/>
        <v>0</v>
      </c>
    </row>
    <row r="120" spans="1:7" ht="12" customHeight="1">
      <c r="A120" s="161" t="s">
        <v>68</v>
      </c>
      <c r="B120" s="8" t="s">
        <v>253</v>
      </c>
      <c r="C120" s="132"/>
      <c r="D120" s="261"/>
      <c r="E120" s="132"/>
      <c r="F120" s="299">
        <f t="shared" si="14"/>
        <v>0</v>
      </c>
      <c r="G120" s="273">
        <f t="shared" si="15"/>
        <v>0</v>
      </c>
    </row>
    <row r="121" spans="1:7" ht="12" customHeight="1">
      <c r="A121" s="161" t="s">
        <v>69</v>
      </c>
      <c r="B121" s="76" t="s">
        <v>124</v>
      </c>
      <c r="C121" s="132"/>
      <c r="D121" s="261"/>
      <c r="E121" s="132"/>
      <c r="F121" s="299">
        <f t="shared" si="14"/>
        <v>0</v>
      </c>
      <c r="G121" s="273">
        <f t="shared" si="15"/>
        <v>0</v>
      </c>
    </row>
    <row r="122" spans="1:7" ht="12" customHeight="1">
      <c r="A122" s="161" t="s">
        <v>75</v>
      </c>
      <c r="B122" s="75" t="s">
        <v>297</v>
      </c>
      <c r="C122" s="132"/>
      <c r="D122" s="261"/>
      <c r="E122" s="132"/>
      <c r="F122" s="299">
        <f t="shared" si="14"/>
        <v>0</v>
      </c>
      <c r="G122" s="273">
        <f t="shared" si="15"/>
        <v>0</v>
      </c>
    </row>
    <row r="123" spans="1:7" ht="12" customHeight="1">
      <c r="A123" s="161" t="s">
        <v>77</v>
      </c>
      <c r="B123" s="141" t="s">
        <v>258</v>
      </c>
      <c r="C123" s="132"/>
      <c r="D123" s="261"/>
      <c r="E123" s="132"/>
      <c r="F123" s="299">
        <f t="shared" si="14"/>
        <v>0</v>
      </c>
      <c r="G123" s="273">
        <f t="shared" si="15"/>
        <v>0</v>
      </c>
    </row>
    <row r="124" spans="1:7" ht="12" customHeight="1">
      <c r="A124" s="161" t="s">
        <v>109</v>
      </c>
      <c r="B124" s="52" t="s">
        <v>241</v>
      </c>
      <c r="C124" s="132"/>
      <c r="D124" s="261"/>
      <c r="E124" s="132"/>
      <c r="F124" s="299">
        <f t="shared" si="14"/>
        <v>0</v>
      </c>
      <c r="G124" s="273">
        <f t="shared" si="15"/>
        <v>0</v>
      </c>
    </row>
    <row r="125" spans="1:7" ht="12" customHeight="1">
      <c r="A125" s="161" t="s">
        <v>110</v>
      </c>
      <c r="B125" s="52" t="s">
        <v>257</v>
      </c>
      <c r="C125" s="132"/>
      <c r="D125" s="261"/>
      <c r="E125" s="132"/>
      <c r="F125" s="299">
        <f t="shared" si="14"/>
        <v>0</v>
      </c>
      <c r="G125" s="273">
        <f t="shared" si="15"/>
        <v>0</v>
      </c>
    </row>
    <row r="126" spans="1:7" ht="12" customHeight="1">
      <c r="A126" s="161" t="s">
        <v>111</v>
      </c>
      <c r="B126" s="52" t="s">
        <v>256</v>
      </c>
      <c r="C126" s="132"/>
      <c r="D126" s="261"/>
      <c r="E126" s="132"/>
      <c r="F126" s="299">
        <f t="shared" si="14"/>
        <v>0</v>
      </c>
      <c r="G126" s="273">
        <f t="shared" si="15"/>
        <v>0</v>
      </c>
    </row>
    <row r="127" spans="1:7" ht="12" customHeight="1">
      <c r="A127" s="161" t="s">
        <v>249</v>
      </c>
      <c r="B127" s="52" t="s">
        <v>244</v>
      </c>
      <c r="C127" s="132"/>
      <c r="D127" s="261"/>
      <c r="E127" s="132"/>
      <c r="F127" s="299">
        <f t="shared" si="14"/>
        <v>0</v>
      </c>
      <c r="G127" s="273">
        <f t="shared" si="15"/>
        <v>0</v>
      </c>
    </row>
    <row r="128" spans="1:7" ht="12" customHeight="1">
      <c r="A128" s="161" t="s">
        <v>250</v>
      </c>
      <c r="B128" s="52" t="s">
        <v>255</v>
      </c>
      <c r="C128" s="132"/>
      <c r="D128" s="261"/>
      <c r="E128" s="132"/>
      <c r="F128" s="299">
        <f t="shared" si="14"/>
        <v>0</v>
      </c>
      <c r="G128" s="273">
        <f t="shared" si="15"/>
        <v>0</v>
      </c>
    </row>
    <row r="129" spans="1:7" ht="12" customHeight="1" thickBot="1">
      <c r="A129" s="170" t="s">
        <v>251</v>
      </c>
      <c r="B129" s="52" t="s">
        <v>254</v>
      </c>
      <c r="C129" s="134"/>
      <c r="D129" s="262"/>
      <c r="E129" s="134"/>
      <c r="F129" s="300">
        <f t="shared" si="14"/>
        <v>0</v>
      </c>
      <c r="G129" s="274">
        <f t="shared" si="15"/>
        <v>0</v>
      </c>
    </row>
    <row r="130" spans="1:7" ht="12" customHeight="1" thickBot="1">
      <c r="A130" s="23" t="s">
        <v>7</v>
      </c>
      <c r="B130" s="48" t="s">
        <v>314</v>
      </c>
      <c r="C130" s="131">
        <f>+C95+C116</f>
        <v>0</v>
      </c>
      <c r="D130" s="258">
        <f>+D95+D116</f>
        <v>0</v>
      </c>
      <c r="E130" s="131">
        <f>+E95+E116</f>
        <v>0</v>
      </c>
      <c r="F130" s="131">
        <f>+F95+F116</f>
        <v>0</v>
      </c>
      <c r="G130" s="271">
        <f>+G95+G116</f>
        <v>0</v>
      </c>
    </row>
    <row r="131" spans="1:7" ht="12" customHeight="1" thickBot="1">
      <c r="A131" s="23" t="s">
        <v>8</v>
      </c>
      <c r="B131" s="48" t="s">
        <v>315</v>
      </c>
      <c r="C131" s="131">
        <f>+C132+C133+C134</f>
        <v>0</v>
      </c>
      <c r="D131" s="258">
        <f>+D132+D133+D134</f>
        <v>0</v>
      </c>
      <c r="E131" s="131">
        <f>+E132+E133+E134</f>
        <v>0</v>
      </c>
      <c r="F131" s="131">
        <f>+F132+F133+F134</f>
        <v>0</v>
      </c>
      <c r="G131" s="271">
        <f>+G132+G133+G134</f>
        <v>0</v>
      </c>
    </row>
    <row r="132" spans="1:7" s="45" customFormat="1" ht="12" customHeight="1">
      <c r="A132" s="161" t="s">
        <v>156</v>
      </c>
      <c r="B132" s="5" t="s">
        <v>372</v>
      </c>
      <c r="C132" s="132"/>
      <c r="D132" s="261"/>
      <c r="E132" s="132"/>
      <c r="F132" s="299">
        <f>D132+E132</f>
        <v>0</v>
      </c>
      <c r="G132" s="273">
        <f>C132+F132</f>
        <v>0</v>
      </c>
    </row>
    <row r="133" spans="1:7" ht="12" customHeight="1">
      <c r="A133" s="161" t="s">
        <v>157</v>
      </c>
      <c r="B133" s="5" t="s">
        <v>323</v>
      </c>
      <c r="C133" s="132"/>
      <c r="D133" s="261"/>
      <c r="E133" s="132"/>
      <c r="F133" s="299">
        <f>D133+E133</f>
        <v>0</v>
      </c>
      <c r="G133" s="273">
        <f>C133+F133</f>
        <v>0</v>
      </c>
    </row>
    <row r="134" spans="1:7" ht="12" customHeight="1" thickBot="1">
      <c r="A134" s="170" t="s">
        <v>158</v>
      </c>
      <c r="B134" s="3" t="s">
        <v>371</v>
      </c>
      <c r="C134" s="132"/>
      <c r="D134" s="261"/>
      <c r="E134" s="132"/>
      <c r="F134" s="299">
        <f>D134+E134</f>
        <v>0</v>
      </c>
      <c r="G134" s="273">
        <f>C134+F134</f>
        <v>0</v>
      </c>
    </row>
    <row r="135" spans="1:7" ht="12" customHeight="1" thickBot="1">
      <c r="A135" s="23" t="s">
        <v>9</v>
      </c>
      <c r="B135" s="48" t="s">
        <v>316</v>
      </c>
      <c r="C135" s="131">
        <f>+C136+C137+C138+C139+C140+C141</f>
        <v>0</v>
      </c>
      <c r="D135" s="258">
        <f>+D136+D137+D138+D139+D140+D141</f>
        <v>0</v>
      </c>
      <c r="E135" s="131">
        <f>+E136+E137+E138+E139+E140+E141</f>
        <v>0</v>
      </c>
      <c r="F135" s="131">
        <f>+F136+F137+F138+F139+F140+F141</f>
        <v>0</v>
      </c>
      <c r="G135" s="271">
        <f>+G136+G137+G138+G139+G140+G141</f>
        <v>0</v>
      </c>
    </row>
    <row r="136" spans="1:7" ht="12" customHeight="1">
      <c r="A136" s="161" t="s">
        <v>52</v>
      </c>
      <c r="B136" s="5" t="s">
        <v>325</v>
      </c>
      <c r="C136" s="132"/>
      <c r="D136" s="261"/>
      <c r="E136" s="132"/>
      <c r="F136" s="299">
        <f aca="true" t="shared" si="16" ref="F136:F141">D136+E136</f>
        <v>0</v>
      </c>
      <c r="G136" s="273">
        <f aca="true" t="shared" si="17" ref="G136:G141">C136+F136</f>
        <v>0</v>
      </c>
    </row>
    <row r="137" spans="1:7" ht="12" customHeight="1">
      <c r="A137" s="161" t="s">
        <v>53</v>
      </c>
      <c r="B137" s="5" t="s">
        <v>317</v>
      </c>
      <c r="C137" s="132"/>
      <c r="D137" s="261"/>
      <c r="E137" s="132"/>
      <c r="F137" s="299">
        <f t="shared" si="16"/>
        <v>0</v>
      </c>
      <c r="G137" s="273">
        <f t="shared" si="17"/>
        <v>0</v>
      </c>
    </row>
    <row r="138" spans="1:7" ht="12" customHeight="1">
      <c r="A138" s="161" t="s">
        <v>54</v>
      </c>
      <c r="B138" s="5" t="s">
        <v>318</v>
      </c>
      <c r="C138" s="132"/>
      <c r="D138" s="261"/>
      <c r="E138" s="132"/>
      <c r="F138" s="299">
        <f t="shared" si="16"/>
        <v>0</v>
      </c>
      <c r="G138" s="273">
        <f t="shared" si="17"/>
        <v>0</v>
      </c>
    </row>
    <row r="139" spans="1:7" ht="12" customHeight="1">
      <c r="A139" s="161" t="s">
        <v>96</v>
      </c>
      <c r="B139" s="5" t="s">
        <v>370</v>
      </c>
      <c r="C139" s="132"/>
      <c r="D139" s="261"/>
      <c r="E139" s="132"/>
      <c r="F139" s="299">
        <f t="shared" si="16"/>
        <v>0</v>
      </c>
      <c r="G139" s="273">
        <f t="shared" si="17"/>
        <v>0</v>
      </c>
    </row>
    <row r="140" spans="1:7" ht="12" customHeight="1">
      <c r="A140" s="161" t="s">
        <v>97</v>
      </c>
      <c r="B140" s="5" t="s">
        <v>320</v>
      </c>
      <c r="C140" s="132"/>
      <c r="D140" s="261"/>
      <c r="E140" s="132"/>
      <c r="F140" s="299">
        <f t="shared" si="16"/>
        <v>0</v>
      </c>
      <c r="G140" s="273">
        <f t="shared" si="17"/>
        <v>0</v>
      </c>
    </row>
    <row r="141" spans="1:7" s="45" customFormat="1" ht="12" customHeight="1" thickBot="1">
      <c r="A141" s="170" t="s">
        <v>98</v>
      </c>
      <c r="B141" s="3" t="s">
        <v>321</v>
      </c>
      <c r="C141" s="132"/>
      <c r="D141" s="261"/>
      <c r="E141" s="132"/>
      <c r="F141" s="299">
        <f t="shared" si="16"/>
        <v>0</v>
      </c>
      <c r="G141" s="273">
        <f t="shared" si="17"/>
        <v>0</v>
      </c>
    </row>
    <row r="142" spans="1:13" ht="12" customHeight="1" thickBot="1">
      <c r="A142" s="23" t="s">
        <v>10</v>
      </c>
      <c r="B142" s="48" t="s">
        <v>377</v>
      </c>
      <c r="C142" s="137">
        <f>+C143+C144+C146+C147+C145</f>
        <v>0</v>
      </c>
      <c r="D142" s="260">
        <f>+D143+D144+D146+D147+D145</f>
        <v>0</v>
      </c>
      <c r="E142" s="137">
        <f>+E143+E144+E146+E147+E145</f>
        <v>0</v>
      </c>
      <c r="F142" s="137">
        <f>+F143+F144+F146+F147+F145</f>
        <v>0</v>
      </c>
      <c r="G142" s="275">
        <f>+G143+G144+G146+G147+G145</f>
        <v>0</v>
      </c>
      <c r="M142" s="72"/>
    </row>
    <row r="143" spans="1:7" ht="12.75">
      <c r="A143" s="161" t="s">
        <v>55</v>
      </c>
      <c r="B143" s="5" t="s">
        <v>259</v>
      </c>
      <c r="C143" s="132"/>
      <c r="D143" s="261"/>
      <c r="E143" s="132"/>
      <c r="F143" s="299">
        <f>D143+E143</f>
        <v>0</v>
      </c>
      <c r="G143" s="273">
        <f>C143+F143</f>
        <v>0</v>
      </c>
    </row>
    <row r="144" spans="1:7" ht="12" customHeight="1">
      <c r="A144" s="161" t="s">
        <v>56</v>
      </c>
      <c r="B144" s="5" t="s">
        <v>260</v>
      </c>
      <c r="C144" s="132"/>
      <c r="D144" s="261"/>
      <c r="E144" s="132"/>
      <c r="F144" s="299">
        <f>D144+E144</f>
        <v>0</v>
      </c>
      <c r="G144" s="273">
        <f>C144+F144</f>
        <v>0</v>
      </c>
    </row>
    <row r="145" spans="1:7" ht="12" customHeight="1">
      <c r="A145" s="161" t="s">
        <v>176</v>
      </c>
      <c r="B145" s="5" t="s">
        <v>376</v>
      </c>
      <c r="C145" s="132"/>
      <c r="D145" s="261"/>
      <c r="E145" s="132"/>
      <c r="F145" s="299">
        <f>D145+E145</f>
        <v>0</v>
      </c>
      <c r="G145" s="273">
        <f>C145+F145</f>
        <v>0</v>
      </c>
    </row>
    <row r="146" spans="1:7" s="45" customFormat="1" ht="12" customHeight="1">
      <c r="A146" s="161" t="s">
        <v>177</v>
      </c>
      <c r="B146" s="5" t="s">
        <v>330</v>
      </c>
      <c r="C146" s="132"/>
      <c r="D146" s="261"/>
      <c r="E146" s="132"/>
      <c r="F146" s="299">
        <f>D146+E146</f>
        <v>0</v>
      </c>
      <c r="G146" s="273">
        <f>C146+F146</f>
        <v>0</v>
      </c>
    </row>
    <row r="147" spans="1:7" s="45" customFormat="1" ht="12" customHeight="1" thickBot="1">
      <c r="A147" s="170" t="s">
        <v>178</v>
      </c>
      <c r="B147" s="3" t="s">
        <v>279</v>
      </c>
      <c r="C147" s="132"/>
      <c r="D147" s="261"/>
      <c r="E147" s="132"/>
      <c r="F147" s="299">
        <f>D147+E147</f>
        <v>0</v>
      </c>
      <c r="G147" s="273">
        <f>C147+F147</f>
        <v>0</v>
      </c>
    </row>
    <row r="148" spans="1:7" s="45" customFormat="1" ht="12" customHeight="1" thickBot="1">
      <c r="A148" s="23" t="s">
        <v>11</v>
      </c>
      <c r="B148" s="48" t="s">
        <v>331</v>
      </c>
      <c r="C148" s="196">
        <f>+C149+C150+C151+C152+C153</f>
        <v>0</v>
      </c>
      <c r="D148" s="264">
        <f>+D149+D150+D151+D152+D153</f>
        <v>0</v>
      </c>
      <c r="E148" s="196">
        <f>+E149+E150+E151+E152+E153</f>
        <v>0</v>
      </c>
      <c r="F148" s="196">
        <f>+F149+F150+F151+F152+F153</f>
        <v>0</v>
      </c>
      <c r="G148" s="286">
        <f>+G149+G150+G151+G152+G153</f>
        <v>0</v>
      </c>
    </row>
    <row r="149" spans="1:7" s="45" customFormat="1" ht="12" customHeight="1">
      <c r="A149" s="161" t="s">
        <v>57</v>
      </c>
      <c r="B149" s="5" t="s">
        <v>326</v>
      </c>
      <c r="C149" s="132"/>
      <c r="D149" s="261"/>
      <c r="E149" s="132"/>
      <c r="F149" s="299">
        <f aca="true" t="shared" si="18" ref="F149:F155">D149+E149</f>
        <v>0</v>
      </c>
      <c r="G149" s="273">
        <f aca="true" t="shared" si="19" ref="G149:G155">C149+F149</f>
        <v>0</v>
      </c>
    </row>
    <row r="150" spans="1:7" s="45" customFormat="1" ht="12" customHeight="1">
      <c r="A150" s="161" t="s">
        <v>58</v>
      </c>
      <c r="B150" s="5" t="s">
        <v>333</v>
      </c>
      <c r="C150" s="132"/>
      <c r="D150" s="261"/>
      <c r="E150" s="132"/>
      <c r="F150" s="299">
        <f t="shared" si="18"/>
        <v>0</v>
      </c>
      <c r="G150" s="273">
        <f t="shared" si="19"/>
        <v>0</v>
      </c>
    </row>
    <row r="151" spans="1:7" s="45" customFormat="1" ht="12" customHeight="1">
      <c r="A151" s="161" t="s">
        <v>188</v>
      </c>
      <c r="B151" s="5" t="s">
        <v>328</v>
      </c>
      <c r="C151" s="132"/>
      <c r="D151" s="261"/>
      <c r="E151" s="132"/>
      <c r="F151" s="299">
        <f t="shared" si="18"/>
        <v>0</v>
      </c>
      <c r="G151" s="273">
        <f t="shared" si="19"/>
        <v>0</v>
      </c>
    </row>
    <row r="152" spans="1:7" s="45" customFormat="1" ht="12" customHeight="1">
      <c r="A152" s="161" t="s">
        <v>189</v>
      </c>
      <c r="B152" s="5" t="s">
        <v>373</v>
      </c>
      <c r="C152" s="132"/>
      <c r="D152" s="261"/>
      <c r="E152" s="132"/>
      <c r="F152" s="299">
        <f t="shared" si="18"/>
        <v>0</v>
      </c>
      <c r="G152" s="273">
        <f t="shared" si="19"/>
        <v>0</v>
      </c>
    </row>
    <row r="153" spans="1:7" ht="12.75" customHeight="1" thickBot="1">
      <c r="A153" s="170" t="s">
        <v>332</v>
      </c>
      <c r="B153" s="3" t="s">
        <v>335</v>
      </c>
      <c r="C153" s="134"/>
      <c r="D153" s="262"/>
      <c r="E153" s="134"/>
      <c r="F153" s="300">
        <f t="shared" si="18"/>
        <v>0</v>
      </c>
      <c r="G153" s="274">
        <f t="shared" si="19"/>
        <v>0</v>
      </c>
    </row>
    <row r="154" spans="1:7" ht="12.75" customHeight="1" thickBot="1">
      <c r="A154" s="188" t="s">
        <v>12</v>
      </c>
      <c r="B154" s="48" t="s">
        <v>336</v>
      </c>
      <c r="C154" s="197"/>
      <c r="D154" s="265"/>
      <c r="E154" s="197"/>
      <c r="F154" s="196">
        <f t="shared" si="18"/>
        <v>0</v>
      </c>
      <c r="G154" s="286">
        <f t="shared" si="19"/>
        <v>0</v>
      </c>
    </row>
    <row r="155" spans="1:7" ht="12.75" customHeight="1" thickBot="1">
      <c r="A155" s="188" t="s">
        <v>13</v>
      </c>
      <c r="B155" s="48" t="s">
        <v>337</v>
      </c>
      <c r="C155" s="197"/>
      <c r="D155" s="265"/>
      <c r="E155" s="197"/>
      <c r="F155" s="196">
        <f t="shared" si="18"/>
        <v>0</v>
      </c>
      <c r="G155" s="286">
        <f t="shared" si="19"/>
        <v>0</v>
      </c>
    </row>
    <row r="156" spans="1:7" ht="12" customHeight="1" thickBot="1">
      <c r="A156" s="23" t="s">
        <v>14</v>
      </c>
      <c r="B156" s="48" t="s">
        <v>339</v>
      </c>
      <c r="C156" s="198">
        <f>+C131+C135+C142+C148+C154+C155</f>
        <v>0</v>
      </c>
      <c r="D156" s="266">
        <f>+D131+D135+D142+D148+D154+D155</f>
        <v>0</v>
      </c>
      <c r="E156" s="198"/>
      <c r="F156" s="198"/>
      <c r="G156" s="287">
        <f>+G131+G135+G142+G148+G154+G155</f>
        <v>0</v>
      </c>
    </row>
    <row r="157" spans="1:7" ht="15" customHeight="1" thickBot="1">
      <c r="A157" s="172" t="s">
        <v>15</v>
      </c>
      <c r="B157" s="118" t="s">
        <v>338</v>
      </c>
      <c r="C157" s="198">
        <f>+C130+C156</f>
        <v>0</v>
      </c>
      <c r="D157" s="266">
        <f>+D130+D156</f>
        <v>0</v>
      </c>
      <c r="E157" s="198">
        <f>+E130+E156</f>
        <v>0</v>
      </c>
      <c r="F157" s="198">
        <f>+F130+F156</f>
        <v>0</v>
      </c>
      <c r="G157" s="287">
        <f>+G130+G156</f>
        <v>0</v>
      </c>
    </row>
    <row r="158" spans="1:7" ht="13.5" thickBot="1">
      <c r="A158" s="121"/>
      <c r="B158" s="122"/>
      <c r="C158" s="123"/>
      <c r="D158" s="123"/>
      <c r="E158" s="289"/>
      <c r="F158" s="289"/>
      <c r="G158" s="288"/>
    </row>
    <row r="159" spans="1:7" ht="15" customHeight="1" thickBot="1">
      <c r="A159" s="70" t="s">
        <v>374</v>
      </c>
      <c r="B159" s="71"/>
      <c r="C159" s="232"/>
      <c r="D159" s="282"/>
      <c r="E159" s="232"/>
      <c r="F159" s="320">
        <f>D159+E159</f>
        <v>0</v>
      </c>
      <c r="G159" s="321">
        <f>C159+F159</f>
        <v>0</v>
      </c>
    </row>
    <row r="160" spans="1:7" ht="14.25" customHeight="1" thickBot="1">
      <c r="A160" s="70" t="s">
        <v>119</v>
      </c>
      <c r="B160" s="71"/>
      <c r="C160" s="232"/>
      <c r="D160" s="282"/>
      <c r="E160" s="232"/>
      <c r="F160" s="320">
        <f>D160+E160</f>
        <v>0</v>
      </c>
      <c r="G160" s="321">
        <f>C160+F160</f>
        <v>0</v>
      </c>
    </row>
  </sheetData>
  <sheetProtection formatCells="0"/>
  <mergeCells count="6">
    <mergeCell ref="A8:G8"/>
    <mergeCell ref="A94:G94"/>
    <mergeCell ref="B3:F3"/>
    <mergeCell ref="B4:F4"/>
    <mergeCell ref="B2:G2"/>
    <mergeCell ref="C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rowBreaks count="2" manualBreakCount="2">
    <brk id="71" max="255" man="1"/>
    <brk id="9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20" workbookViewId="0" topLeftCell="A1">
      <selection activeCell="F7" sqref="F7"/>
    </sheetView>
  </sheetViews>
  <sheetFormatPr defaultColWidth="9.00390625" defaultRowHeight="12.75"/>
  <cols>
    <col min="1" max="1" width="5.50390625" style="466" customWidth="1"/>
    <col min="2" max="2" width="33.125" style="466" customWidth="1"/>
    <col min="3" max="3" width="12.375" style="466" customWidth="1"/>
    <col min="4" max="4" width="11.50390625" style="466" customWidth="1"/>
    <col min="5" max="5" width="11.375" style="466" customWidth="1"/>
    <col min="6" max="6" width="11.00390625" style="466" customWidth="1"/>
    <col min="7" max="7" width="14.375" style="466" customWidth="1"/>
    <col min="8" max="16384" width="9.375" style="466" customWidth="1"/>
  </cols>
  <sheetData>
    <row r="1" spans="1:7" ht="43.5" customHeight="1">
      <c r="A1" s="766" t="s">
        <v>533</v>
      </c>
      <c r="B1" s="766"/>
      <c r="C1" s="766"/>
      <c r="D1" s="766"/>
      <c r="E1" s="766"/>
      <c r="F1" s="766"/>
      <c r="G1" s="766"/>
    </row>
    <row r="3" spans="1:7" s="493" customFormat="1" ht="27" customHeight="1">
      <c r="A3" s="491" t="s">
        <v>534</v>
      </c>
      <c r="B3" s="492"/>
      <c r="C3" s="767" t="s">
        <v>535</v>
      </c>
      <c r="D3" s="767"/>
      <c r="E3" s="767"/>
      <c r="F3" s="767"/>
      <c r="G3" s="767"/>
    </row>
    <row r="4" spans="1:7" s="493" customFormat="1" ht="15.75">
      <c r="A4" s="492"/>
      <c r="B4" s="492"/>
      <c r="C4" s="492"/>
      <c r="D4" s="492"/>
      <c r="E4" s="492"/>
      <c r="F4" s="492"/>
      <c r="G4" s="492"/>
    </row>
    <row r="5" spans="1:7" s="493" customFormat="1" ht="24.75" customHeight="1">
      <c r="A5" s="491" t="s">
        <v>536</v>
      </c>
      <c r="B5" s="492"/>
      <c r="C5" s="767" t="s">
        <v>535</v>
      </c>
      <c r="D5" s="767"/>
      <c r="E5" s="767"/>
      <c r="F5" s="767"/>
      <c r="G5" s="492"/>
    </row>
    <row r="6" spans="1:7" s="494" customFormat="1" ht="12.75">
      <c r="A6" s="63"/>
      <c r="B6" s="63"/>
      <c r="C6" s="63"/>
      <c r="D6" s="63"/>
      <c r="E6" s="63"/>
      <c r="F6" s="63"/>
      <c r="G6" s="63"/>
    </row>
    <row r="7" spans="1:7" s="498" customFormat="1" ht="15" customHeight="1">
      <c r="A7" s="495" t="s">
        <v>537</v>
      </c>
      <c r="B7" s="496"/>
      <c r="C7" s="496"/>
      <c r="D7" s="497"/>
      <c r="E7" s="497"/>
      <c r="F7" s="497"/>
      <c r="G7" s="497"/>
    </row>
    <row r="8" spans="1:7" s="498" customFormat="1" ht="15" customHeight="1" thickBot="1">
      <c r="A8" s="495" t="s">
        <v>538</v>
      </c>
      <c r="B8" s="496"/>
      <c r="C8" s="496"/>
      <c r="D8" s="496"/>
      <c r="E8" s="496"/>
      <c r="F8" s="496"/>
      <c r="G8" s="499" t="s">
        <v>448</v>
      </c>
    </row>
    <row r="9" spans="1:7" s="503" customFormat="1" ht="42" customHeight="1" thickBot="1">
      <c r="A9" s="500" t="s">
        <v>500</v>
      </c>
      <c r="B9" s="501" t="s">
        <v>539</v>
      </c>
      <c r="C9" s="501" t="s">
        <v>540</v>
      </c>
      <c r="D9" s="501" t="s">
        <v>541</v>
      </c>
      <c r="E9" s="501" t="s">
        <v>542</v>
      </c>
      <c r="F9" s="501" t="s">
        <v>543</v>
      </c>
      <c r="G9" s="502" t="s">
        <v>490</v>
      </c>
    </row>
    <row r="10" spans="1:7" ht="24" customHeight="1">
      <c r="A10" s="504" t="s">
        <v>5</v>
      </c>
      <c r="B10" s="505" t="s">
        <v>544</v>
      </c>
      <c r="C10" s="506"/>
      <c r="D10" s="506"/>
      <c r="E10" s="506"/>
      <c r="F10" s="506"/>
      <c r="G10" s="507">
        <f>SUM(C10:F10)</f>
        <v>0</v>
      </c>
    </row>
    <row r="11" spans="1:7" ht="24" customHeight="1">
      <c r="A11" s="508" t="s">
        <v>6</v>
      </c>
      <c r="B11" s="509" t="s">
        <v>545</v>
      </c>
      <c r="C11" s="510"/>
      <c r="D11" s="510"/>
      <c r="E11" s="510"/>
      <c r="F11" s="510"/>
      <c r="G11" s="511">
        <f aca="true" t="shared" si="0" ref="G11:G16">SUM(C11:F11)</f>
        <v>0</v>
      </c>
    </row>
    <row r="12" spans="1:7" ht="24" customHeight="1">
      <c r="A12" s="508" t="s">
        <v>7</v>
      </c>
      <c r="B12" s="509" t="s">
        <v>546</v>
      </c>
      <c r="C12" s="510"/>
      <c r="D12" s="510"/>
      <c r="E12" s="510"/>
      <c r="F12" s="510"/>
      <c r="G12" s="511">
        <f t="shared" si="0"/>
        <v>0</v>
      </c>
    </row>
    <row r="13" spans="1:7" ht="24" customHeight="1">
      <c r="A13" s="508" t="s">
        <v>8</v>
      </c>
      <c r="B13" s="509" t="s">
        <v>547</v>
      </c>
      <c r="C13" s="510"/>
      <c r="D13" s="510"/>
      <c r="E13" s="510"/>
      <c r="F13" s="510"/>
      <c r="G13" s="511">
        <f t="shared" si="0"/>
        <v>0</v>
      </c>
    </row>
    <row r="14" spans="1:7" ht="24" customHeight="1">
      <c r="A14" s="508" t="s">
        <v>9</v>
      </c>
      <c r="B14" s="509" t="s">
        <v>548</v>
      </c>
      <c r="C14" s="510"/>
      <c r="D14" s="510"/>
      <c r="E14" s="510"/>
      <c r="F14" s="510"/>
      <c r="G14" s="511">
        <f t="shared" si="0"/>
        <v>0</v>
      </c>
    </row>
    <row r="15" spans="1:7" ht="24" customHeight="1" thickBot="1">
      <c r="A15" s="512" t="s">
        <v>10</v>
      </c>
      <c r="B15" s="513" t="s">
        <v>549</v>
      </c>
      <c r="C15" s="514"/>
      <c r="D15" s="514"/>
      <c r="E15" s="514"/>
      <c r="F15" s="514"/>
      <c r="G15" s="515">
        <f t="shared" si="0"/>
        <v>0</v>
      </c>
    </row>
    <row r="16" spans="1:7" s="520" customFormat="1" ht="24" customHeight="1" thickBot="1">
      <c r="A16" s="516" t="s">
        <v>11</v>
      </c>
      <c r="B16" s="517" t="s">
        <v>490</v>
      </c>
      <c r="C16" s="518">
        <f>SUM(C10:C15)</f>
        <v>0</v>
      </c>
      <c r="D16" s="518">
        <f>SUM(D10:D15)</f>
        <v>0</v>
      </c>
      <c r="E16" s="518">
        <f>SUM(E10:E15)</f>
        <v>0</v>
      </c>
      <c r="F16" s="518">
        <f>SUM(F10:F15)</f>
        <v>0</v>
      </c>
      <c r="G16" s="519">
        <f t="shared" si="0"/>
        <v>0</v>
      </c>
    </row>
    <row r="17" spans="1:7" s="494" customFormat="1" ht="12.75">
      <c r="A17" s="63"/>
      <c r="B17" s="63"/>
      <c r="C17" s="63"/>
      <c r="D17" s="63"/>
      <c r="E17" s="63"/>
      <c r="F17" s="63"/>
      <c r="G17" s="63"/>
    </row>
    <row r="18" spans="1:7" s="494" customFormat="1" ht="12.75">
      <c r="A18" s="63"/>
      <c r="B18" s="63"/>
      <c r="C18" s="63"/>
      <c r="D18" s="63"/>
      <c r="E18" s="63"/>
      <c r="F18" s="63"/>
      <c r="G18" s="63"/>
    </row>
    <row r="19" spans="1:7" s="494" customFormat="1" ht="12.75">
      <c r="A19" s="63"/>
      <c r="B19" s="63"/>
      <c r="C19" s="63"/>
      <c r="D19" s="63"/>
      <c r="E19" s="63"/>
      <c r="F19" s="63"/>
      <c r="G19" s="63"/>
    </row>
    <row r="20" spans="1:7" s="494" customFormat="1" ht="15.75">
      <c r="A20" s="493" t="str">
        <f>+CONCATENATE("......................, ",LEFT('[1]ÖSSZEFÜGGÉSEK'!A5,4),". .......................... hó ..... nap")</f>
        <v>......................, 2019. .......................... hó ..... nap</v>
      </c>
      <c r="D20" s="63"/>
      <c r="E20" s="63"/>
      <c r="F20" s="63"/>
      <c r="G20" s="63"/>
    </row>
    <row r="21" spans="1:7" s="494" customFormat="1" ht="12.75">
      <c r="A21" s="63"/>
      <c r="B21" s="63"/>
      <c r="C21" s="63"/>
      <c r="D21" s="63"/>
      <c r="E21" s="63"/>
      <c r="F21" s="63"/>
      <c r="G21" s="63"/>
    </row>
    <row r="22" spans="1:7" ht="12.75">
      <c r="A22" s="63"/>
      <c r="B22" s="63"/>
      <c r="C22" s="63"/>
      <c r="D22" s="63"/>
      <c r="E22" s="63"/>
      <c r="F22" s="63"/>
      <c r="G22" s="63"/>
    </row>
    <row r="23" spans="1:7" ht="12.75">
      <c r="A23" s="63"/>
      <c r="B23" s="63"/>
      <c r="C23" s="494"/>
      <c r="D23" s="494"/>
      <c r="E23" s="494"/>
      <c r="F23" s="494"/>
      <c r="G23" s="63"/>
    </row>
    <row r="24" spans="1:7" ht="13.5">
      <c r="A24" s="63"/>
      <c r="B24" s="63"/>
      <c r="C24" s="521"/>
      <c r="D24" s="522" t="s">
        <v>550</v>
      </c>
      <c r="E24" s="522"/>
      <c r="F24" s="521"/>
      <c r="G24" s="63"/>
    </row>
    <row r="25" spans="3:6" ht="13.5">
      <c r="C25" s="523"/>
      <c r="D25" s="524"/>
      <c r="E25" s="524"/>
      <c r="F25" s="523"/>
    </row>
    <row r="26" spans="3:6" ht="13.5">
      <c r="C26" s="523"/>
      <c r="D26" s="524"/>
      <c r="E26" s="524"/>
      <c r="F26" s="523"/>
    </row>
  </sheetData>
  <sheetProtection/>
  <mergeCells count="3">
    <mergeCell ref="A1:G1"/>
    <mergeCell ref="C3:G3"/>
    <mergeCell ref="C5:F5"/>
  </mergeCells>
  <printOptions/>
  <pageMargins left="0.7" right="0.7" top="0.75" bottom="0.75" header="0.3" footer="0.3"/>
  <pageSetup horizontalDpi="600" verticalDpi="600" orientation="portrait" paperSize="9" scale="98" r:id="rId1"/>
  <headerFooter>
    <oddHeader xml:space="preserve">&amp;R &amp;"Times New Roman CE,Félkövér"10. melléklet a 4/2019. (II. 27.) önkormányzati rendelethez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8"/>
  <sheetViews>
    <sheetView workbookViewId="0" topLeftCell="A1">
      <selection activeCell="A1" sqref="A1:E1"/>
    </sheetView>
  </sheetViews>
  <sheetFormatPr defaultColWidth="9.00390625" defaultRowHeight="12.75"/>
  <cols>
    <col min="1" max="1" width="9.00390625" style="551" customWidth="1"/>
    <col min="2" max="2" width="75.875" style="551" customWidth="1"/>
    <col min="3" max="3" width="15.50390625" style="526" customWidth="1"/>
    <col min="4" max="5" width="15.50390625" style="551" customWidth="1"/>
    <col min="6" max="6" width="9.00390625" style="525" customWidth="1"/>
    <col min="7" max="16384" width="9.375" style="525" customWidth="1"/>
  </cols>
  <sheetData>
    <row r="1" spans="1:5" ht="15.75" customHeight="1">
      <c r="A1" s="703" t="s">
        <v>3</v>
      </c>
      <c r="B1" s="703"/>
      <c r="C1" s="703"/>
      <c r="D1" s="703"/>
      <c r="E1" s="703"/>
    </row>
    <row r="2" spans="1:5" ht="15.75" customHeight="1" thickBot="1">
      <c r="A2" s="704" t="s">
        <v>82</v>
      </c>
      <c r="B2" s="704"/>
      <c r="D2" s="391"/>
      <c r="E2" s="78" t="str">
        <f>'[1]10. sz. mell'!G8</f>
        <v>Forintban</v>
      </c>
    </row>
    <row r="3" spans="1:5" ht="37.5" customHeight="1" thickBot="1">
      <c r="A3" s="527" t="s">
        <v>47</v>
      </c>
      <c r="B3" s="528" t="s">
        <v>4</v>
      </c>
      <c r="C3" s="528" t="str">
        <f>+CONCATENATE(LEFT('[1]ÖSSZEFÜGGÉSEK'!A5,4)-2,". évi tény")</f>
        <v>2017. évi tény</v>
      </c>
      <c r="D3" s="529" t="str">
        <f>+CONCATENATE(LEFT('[1]ÖSSZEFÜGGÉSEK'!A5,4)-1,". évi várható")</f>
        <v>2018. évi várható</v>
      </c>
      <c r="E3" s="530" t="str">
        <f>+'[1]1.1.sz.mell.'!C3</f>
        <v>2019. évi előirányzat</v>
      </c>
    </row>
    <row r="4" spans="1:5" s="532" customFormat="1" ht="12" customHeight="1" thickBot="1">
      <c r="A4" s="23" t="s">
        <v>353</v>
      </c>
      <c r="B4" s="24" t="s">
        <v>354</v>
      </c>
      <c r="C4" s="24" t="s">
        <v>355</v>
      </c>
      <c r="D4" s="24" t="s">
        <v>357</v>
      </c>
      <c r="E4" s="531" t="s">
        <v>356</v>
      </c>
    </row>
    <row r="5" spans="1:5" s="533" customFormat="1" ht="12" customHeight="1" thickBot="1">
      <c r="A5" s="16" t="s">
        <v>5</v>
      </c>
      <c r="B5" s="17" t="s">
        <v>141</v>
      </c>
      <c r="C5" s="131">
        <f>+C6+C7+C8+C9+C10+C11</f>
        <v>159299960</v>
      </c>
      <c r="D5" s="131">
        <f>+D6+D7+D8+D9+D10+D11</f>
        <v>179726883</v>
      </c>
      <c r="E5" s="73">
        <f>+E6+E7+E8+E9+E10+E11</f>
        <v>151182228</v>
      </c>
    </row>
    <row r="6" spans="1:5" s="533" customFormat="1" ht="12" customHeight="1">
      <c r="A6" s="11" t="s">
        <v>59</v>
      </c>
      <c r="B6" s="145" t="s">
        <v>142</v>
      </c>
      <c r="C6" s="133">
        <v>58679484</v>
      </c>
      <c r="D6" s="133">
        <v>59537477</v>
      </c>
      <c r="E6" s="534">
        <f>'[1]1.1.sz.mell.'!C6</f>
        <v>59856875</v>
      </c>
    </row>
    <row r="7" spans="1:5" s="533" customFormat="1" ht="12" customHeight="1">
      <c r="A7" s="10" t="s">
        <v>60</v>
      </c>
      <c r="B7" s="146" t="s">
        <v>143</v>
      </c>
      <c r="C7" s="132">
        <v>45887156</v>
      </c>
      <c r="D7" s="132">
        <v>46405734</v>
      </c>
      <c r="E7" s="534">
        <f>'[1]1.1.sz.mell.'!C7</f>
        <v>46441833</v>
      </c>
    </row>
    <row r="8" spans="1:5" s="533" customFormat="1" ht="12" customHeight="1">
      <c r="A8" s="10" t="s">
        <v>61</v>
      </c>
      <c r="B8" s="146" t="s">
        <v>144</v>
      </c>
      <c r="C8" s="132">
        <v>44066948</v>
      </c>
      <c r="D8" s="132">
        <v>55387483</v>
      </c>
      <c r="E8" s="534">
        <f>'[1]1.1.sz.mell.'!C8</f>
        <v>42591780</v>
      </c>
    </row>
    <row r="9" spans="1:5" s="533" customFormat="1" ht="12" customHeight="1">
      <c r="A9" s="10" t="s">
        <v>62</v>
      </c>
      <c r="B9" s="146" t="s">
        <v>145</v>
      </c>
      <c r="C9" s="132">
        <v>2143200</v>
      </c>
      <c r="D9" s="132">
        <v>2305050</v>
      </c>
      <c r="E9" s="534">
        <f>'[1]1.1.sz.mell.'!C9</f>
        <v>2291740</v>
      </c>
    </row>
    <row r="10" spans="1:5" s="533" customFormat="1" ht="12" customHeight="1">
      <c r="A10" s="10" t="s">
        <v>79</v>
      </c>
      <c r="B10" s="75" t="s">
        <v>298</v>
      </c>
      <c r="C10" s="132">
        <v>8523172</v>
      </c>
      <c r="D10" s="132">
        <v>14834755</v>
      </c>
      <c r="E10" s="534">
        <f>'[1]1.1.sz.mell.'!C10</f>
        <v>0</v>
      </c>
    </row>
    <row r="11" spans="1:5" s="533" customFormat="1" ht="12" customHeight="1" thickBot="1">
      <c r="A11" s="12" t="s">
        <v>63</v>
      </c>
      <c r="B11" s="76" t="s">
        <v>299</v>
      </c>
      <c r="C11" s="132"/>
      <c r="D11" s="132">
        <v>1256384</v>
      </c>
      <c r="E11" s="534">
        <f>'[1]1.1.sz.mell.'!C11</f>
        <v>0</v>
      </c>
    </row>
    <row r="12" spans="1:5" s="533" customFormat="1" ht="12" customHeight="1" thickBot="1">
      <c r="A12" s="16" t="s">
        <v>6</v>
      </c>
      <c r="B12" s="74" t="s">
        <v>146</v>
      </c>
      <c r="C12" s="131">
        <f>+C13+C14+C15+C16+C17</f>
        <v>79675138</v>
      </c>
      <c r="D12" s="131">
        <f>+D13+D14+D15+D16+D17</f>
        <v>82483932</v>
      </c>
      <c r="E12" s="73">
        <f>+E13+E14+E15+E16+E17</f>
        <v>100008000</v>
      </c>
    </row>
    <row r="13" spans="1:5" s="533" customFormat="1" ht="12" customHeight="1">
      <c r="A13" s="11" t="s">
        <v>65</v>
      </c>
      <c r="B13" s="145" t="s">
        <v>147</v>
      </c>
      <c r="C13" s="133"/>
      <c r="D13" s="133"/>
      <c r="E13" s="534">
        <f>'[1]1.1.sz.mell.'!C13</f>
        <v>0</v>
      </c>
    </row>
    <row r="14" spans="1:5" s="533" customFormat="1" ht="12" customHeight="1">
      <c r="A14" s="10" t="s">
        <v>66</v>
      </c>
      <c r="B14" s="146" t="s">
        <v>148</v>
      </c>
      <c r="C14" s="132"/>
      <c r="D14" s="132"/>
      <c r="E14" s="534">
        <f>'[1]1.1.sz.mell.'!C14</f>
        <v>0</v>
      </c>
    </row>
    <row r="15" spans="1:5" s="533" customFormat="1" ht="12" customHeight="1">
      <c r="A15" s="10" t="s">
        <v>67</v>
      </c>
      <c r="B15" s="146" t="s">
        <v>291</v>
      </c>
      <c r="C15" s="132"/>
      <c r="D15" s="132"/>
      <c r="E15" s="534">
        <f>'[1]1.1.sz.mell.'!C15</f>
        <v>0</v>
      </c>
    </row>
    <row r="16" spans="1:5" s="533" customFormat="1" ht="12" customHeight="1">
      <c r="A16" s="10" t="s">
        <v>68</v>
      </c>
      <c r="B16" s="146" t="s">
        <v>292</v>
      </c>
      <c r="C16" s="132"/>
      <c r="D16" s="132"/>
      <c r="E16" s="534">
        <f>'[1]1.1.sz.mell.'!C16</f>
        <v>0</v>
      </c>
    </row>
    <row r="17" spans="1:5" s="533" customFormat="1" ht="12" customHeight="1">
      <c r="A17" s="10" t="s">
        <v>69</v>
      </c>
      <c r="B17" s="146" t="s">
        <v>149</v>
      </c>
      <c r="C17" s="132">
        <v>79675138</v>
      </c>
      <c r="D17" s="132">
        <f>81006837+1477095</f>
        <v>82483932</v>
      </c>
      <c r="E17" s="534">
        <f>'[1]1.1.sz.mell.'!C17</f>
        <v>100008000</v>
      </c>
    </row>
    <row r="18" spans="1:5" s="533" customFormat="1" ht="12" customHeight="1" thickBot="1">
      <c r="A18" s="12" t="s">
        <v>75</v>
      </c>
      <c r="B18" s="76" t="s">
        <v>150</v>
      </c>
      <c r="C18" s="134">
        <v>34461045</v>
      </c>
      <c r="D18" s="134">
        <v>38292300</v>
      </c>
      <c r="E18" s="534">
        <f>'[1]1.1.sz.mell.'!C18</f>
        <v>38918000</v>
      </c>
    </row>
    <row r="19" spans="1:5" s="533" customFormat="1" ht="12" customHeight="1" thickBot="1">
      <c r="A19" s="16" t="s">
        <v>7</v>
      </c>
      <c r="B19" s="17" t="s">
        <v>151</v>
      </c>
      <c r="C19" s="131">
        <f>+C20+C21+C22+C23+C24</f>
        <v>531186742</v>
      </c>
      <c r="D19" s="131">
        <f>+D20+D21+D22+D23+D24</f>
        <v>34366477</v>
      </c>
      <c r="E19" s="73">
        <f>+E20+E21+E22+E23+E24</f>
        <v>53141000</v>
      </c>
    </row>
    <row r="20" spans="1:5" s="533" customFormat="1" ht="12" customHeight="1">
      <c r="A20" s="11" t="s">
        <v>48</v>
      </c>
      <c r="B20" s="145" t="s">
        <v>152</v>
      </c>
      <c r="C20" s="133">
        <v>2419349</v>
      </c>
      <c r="D20" s="133">
        <v>14959998</v>
      </c>
      <c r="E20" s="534">
        <f>'[1]1.1.sz.mell.'!C20</f>
        <v>0</v>
      </c>
    </row>
    <row r="21" spans="1:5" s="533" customFormat="1" ht="12" customHeight="1">
      <c r="A21" s="10" t="s">
        <v>49</v>
      </c>
      <c r="B21" s="146" t="s">
        <v>153</v>
      </c>
      <c r="C21" s="132"/>
      <c r="D21" s="132"/>
      <c r="E21" s="534">
        <f>'[1]1.1.sz.mell.'!C21</f>
        <v>0</v>
      </c>
    </row>
    <row r="22" spans="1:5" s="533" customFormat="1" ht="12" customHeight="1">
      <c r="A22" s="10" t="s">
        <v>50</v>
      </c>
      <c r="B22" s="146" t="s">
        <v>293</v>
      </c>
      <c r="C22" s="132"/>
      <c r="D22" s="132"/>
      <c r="E22" s="534">
        <f>'[1]1.1.sz.mell.'!C22</f>
        <v>0</v>
      </c>
    </row>
    <row r="23" spans="1:5" s="533" customFormat="1" ht="12" customHeight="1">
      <c r="A23" s="10" t="s">
        <v>51</v>
      </c>
      <c r="B23" s="146" t="s">
        <v>294</v>
      </c>
      <c r="C23" s="132"/>
      <c r="D23" s="132"/>
      <c r="E23" s="534">
        <f>'[1]1.1.sz.mell.'!C23</f>
        <v>0</v>
      </c>
    </row>
    <row r="24" spans="1:5" s="533" customFormat="1" ht="12" customHeight="1">
      <c r="A24" s="10" t="s">
        <v>92</v>
      </c>
      <c r="B24" s="146" t="s">
        <v>154</v>
      </c>
      <c r="C24" s="132">
        <v>528767393</v>
      </c>
      <c r="D24" s="132">
        <v>19406479</v>
      </c>
      <c r="E24" s="534">
        <f>'[1]1.1.sz.mell.'!C24</f>
        <v>53141000</v>
      </c>
    </row>
    <row r="25" spans="1:5" s="533" customFormat="1" ht="12" customHeight="1" thickBot="1">
      <c r="A25" s="12" t="s">
        <v>93</v>
      </c>
      <c r="B25" s="335" t="s">
        <v>155</v>
      </c>
      <c r="C25" s="134">
        <v>528767393</v>
      </c>
      <c r="D25" s="134">
        <v>3383715</v>
      </c>
      <c r="E25" s="534">
        <f>'[1]1.1.sz.mell.'!C25</f>
        <v>33841000</v>
      </c>
    </row>
    <row r="26" spans="1:5" s="533" customFormat="1" ht="12" customHeight="1" thickBot="1">
      <c r="A26" s="16" t="s">
        <v>94</v>
      </c>
      <c r="B26" s="17" t="s">
        <v>551</v>
      </c>
      <c r="C26" s="137">
        <f>SUM(C27:C34)</f>
        <v>55178053</v>
      </c>
      <c r="D26" s="137">
        <f>SUM(D27:D34)</f>
        <v>82480381</v>
      </c>
      <c r="E26" s="173">
        <f>SUM(E27:E34)</f>
        <v>74550000</v>
      </c>
    </row>
    <row r="27" spans="1:5" s="533" customFormat="1" ht="12" customHeight="1">
      <c r="A27" s="11" t="s">
        <v>156</v>
      </c>
      <c r="B27" s="145" t="s">
        <v>422</v>
      </c>
      <c r="C27" s="133">
        <v>7281538</v>
      </c>
      <c r="D27" s="133">
        <v>6631633</v>
      </c>
      <c r="E27" s="339">
        <f>'[1]1.1.sz.mell.'!C27</f>
        <v>7500000</v>
      </c>
    </row>
    <row r="28" spans="1:5" s="533" customFormat="1" ht="12" customHeight="1">
      <c r="A28" s="10" t="s">
        <v>157</v>
      </c>
      <c r="B28" s="146" t="s">
        <v>449</v>
      </c>
      <c r="C28" s="132">
        <v>794925</v>
      </c>
      <c r="D28" s="132">
        <v>408911</v>
      </c>
      <c r="E28" s="342">
        <f>'[1]1.1.sz.mell.'!C28</f>
        <v>400000</v>
      </c>
    </row>
    <row r="29" spans="1:5" s="533" customFormat="1" ht="12" customHeight="1">
      <c r="A29" s="10" t="s">
        <v>158</v>
      </c>
      <c r="B29" s="146" t="s">
        <v>450</v>
      </c>
      <c r="C29" s="132">
        <v>7974586</v>
      </c>
      <c r="D29" s="132">
        <v>8953633</v>
      </c>
      <c r="E29" s="342">
        <f>'[1]1.1.sz.mell.'!C29</f>
        <v>9000000</v>
      </c>
    </row>
    <row r="30" spans="1:5" s="533" customFormat="1" ht="12" customHeight="1">
      <c r="A30" s="10" t="s">
        <v>159</v>
      </c>
      <c r="B30" s="146" t="s">
        <v>423</v>
      </c>
      <c r="C30" s="132">
        <v>33101631</v>
      </c>
      <c r="D30" s="132">
        <v>59830786</v>
      </c>
      <c r="E30" s="535">
        <f>'[1]1.1.sz.mell.'!C30</f>
        <v>51000000</v>
      </c>
    </row>
    <row r="31" spans="1:5" s="533" customFormat="1" ht="12" customHeight="1">
      <c r="A31" s="10" t="s">
        <v>425</v>
      </c>
      <c r="B31" s="146" t="s">
        <v>424</v>
      </c>
      <c r="C31" s="132"/>
      <c r="D31" s="132"/>
      <c r="E31" s="340">
        <f>'[1]1.1.sz.mell.'!C31</f>
        <v>500000</v>
      </c>
    </row>
    <row r="32" spans="1:5" s="533" customFormat="1" ht="12" customHeight="1">
      <c r="A32" s="10" t="s">
        <v>426</v>
      </c>
      <c r="B32" s="146" t="s">
        <v>160</v>
      </c>
      <c r="C32" s="132">
        <v>5645863</v>
      </c>
      <c r="D32" s="132">
        <v>6353906</v>
      </c>
      <c r="E32" s="340">
        <f>'[1]1.1.sz.mell.'!C32</f>
        <v>6000000</v>
      </c>
    </row>
    <row r="33" spans="1:5" s="533" customFormat="1" ht="12" customHeight="1">
      <c r="A33" s="10" t="s">
        <v>427</v>
      </c>
      <c r="B33" s="146" t="s">
        <v>161</v>
      </c>
      <c r="C33" s="132"/>
      <c r="D33" s="132"/>
      <c r="E33" s="535">
        <f>'[1]1.1.sz.mell.'!C33</f>
        <v>0</v>
      </c>
    </row>
    <row r="34" spans="1:5" s="533" customFormat="1" ht="12" customHeight="1" thickBot="1">
      <c r="A34" s="12" t="s">
        <v>451</v>
      </c>
      <c r="B34" s="335" t="s">
        <v>162</v>
      </c>
      <c r="C34" s="134">
        <v>379510</v>
      </c>
      <c r="D34" s="134">
        <f>296512+5000</f>
        <v>301512</v>
      </c>
      <c r="E34" s="341">
        <f>'[1]1.1.sz.mell.'!C34</f>
        <v>150000</v>
      </c>
    </row>
    <row r="35" spans="1:5" s="533" customFormat="1" ht="12" customHeight="1" thickBot="1">
      <c r="A35" s="16" t="s">
        <v>9</v>
      </c>
      <c r="B35" s="17" t="s">
        <v>300</v>
      </c>
      <c r="C35" s="131">
        <f>SUM(C36:C46)</f>
        <v>22065724</v>
      </c>
      <c r="D35" s="131">
        <f>SUM(D36:D46)</f>
        <v>35700859</v>
      </c>
      <c r="E35" s="73">
        <f>SUM(E36:E46)</f>
        <v>39786000</v>
      </c>
    </row>
    <row r="36" spans="1:5" s="533" customFormat="1" ht="12" customHeight="1">
      <c r="A36" s="11" t="s">
        <v>52</v>
      </c>
      <c r="B36" s="145" t="s">
        <v>165</v>
      </c>
      <c r="C36" s="133">
        <v>2000</v>
      </c>
      <c r="D36" s="133"/>
      <c r="E36" s="534">
        <f>'[1]1.1.sz.mell.'!C36</f>
        <v>0</v>
      </c>
    </row>
    <row r="37" spans="1:5" s="533" customFormat="1" ht="12" customHeight="1">
      <c r="A37" s="10" t="s">
        <v>53</v>
      </c>
      <c r="B37" s="146" t="s">
        <v>166</v>
      </c>
      <c r="C37" s="132">
        <v>4083150</v>
      </c>
      <c r="D37" s="132">
        <f>13060353+15000</f>
        <v>13075353</v>
      </c>
      <c r="E37" s="534">
        <f>'[1]1.1.sz.mell.'!C37</f>
        <v>14920000</v>
      </c>
    </row>
    <row r="38" spans="1:5" s="533" customFormat="1" ht="12" customHeight="1">
      <c r="A38" s="10" t="s">
        <v>54</v>
      </c>
      <c r="B38" s="146" t="s">
        <v>167</v>
      </c>
      <c r="C38" s="132">
        <v>23892</v>
      </c>
      <c r="D38" s="132">
        <v>1030789</v>
      </c>
      <c r="E38" s="534">
        <f>'[1]1.1.sz.mell.'!C38</f>
        <v>521000</v>
      </c>
    </row>
    <row r="39" spans="1:5" s="533" customFormat="1" ht="12" customHeight="1">
      <c r="A39" s="10" t="s">
        <v>96</v>
      </c>
      <c r="B39" s="146" t="s">
        <v>168</v>
      </c>
      <c r="C39" s="132">
        <v>16225537</v>
      </c>
      <c r="D39" s="132">
        <v>13742138</v>
      </c>
      <c r="E39" s="534">
        <f>'[1]1.1.sz.mell.'!C39</f>
        <v>12770000</v>
      </c>
    </row>
    <row r="40" spans="1:5" s="533" customFormat="1" ht="12" customHeight="1">
      <c r="A40" s="10" t="s">
        <v>97</v>
      </c>
      <c r="B40" s="146" t="s">
        <v>169</v>
      </c>
      <c r="C40" s="132"/>
      <c r="D40" s="132"/>
      <c r="E40" s="534">
        <f>'[1]1.1.sz.mell.'!C40</f>
        <v>0</v>
      </c>
    </row>
    <row r="41" spans="1:5" s="533" customFormat="1" ht="12" customHeight="1">
      <c r="A41" s="10" t="s">
        <v>98</v>
      </c>
      <c r="B41" s="146" t="s">
        <v>170</v>
      </c>
      <c r="C41" s="132"/>
      <c r="D41" s="132">
        <f>2536757+34631</f>
        <v>2571388</v>
      </c>
      <c r="E41" s="534">
        <f>'[1]1.1.sz.mell.'!C41</f>
        <v>6288000</v>
      </c>
    </row>
    <row r="42" spans="1:5" s="533" customFormat="1" ht="12" customHeight="1">
      <c r="A42" s="10" t="s">
        <v>99</v>
      </c>
      <c r="B42" s="146" t="s">
        <v>171</v>
      </c>
      <c r="C42" s="132"/>
      <c r="D42" s="132"/>
      <c r="E42" s="534">
        <f>'[1]1.1.sz.mell.'!C42</f>
        <v>4185000</v>
      </c>
    </row>
    <row r="43" spans="1:5" s="533" customFormat="1" ht="12" customHeight="1">
      <c r="A43" s="10" t="s">
        <v>100</v>
      </c>
      <c r="B43" s="146" t="s">
        <v>429</v>
      </c>
      <c r="C43" s="132">
        <v>74101</v>
      </c>
      <c r="D43" s="132">
        <f>2914039+83</f>
        <v>2914122</v>
      </c>
      <c r="E43" s="534">
        <f>'[1]1.1.sz.mell.'!C43</f>
        <v>21000</v>
      </c>
    </row>
    <row r="44" spans="1:5" s="533" customFormat="1" ht="12" customHeight="1">
      <c r="A44" s="10" t="s">
        <v>163</v>
      </c>
      <c r="B44" s="146" t="s">
        <v>173</v>
      </c>
      <c r="C44" s="135"/>
      <c r="D44" s="135"/>
      <c r="E44" s="534">
        <f>'[1]1.1.sz.mell.'!C44</f>
        <v>0</v>
      </c>
    </row>
    <row r="45" spans="1:5" s="533" customFormat="1" ht="12" customHeight="1">
      <c r="A45" s="12" t="s">
        <v>164</v>
      </c>
      <c r="B45" s="147" t="s">
        <v>302</v>
      </c>
      <c r="C45" s="136">
        <v>65210</v>
      </c>
      <c r="D45" s="136">
        <v>688891</v>
      </c>
      <c r="E45" s="534">
        <f>'[1]1.1.sz.mell.'!C45</f>
        <v>0</v>
      </c>
    </row>
    <row r="46" spans="1:5" s="533" customFormat="1" ht="12" customHeight="1" thickBot="1">
      <c r="A46" s="12" t="s">
        <v>301</v>
      </c>
      <c r="B46" s="76" t="s">
        <v>174</v>
      </c>
      <c r="C46" s="136">
        <v>1591834</v>
      </c>
      <c r="D46" s="136">
        <f>1438478+239700</f>
        <v>1678178</v>
      </c>
      <c r="E46" s="534">
        <f>'[1]1.1.sz.mell.'!C46</f>
        <v>1081000</v>
      </c>
    </row>
    <row r="47" spans="1:5" s="533" customFormat="1" ht="12" customHeight="1" thickBot="1">
      <c r="A47" s="16" t="s">
        <v>10</v>
      </c>
      <c r="B47" s="17" t="s">
        <v>175</v>
      </c>
      <c r="C47" s="131">
        <f>SUM(C48:C52)</f>
        <v>18000</v>
      </c>
      <c r="D47" s="131">
        <f>SUM(D48:D52)</f>
        <v>0</v>
      </c>
      <c r="E47" s="73">
        <f>SUM(E48:E52)</f>
        <v>4000000</v>
      </c>
    </row>
    <row r="48" spans="1:5" s="533" customFormat="1" ht="12" customHeight="1">
      <c r="A48" s="11" t="s">
        <v>55</v>
      </c>
      <c r="B48" s="145" t="s">
        <v>179</v>
      </c>
      <c r="C48" s="176"/>
      <c r="D48" s="176"/>
      <c r="E48" s="536">
        <f>'[1]1.1.sz.mell.'!C48</f>
        <v>0</v>
      </c>
    </row>
    <row r="49" spans="1:5" s="533" customFormat="1" ht="12" customHeight="1">
      <c r="A49" s="10" t="s">
        <v>56</v>
      </c>
      <c r="B49" s="146" t="s">
        <v>180</v>
      </c>
      <c r="C49" s="135"/>
      <c r="D49" s="135"/>
      <c r="E49" s="536">
        <f>'[1]1.1.sz.mell.'!C49</f>
        <v>4000000</v>
      </c>
    </row>
    <row r="50" spans="1:5" s="533" customFormat="1" ht="12" customHeight="1">
      <c r="A50" s="10" t="s">
        <v>176</v>
      </c>
      <c r="B50" s="146" t="s">
        <v>181</v>
      </c>
      <c r="C50" s="135">
        <v>18000</v>
      </c>
      <c r="D50" s="135"/>
      <c r="E50" s="536">
        <f>'[1]1.1.sz.mell.'!C50</f>
        <v>0</v>
      </c>
    </row>
    <row r="51" spans="1:5" s="533" customFormat="1" ht="12" customHeight="1">
      <c r="A51" s="10" t="s">
        <v>177</v>
      </c>
      <c r="B51" s="146" t="s">
        <v>182</v>
      </c>
      <c r="C51" s="135"/>
      <c r="D51" s="135"/>
      <c r="E51" s="536">
        <f>'[1]1.1.sz.mell.'!C51</f>
        <v>0</v>
      </c>
    </row>
    <row r="52" spans="1:5" s="533" customFormat="1" ht="12" customHeight="1" thickBot="1">
      <c r="A52" s="12" t="s">
        <v>178</v>
      </c>
      <c r="B52" s="76" t="s">
        <v>183</v>
      </c>
      <c r="C52" s="136"/>
      <c r="D52" s="136"/>
      <c r="E52" s="536">
        <f>'[1]1.1.sz.mell.'!C52</f>
        <v>0</v>
      </c>
    </row>
    <row r="53" spans="1:5" s="533" customFormat="1" ht="12" customHeight="1" thickBot="1">
      <c r="A53" s="16" t="s">
        <v>101</v>
      </c>
      <c r="B53" s="17" t="s">
        <v>184</v>
      </c>
      <c r="C53" s="131">
        <f>SUM(C54:C56)</f>
        <v>9825403</v>
      </c>
      <c r="D53" s="131">
        <f>SUM(D54:D56)</f>
        <v>583500</v>
      </c>
      <c r="E53" s="73">
        <f>SUM(E54:E56)</f>
        <v>887000</v>
      </c>
    </row>
    <row r="54" spans="1:5" s="533" customFormat="1" ht="12" customHeight="1">
      <c r="A54" s="11" t="s">
        <v>57</v>
      </c>
      <c r="B54" s="145" t="s">
        <v>185</v>
      </c>
      <c r="C54" s="133"/>
      <c r="D54" s="133"/>
      <c r="E54" s="534">
        <f>'[1]1.1.sz.mell.'!C54</f>
        <v>0</v>
      </c>
    </row>
    <row r="55" spans="1:5" s="533" customFormat="1" ht="12" customHeight="1">
      <c r="A55" s="10" t="s">
        <v>58</v>
      </c>
      <c r="B55" s="146" t="s">
        <v>295</v>
      </c>
      <c r="C55" s="132"/>
      <c r="D55" s="132"/>
      <c r="E55" s="534">
        <f>'[1]1.1.sz.mell.'!C55</f>
        <v>0</v>
      </c>
    </row>
    <row r="56" spans="1:5" s="533" customFormat="1" ht="12" customHeight="1">
      <c r="A56" s="10" t="s">
        <v>188</v>
      </c>
      <c r="B56" s="146" t="s">
        <v>186</v>
      </c>
      <c r="C56" s="132">
        <v>9825403</v>
      </c>
      <c r="D56" s="132">
        <v>583500</v>
      </c>
      <c r="E56" s="534">
        <f>'[1]1.1.sz.mell.'!C56</f>
        <v>887000</v>
      </c>
    </row>
    <row r="57" spans="1:5" s="533" customFormat="1" ht="12" customHeight="1" thickBot="1">
      <c r="A57" s="12" t="s">
        <v>189</v>
      </c>
      <c r="B57" s="76" t="s">
        <v>187</v>
      </c>
      <c r="C57" s="134"/>
      <c r="D57" s="134"/>
      <c r="E57" s="534">
        <f>'[1]1.1.sz.mell.'!C57</f>
        <v>0</v>
      </c>
    </row>
    <row r="58" spans="1:5" s="533" customFormat="1" ht="12" customHeight="1" thickBot="1">
      <c r="A58" s="16" t="s">
        <v>12</v>
      </c>
      <c r="B58" s="74" t="s">
        <v>190</v>
      </c>
      <c r="C58" s="131">
        <f>SUM(C59:C61)</f>
        <v>0</v>
      </c>
      <c r="D58" s="131">
        <f>SUM(D59:D61)</f>
        <v>1591896</v>
      </c>
      <c r="E58" s="73">
        <f>SUM(E59:E61)</f>
        <v>1200000</v>
      </c>
    </row>
    <row r="59" spans="1:5" s="533" customFormat="1" ht="12" customHeight="1">
      <c r="A59" s="11" t="s">
        <v>102</v>
      </c>
      <c r="B59" s="145" t="s">
        <v>192</v>
      </c>
      <c r="C59" s="135"/>
      <c r="D59" s="135"/>
      <c r="E59" s="537">
        <f>'[1]1.1.sz.mell.'!C59</f>
        <v>0</v>
      </c>
    </row>
    <row r="60" spans="1:5" s="533" customFormat="1" ht="12" customHeight="1">
      <c r="A60" s="10" t="s">
        <v>103</v>
      </c>
      <c r="B60" s="146" t="s">
        <v>296</v>
      </c>
      <c r="C60" s="135"/>
      <c r="D60" s="135"/>
      <c r="E60" s="537">
        <f>'[1]1.1.sz.mell.'!C60</f>
        <v>0</v>
      </c>
    </row>
    <row r="61" spans="1:5" s="533" customFormat="1" ht="12" customHeight="1">
      <c r="A61" s="10" t="s">
        <v>123</v>
      </c>
      <c r="B61" s="146" t="s">
        <v>193</v>
      </c>
      <c r="C61" s="135"/>
      <c r="D61" s="135">
        <v>1591896</v>
      </c>
      <c r="E61" s="537">
        <f>'[1]1.1.sz.mell.'!C61</f>
        <v>1200000</v>
      </c>
    </row>
    <row r="62" spans="1:5" s="533" customFormat="1" ht="12" customHeight="1" thickBot="1">
      <c r="A62" s="12" t="s">
        <v>191</v>
      </c>
      <c r="B62" s="76" t="s">
        <v>194</v>
      </c>
      <c r="C62" s="135"/>
      <c r="D62" s="135"/>
      <c r="E62" s="537">
        <f>'[1]1.1.sz.mell.'!C62</f>
        <v>0</v>
      </c>
    </row>
    <row r="63" spans="1:5" s="533" customFormat="1" ht="12" customHeight="1" thickBot="1">
      <c r="A63" s="187" t="s">
        <v>342</v>
      </c>
      <c r="B63" s="17" t="s">
        <v>195</v>
      </c>
      <c r="C63" s="137">
        <f>+C5+C12+C19+C26+C35+C47+C53+C58</f>
        <v>857249020</v>
      </c>
      <c r="D63" s="137">
        <f>+D5+D12+D19+D26+D35+D47+D53+D58</f>
        <v>416933928</v>
      </c>
      <c r="E63" s="173">
        <f>+E5+E12+E19+E26+E35+E47+E53+E58</f>
        <v>424754228</v>
      </c>
    </row>
    <row r="64" spans="1:5" s="533" customFormat="1" ht="12" customHeight="1" thickBot="1">
      <c r="A64" s="177" t="s">
        <v>196</v>
      </c>
      <c r="B64" s="74" t="s">
        <v>552</v>
      </c>
      <c r="C64" s="131">
        <f>SUM(C65:C67)</f>
        <v>0</v>
      </c>
      <c r="D64" s="131">
        <f>SUM(D65:D67)</f>
        <v>61650413</v>
      </c>
      <c r="E64" s="73">
        <f>SUM(E65:E67)</f>
        <v>100000000</v>
      </c>
    </row>
    <row r="65" spans="1:5" s="533" customFormat="1" ht="12" customHeight="1">
      <c r="A65" s="11" t="s">
        <v>225</v>
      </c>
      <c r="B65" s="145" t="s">
        <v>198</v>
      </c>
      <c r="C65" s="135"/>
      <c r="D65" s="135"/>
      <c r="E65" s="537">
        <f>'[1]1.1.sz.mell.'!C65</f>
        <v>100000000</v>
      </c>
    </row>
    <row r="66" spans="1:5" s="533" customFormat="1" ht="12" customHeight="1">
      <c r="A66" s="10" t="s">
        <v>234</v>
      </c>
      <c r="B66" s="146" t="s">
        <v>199</v>
      </c>
      <c r="C66" s="135"/>
      <c r="D66" s="135">
        <v>61650413</v>
      </c>
      <c r="E66" s="537">
        <f>'[1]1.1.sz.mell.'!C66</f>
        <v>0</v>
      </c>
    </row>
    <row r="67" spans="1:5" s="533" customFormat="1" ht="12" customHeight="1" thickBot="1">
      <c r="A67" s="12" t="s">
        <v>235</v>
      </c>
      <c r="B67" s="538" t="s">
        <v>327</v>
      </c>
      <c r="C67" s="135"/>
      <c r="D67" s="135"/>
      <c r="E67" s="537">
        <f>'[1]1.1.sz.mell.'!C67</f>
        <v>0</v>
      </c>
    </row>
    <row r="68" spans="1:5" s="533" customFormat="1" ht="12" customHeight="1" thickBot="1">
      <c r="A68" s="177" t="s">
        <v>201</v>
      </c>
      <c r="B68" s="74" t="s">
        <v>202</v>
      </c>
      <c r="C68" s="131">
        <f>SUM(C69:C72)</f>
        <v>0</v>
      </c>
      <c r="D68" s="131">
        <f>SUM(D69:D72)</f>
        <v>400000000</v>
      </c>
      <c r="E68" s="73">
        <f>SUM(E69:E72)</f>
        <v>0</v>
      </c>
    </row>
    <row r="69" spans="1:5" s="533" customFormat="1" ht="12" customHeight="1">
      <c r="A69" s="11" t="s">
        <v>80</v>
      </c>
      <c r="B69" s="255" t="s">
        <v>203</v>
      </c>
      <c r="C69" s="135"/>
      <c r="D69" s="135">
        <v>400000000</v>
      </c>
      <c r="E69" s="537">
        <f>'[1]1.1.sz.mell.'!C69</f>
        <v>0</v>
      </c>
    </row>
    <row r="70" spans="1:7" s="533" customFormat="1" ht="13.5" customHeight="1">
      <c r="A70" s="10" t="s">
        <v>81</v>
      </c>
      <c r="B70" s="255" t="s">
        <v>437</v>
      </c>
      <c r="C70" s="135"/>
      <c r="D70" s="135"/>
      <c r="E70" s="537">
        <f>'[1]1.1.sz.mell.'!C70</f>
        <v>0</v>
      </c>
      <c r="G70" s="539"/>
    </row>
    <row r="71" spans="1:5" s="533" customFormat="1" ht="12" customHeight="1">
      <c r="A71" s="10" t="s">
        <v>226</v>
      </c>
      <c r="B71" s="255" t="s">
        <v>204</v>
      </c>
      <c r="C71" s="135"/>
      <c r="D71" s="135"/>
      <c r="E71" s="537">
        <f>'[1]1.1.sz.mell.'!C71</f>
        <v>0</v>
      </c>
    </row>
    <row r="72" spans="1:5" s="533" customFormat="1" ht="12" customHeight="1" thickBot="1">
      <c r="A72" s="12" t="s">
        <v>227</v>
      </c>
      <c r="B72" s="256" t="s">
        <v>438</v>
      </c>
      <c r="C72" s="135"/>
      <c r="D72" s="135"/>
      <c r="E72" s="537">
        <f>'[1]1.1.sz.mell.'!C72</f>
        <v>0</v>
      </c>
    </row>
    <row r="73" spans="1:5" s="533" customFormat="1" ht="12" customHeight="1" thickBot="1">
      <c r="A73" s="177" t="s">
        <v>205</v>
      </c>
      <c r="B73" s="74" t="s">
        <v>206</v>
      </c>
      <c r="C73" s="131">
        <f>SUM(C74:C75)</f>
        <v>26938311</v>
      </c>
      <c r="D73" s="131">
        <f>SUM(D74:D75)</f>
        <v>127835638</v>
      </c>
      <c r="E73" s="73">
        <f>SUM(E74:E75)</f>
        <v>437428281</v>
      </c>
    </row>
    <row r="74" spans="1:5" s="533" customFormat="1" ht="12" customHeight="1">
      <c r="A74" s="11" t="s">
        <v>228</v>
      </c>
      <c r="B74" s="145" t="s">
        <v>207</v>
      </c>
      <c r="C74" s="135">
        <v>26938311</v>
      </c>
      <c r="D74" s="135">
        <f>126749738+1085900</f>
        <v>127835638</v>
      </c>
      <c r="E74" s="537">
        <f>'[1]1.1.sz.mell.'!C74</f>
        <v>437428281</v>
      </c>
    </row>
    <row r="75" spans="1:5" s="533" customFormat="1" ht="12" customHeight="1" thickBot="1">
      <c r="A75" s="12" t="s">
        <v>229</v>
      </c>
      <c r="B75" s="76" t="s">
        <v>208</v>
      </c>
      <c r="C75" s="135"/>
      <c r="D75" s="135"/>
      <c r="E75" s="537">
        <f>'[1]1.1.sz.mell.'!C75</f>
        <v>0</v>
      </c>
    </row>
    <row r="76" spans="1:5" s="533" customFormat="1" ht="12" customHeight="1" thickBot="1">
      <c r="A76" s="177" t="s">
        <v>209</v>
      </c>
      <c r="B76" s="74" t="s">
        <v>210</v>
      </c>
      <c r="C76" s="131">
        <f>SUM(C77:C79)</f>
        <v>5700859</v>
      </c>
      <c r="D76" s="131">
        <f>SUM(D77:D79)</f>
        <v>405483584</v>
      </c>
      <c r="E76" s="73">
        <f>SUM(E77:E79)</f>
        <v>0</v>
      </c>
    </row>
    <row r="77" spans="1:5" s="533" customFormat="1" ht="12" customHeight="1">
      <c r="A77" s="11" t="s">
        <v>230</v>
      </c>
      <c r="B77" s="145" t="s">
        <v>211</v>
      </c>
      <c r="C77" s="135">
        <v>5700859</v>
      </c>
      <c r="D77" s="135">
        <v>5483584</v>
      </c>
      <c r="E77" s="537">
        <f>'[1]1.1.sz.mell.'!C77</f>
        <v>0</v>
      </c>
    </row>
    <row r="78" spans="1:5" s="533" customFormat="1" ht="12" customHeight="1">
      <c r="A78" s="10" t="s">
        <v>231</v>
      </c>
      <c r="B78" s="146" t="s">
        <v>212</v>
      </c>
      <c r="C78" s="135"/>
      <c r="D78" s="135"/>
      <c r="E78" s="537">
        <f>'[1]1.1.sz.mell.'!C78</f>
        <v>0</v>
      </c>
    </row>
    <row r="79" spans="1:5" s="533" customFormat="1" ht="12" customHeight="1" thickBot="1">
      <c r="A79" s="12" t="s">
        <v>232</v>
      </c>
      <c r="B79" s="76" t="s">
        <v>465</v>
      </c>
      <c r="C79" s="135"/>
      <c r="D79" s="135">
        <v>400000000</v>
      </c>
      <c r="E79" s="537">
        <f>'[1]1.1.sz.mell.'!C79</f>
        <v>0</v>
      </c>
    </row>
    <row r="80" spans="1:5" s="533" customFormat="1" ht="12" customHeight="1" thickBot="1">
      <c r="A80" s="177" t="s">
        <v>213</v>
      </c>
      <c r="B80" s="74" t="s">
        <v>233</v>
      </c>
      <c r="C80" s="131">
        <f>SUM(C81:C84)</f>
        <v>0</v>
      </c>
      <c r="D80" s="131">
        <f>SUM(D81:D84)</f>
        <v>0</v>
      </c>
      <c r="E80" s="73">
        <f>SUM(E81:E84)</f>
        <v>0</v>
      </c>
    </row>
    <row r="81" spans="1:5" s="533" customFormat="1" ht="12" customHeight="1">
      <c r="A81" s="148" t="s">
        <v>214</v>
      </c>
      <c r="B81" s="145" t="s">
        <v>215</v>
      </c>
      <c r="C81" s="135"/>
      <c r="D81" s="135"/>
      <c r="E81" s="537">
        <f>'[1]1.1.sz.mell.'!C81</f>
        <v>0</v>
      </c>
    </row>
    <row r="82" spans="1:5" s="533" customFormat="1" ht="12" customHeight="1">
      <c r="A82" s="149" t="s">
        <v>216</v>
      </c>
      <c r="B82" s="146" t="s">
        <v>217</v>
      </c>
      <c r="C82" s="135"/>
      <c r="D82" s="135"/>
      <c r="E82" s="537">
        <f>'[1]1.1.sz.mell.'!C82</f>
        <v>0</v>
      </c>
    </row>
    <row r="83" spans="1:5" s="533" customFormat="1" ht="12" customHeight="1">
      <c r="A83" s="149" t="s">
        <v>218</v>
      </c>
      <c r="B83" s="146" t="s">
        <v>219</v>
      </c>
      <c r="C83" s="135"/>
      <c r="D83" s="135"/>
      <c r="E83" s="537">
        <f>'[1]1.1.sz.mell.'!C83</f>
        <v>0</v>
      </c>
    </row>
    <row r="84" spans="1:5" s="533" customFormat="1" ht="12" customHeight="1" thickBot="1">
      <c r="A84" s="150" t="s">
        <v>220</v>
      </c>
      <c r="B84" s="76" t="s">
        <v>221</v>
      </c>
      <c r="C84" s="135"/>
      <c r="D84" s="135"/>
      <c r="E84" s="537">
        <f>'[1]1.1.sz.mell.'!C84</f>
        <v>0</v>
      </c>
    </row>
    <row r="85" spans="1:5" s="533" customFormat="1" ht="12" customHeight="1" thickBot="1">
      <c r="A85" s="177" t="s">
        <v>222</v>
      </c>
      <c r="B85" s="74" t="s">
        <v>341</v>
      </c>
      <c r="C85" s="179"/>
      <c r="D85" s="179"/>
      <c r="E85" s="540"/>
    </row>
    <row r="86" spans="1:5" s="533" customFormat="1" ht="12" customHeight="1" thickBot="1">
      <c r="A86" s="177" t="s">
        <v>224</v>
      </c>
      <c r="B86" s="74" t="s">
        <v>223</v>
      </c>
      <c r="C86" s="179"/>
      <c r="D86" s="179"/>
      <c r="E86" s="540"/>
    </row>
    <row r="87" spans="1:5" s="533" customFormat="1" ht="13.5" thickBot="1">
      <c r="A87" s="177" t="s">
        <v>236</v>
      </c>
      <c r="B87" s="151" t="s">
        <v>344</v>
      </c>
      <c r="C87" s="137">
        <f>+C64+C68+C73+C76+C80+C86+C85</f>
        <v>32639170</v>
      </c>
      <c r="D87" s="137">
        <f>+D64+D68+D73+D76+D80+D86+D85</f>
        <v>994969635</v>
      </c>
      <c r="E87" s="173">
        <f>+E64+E68+E73+E76+E80+E86+E85</f>
        <v>537428281</v>
      </c>
    </row>
    <row r="88" spans="1:5" s="533" customFormat="1" ht="13.5" thickBot="1">
      <c r="A88" s="178" t="s">
        <v>343</v>
      </c>
      <c r="B88" s="152" t="s">
        <v>345</v>
      </c>
      <c r="C88" s="137">
        <f>+C63+C87</f>
        <v>889888190</v>
      </c>
      <c r="D88" s="137">
        <f>+D63+D87</f>
        <v>1411903563</v>
      </c>
      <c r="E88" s="173">
        <f>+E63+E87</f>
        <v>962182509</v>
      </c>
    </row>
    <row r="89" spans="1:5" s="533" customFormat="1" ht="12" customHeight="1">
      <c r="A89" s="541"/>
      <c r="B89" s="542"/>
      <c r="C89" s="543"/>
      <c r="D89" s="544"/>
      <c r="E89" s="545"/>
    </row>
    <row r="90" spans="1:5" s="533" customFormat="1" ht="12" customHeight="1">
      <c r="A90" s="703" t="s">
        <v>33</v>
      </c>
      <c r="B90" s="703"/>
      <c r="C90" s="703"/>
      <c r="D90" s="703"/>
      <c r="E90" s="703"/>
    </row>
    <row r="91" spans="1:5" s="533" customFormat="1" ht="12" customHeight="1" thickBot="1">
      <c r="A91" s="705" t="s">
        <v>83</v>
      </c>
      <c r="B91" s="705"/>
      <c r="C91" s="526"/>
      <c r="D91" s="391"/>
      <c r="E91" s="78" t="str">
        <f>E2</f>
        <v>Forintban</v>
      </c>
    </row>
    <row r="92" spans="1:6" s="533" customFormat="1" ht="24" customHeight="1" thickBot="1">
      <c r="A92" s="527" t="s">
        <v>500</v>
      </c>
      <c r="B92" s="528" t="s">
        <v>553</v>
      </c>
      <c r="C92" s="528" t="str">
        <f>+C3</f>
        <v>2017. évi tény</v>
      </c>
      <c r="D92" s="528" t="str">
        <f>+D3</f>
        <v>2018. évi várható</v>
      </c>
      <c r="E92" s="530" t="str">
        <f>+E3</f>
        <v>2019. évi előirányzat</v>
      </c>
      <c r="F92" s="546"/>
    </row>
    <row r="93" spans="1:6" s="533" customFormat="1" ht="12" customHeight="1" thickBot="1">
      <c r="A93" s="23" t="s">
        <v>353</v>
      </c>
      <c r="B93" s="24" t="s">
        <v>354</v>
      </c>
      <c r="C93" s="24" t="s">
        <v>355</v>
      </c>
      <c r="D93" s="24" t="s">
        <v>357</v>
      </c>
      <c r="E93" s="531" t="s">
        <v>356</v>
      </c>
      <c r="F93" s="546"/>
    </row>
    <row r="94" spans="1:6" s="533" customFormat="1" ht="15" customHeight="1" thickBot="1">
      <c r="A94" s="18" t="s">
        <v>5</v>
      </c>
      <c r="B94" s="22" t="s">
        <v>303</v>
      </c>
      <c r="C94" s="130">
        <f>C95+C96+C97+C98+C99+C112</f>
        <v>293470305</v>
      </c>
      <c r="D94" s="130">
        <f>D95+D96+D97+D98+D99+D112</f>
        <v>342733727</v>
      </c>
      <c r="E94" s="189">
        <f>E95+E96+E97+E98+E99+E112</f>
        <v>516512925</v>
      </c>
      <c r="F94" s="546"/>
    </row>
    <row r="95" spans="1:5" s="533" customFormat="1" ht="12.75" customHeight="1">
      <c r="A95" s="13" t="s">
        <v>59</v>
      </c>
      <c r="B95" s="6" t="s">
        <v>34</v>
      </c>
      <c r="C95" s="193">
        <v>100582363</v>
      </c>
      <c r="D95" s="193">
        <f>75892979+52214004</f>
        <v>128106983</v>
      </c>
      <c r="E95" s="345">
        <f>'[1]1.1.sz.mell.'!C95</f>
        <v>144955000</v>
      </c>
    </row>
    <row r="96" spans="1:5" ht="16.5" customHeight="1">
      <c r="A96" s="10" t="s">
        <v>60</v>
      </c>
      <c r="B96" s="4" t="s">
        <v>104</v>
      </c>
      <c r="C96" s="132">
        <v>21788452</v>
      </c>
      <c r="D96" s="132">
        <f>14518448+10535658</f>
        <v>25054106</v>
      </c>
      <c r="E96" s="547">
        <f>'[1]1.1.sz.mell.'!C96</f>
        <v>28374000</v>
      </c>
    </row>
    <row r="97" spans="1:5" ht="15.75">
      <c r="A97" s="10" t="s">
        <v>61</v>
      </c>
      <c r="B97" s="4" t="s">
        <v>78</v>
      </c>
      <c r="C97" s="134">
        <v>65321458</v>
      </c>
      <c r="D97" s="134">
        <f>70759239+9735444</f>
        <v>80494683</v>
      </c>
      <c r="E97" s="547">
        <f>'[1]1.1.sz.mell.'!C97</f>
        <v>217504000</v>
      </c>
    </row>
    <row r="98" spans="1:5" s="532" customFormat="1" ht="12" customHeight="1">
      <c r="A98" s="10" t="s">
        <v>62</v>
      </c>
      <c r="B98" s="7" t="s">
        <v>105</v>
      </c>
      <c r="C98" s="134">
        <v>5558864</v>
      </c>
      <c r="D98" s="134">
        <v>6016000</v>
      </c>
      <c r="E98" s="547">
        <f>'[1]1.1.sz.mell.'!C98</f>
        <v>5390000</v>
      </c>
    </row>
    <row r="99" spans="1:5" ht="12" customHeight="1">
      <c r="A99" s="10" t="s">
        <v>70</v>
      </c>
      <c r="B99" s="15" t="s">
        <v>106</v>
      </c>
      <c r="C99" s="134">
        <v>100219168</v>
      </c>
      <c r="D99" s="134">
        <f>SUM(D100:D111)</f>
        <v>103061955</v>
      </c>
      <c r="E99" s="340">
        <f>'[1]1.1.sz.mell.'!C99</f>
        <v>109502000</v>
      </c>
    </row>
    <row r="100" spans="1:5" ht="12" customHeight="1">
      <c r="A100" s="10" t="s">
        <v>63</v>
      </c>
      <c r="B100" s="4" t="s">
        <v>308</v>
      </c>
      <c r="C100" s="134"/>
      <c r="D100" s="134"/>
      <c r="E100" s="340">
        <f>'[1]1.1.sz.mell.'!C100</f>
        <v>3872000</v>
      </c>
    </row>
    <row r="101" spans="1:5" ht="12" customHeight="1">
      <c r="A101" s="10" t="s">
        <v>64</v>
      </c>
      <c r="B101" s="53" t="s">
        <v>307</v>
      </c>
      <c r="C101" s="134"/>
      <c r="D101" s="134"/>
      <c r="E101" s="535">
        <f>'[1]1.1.sz.mell.'!C101</f>
        <v>0</v>
      </c>
    </row>
    <row r="102" spans="1:5" ht="12" customHeight="1">
      <c r="A102" s="10" t="s">
        <v>71</v>
      </c>
      <c r="B102" s="53" t="s">
        <v>306</v>
      </c>
      <c r="C102" s="134">
        <v>842678</v>
      </c>
      <c r="D102" s="134">
        <v>471533</v>
      </c>
      <c r="E102" s="340">
        <f>'[1]1.1.sz.mell.'!C102</f>
        <v>0</v>
      </c>
    </row>
    <row r="103" spans="1:5" ht="12" customHeight="1">
      <c r="A103" s="10" t="s">
        <v>72</v>
      </c>
      <c r="B103" s="51" t="s">
        <v>239</v>
      </c>
      <c r="C103" s="134"/>
      <c r="D103" s="134"/>
      <c r="E103" s="535">
        <f>'[1]1.1.sz.mell.'!C103</f>
        <v>0</v>
      </c>
    </row>
    <row r="104" spans="1:5" ht="12" customHeight="1">
      <c r="A104" s="10" t="s">
        <v>73</v>
      </c>
      <c r="B104" s="52" t="s">
        <v>240</v>
      </c>
      <c r="C104" s="134"/>
      <c r="D104" s="134"/>
      <c r="E104" s="547">
        <f>'[1]1.1.sz.mell.'!C104</f>
        <v>0</v>
      </c>
    </row>
    <row r="105" spans="1:5" ht="12" customHeight="1">
      <c r="A105" s="10" t="s">
        <v>74</v>
      </c>
      <c r="B105" s="52" t="s">
        <v>241</v>
      </c>
      <c r="C105" s="134"/>
      <c r="D105" s="134"/>
      <c r="E105" s="340">
        <f>'[1]1.1.sz.mell.'!C105</f>
        <v>0</v>
      </c>
    </row>
    <row r="106" spans="1:5" ht="12" customHeight="1">
      <c r="A106" s="10" t="s">
        <v>76</v>
      </c>
      <c r="B106" s="51" t="s">
        <v>242</v>
      </c>
      <c r="C106" s="134">
        <v>95342690</v>
      </c>
      <c r="D106" s="134">
        <v>95884022</v>
      </c>
      <c r="E106" s="340">
        <f>'[1]1.1.sz.mell.'!C106</f>
        <v>104930000</v>
      </c>
    </row>
    <row r="107" spans="1:5" ht="12" customHeight="1">
      <c r="A107" s="10" t="s">
        <v>107</v>
      </c>
      <c r="B107" s="51" t="s">
        <v>243</v>
      </c>
      <c r="C107" s="134"/>
      <c r="D107" s="134"/>
      <c r="E107" s="535">
        <f>'[1]1.1.sz.mell.'!C107</f>
        <v>0</v>
      </c>
    </row>
    <row r="108" spans="1:5" ht="12" customHeight="1">
      <c r="A108" s="10" t="s">
        <v>237</v>
      </c>
      <c r="B108" s="52" t="s">
        <v>244</v>
      </c>
      <c r="C108" s="134"/>
      <c r="D108" s="134"/>
      <c r="E108" s="547">
        <f>'[1]1.1.sz.mell.'!C108</f>
        <v>0</v>
      </c>
    </row>
    <row r="109" spans="1:5" ht="12" customHeight="1">
      <c r="A109" s="9" t="s">
        <v>238</v>
      </c>
      <c r="B109" s="53" t="s">
        <v>245</v>
      </c>
      <c r="C109" s="134"/>
      <c r="D109" s="134"/>
      <c r="E109" s="547">
        <f>'[1]1.1.sz.mell.'!C109</f>
        <v>0</v>
      </c>
    </row>
    <row r="110" spans="1:5" ht="12" customHeight="1">
      <c r="A110" s="10" t="s">
        <v>304</v>
      </c>
      <c r="B110" s="53" t="s">
        <v>246</v>
      </c>
      <c r="C110" s="134"/>
      <c r="D110" s="134"/>
      <c r="E110" s="547">
        <f>'[1]1.1.sz.mell.'!C110</f>
        <v>0</v>
      </c>
    </row>
    <row r="111" spans="1:5" ht="12" customHeight="1">
      <c r="A111" s="12" t="s">
        <v>305</v>
      </c>
      <c r="B111" s="53" t="s">
        <v>247</v>
      </c>
      <c r="C111" s="134">
        <v>4033800</v>
      </c>
      <c r="D111" s="134">
        <v>6706400</v>
      </c>
      <c r="E111" s="340">
        <f>'[1]1.1.sz.mell.'!C111</f>
        <v>700000</v>
      </c>
    </row>
    <row r="112" spans="1:5" ht="12" customHeight="1">
      <c r="A112" s="10" t="s">
        <v>309</v>
      </c>
      <c r="B112" s="7" t="s">
        <v>35</v>
      </c>
      <c r="C112" s="132"/>
      <c r="D112" s="132"/>
      <c r="E112" s="535">
        <f>'[1]1.1.sz.mell.'!C112</f>
        <v>10787925</v>
      </c>
    </row>
    <row r="113" spans="1:5" ht="12" customHeight="1">
      <c r="A113" s="10" t="s">
        <v>310</v>
      </c>
      <c r="B113" s="4" t="s">
        <v>312</v>
      </c>
      <c r="C113" s="132"/>
      <c r="D113" s="132"/>
      <c r="E113" s="547">
        <f>'[1]1.1.sz.mell.'!C113</f>
        <v>505435</v>
      </c>
    </row>
    <row r="114" spans="1:5" ht="12" customHeight="1" thickBot="1">
      <c r="A114" s="14" t="s">
        <v>311</v>
      </c>
      <c r="B114" s="186" t="s">
        <v>313</v>
      </c>
      <c r="C114" s="194"/>
      <c r="D114" s="194"/>
      <c r="E114" s="341">
        <f>'[1]1.1.sz.mell.'!C114</f>
        <v>10282490</v>
      </c>
    </row>
    <row r="115" spans="1:5" ht="12" customHeight="1" thickBot="1">
      <c r="A115" s="184" t="s">
        <v>6</v>
      </c>
      <c r="B115" s="185" t="s">
        <v>248</v>
      </c>
      <c r="C115" s="195">
        <f>+C116+C118+C120</f>
        <v>62984111</v>
      </c>
      <c r="D115" s="195">
        <f>+D116+D118+D120</f>
        <v>164389473</v>
      </c>
      <c r="E115" s="271">
        <f>+E116+E118+E120</f>
        <v>432186000</v>
      </c>
    </row>
    <row r="116" spans="1:5" ht="12" customHeight="1">
      <c r="A116" s="11" t="s">
        <v>65</v>
      </c>
      <c r="B116" s="4" t="s">
        <v>122</v>
      </c>
      <c r="C116" s="133">
        <v>52616841</v>
      </c>
      <c r="D116" s="133">
        <f>164356643+32830</f>
        <v>164389473</v>
      </c>
      <c r="E116" s="534">
        <f>'[1]1.1.sz.mell.'!C116</f>
        <v>432186000</v>
      </c>
    </row>
    <row r="117" spans="1:5" ht="15.75">
      <c r="A117" s="11" t="s">
        <v>66</v>
      </c>
      <c r="B117" s="8" t="s">
        <v>252</v>
      </c>
      <c r="C117" s="133"/>
      <c r="D117" s="133">
        <v>90419311</v>
      </c>
      <c r="E117" s="534">
        <f>'[1]1.1.sz.mell.'!C117</f>
        <v>412780000</v>
      </c>
    </row>
    <row r="118" spans="1:5" ht="12" customHeight="1">
      <c r="A118" s="11" t="s">
        <v>67</v>
      </c>
      <c r="B118" s="8" t="s">
        <v>108</v>
      </c>
      <c r="C118" s="132">
        <v>10367270</v>
      </c>
      <c r="D118" s="132"/>
      <c r="E118" s="534">
        <f>'[1]1.1.sz.mell.'!C118</f>
        <v>0</v>
      </c>
    </row>
    <row r="119" spans="1:5" ht="12" customHeight="1">
      <c r="A119" s="11" t="s">
        <v>68</v>
      </c>
      <c r="B119" s="8" t="s">
        <v>253</v>
      </c>
      <c r="C119" s="132"/>
      <c r="D119" s="132"/>
      <c r="E119" s="534">
        <f>'[1]1.1.sz.mell.'!C119</f>
        <v>0</v>
      </c>
    </row>
    <row r="120" spans="1:5" ht="12" customHeight="1">
      <c r="A120" s="11" t="s">
        <v>69</v>
      </c>
      <c r="B120" s="76" t="s">
        <v>124</v>
      </c>
      <c r="C120" s="132"/>
      <c r="D120" s="132"/>
      <c r="E120" s="534">
        <f>'[1]1.1.sz.mell.'!C120</f>
        <v>0</v>
      </c>
    </row>
    <row r="121" spans="1:5" ht="12" customHeight="1">
      <c r="A121" s="11" t="s">
        <v>75</v>
      </c>
      <c r="B121" s="75" t="s">
        <v>297</v>
      </c>
      <c r="C121" s="132"/>
      <c r="D121" s="132"/>
      <c r="E121" s="534">
        <f>'[1]1.1.sz.mell.'!C121</f>
        <v>0</v>
      </c>
    </row>
    <row r="122" spans="1:5" ht="12" customHeight="1">
      <c r="A122" s="11" t="s">
        <v>77</v>
      </c>
      <c r="B122" s="141" t="s">
        <v>258</v>
      </c>
      <c r="C122" s="132"/>
      <c r="D122" s="132"/>
      <c r="E122" s="534">
        <f>'[1]1.1.sz.mell.'!C122</f>
        <v>0</v>
      </c>
    </row>
    <row r="123" spans="1:5" ht="12" customHeight="1">
      <c r="A123" s="11" t="s">
        <v>109</v>
      </c>
      <c r="B123" s="52" t="s">
        <v>241</v>
      </c>
      <c r="C123" s="132"/>
      <c r="D123" s="132"/>
      <c r="E123" s="534">
        <f>'[1]1.1.sz.mell.'!C123</f>
        <v>0</v>
      </c>
    </row>
    <row r="124" spans="1:5" ht="12" customHeight="1">
      <c r="A124" s="11" t="s">
        <v>110</v>
      </c>
      <c r="B124" s="52" t="s">
        <v>257</v>
      </c>
      <c r="C124" s="132"/>
      <c r="D124" s="132"/>
      <c r="E124" s="534">
        <f>'[1]1.1.sz.mell.'!C124</f>
        <v>0</v>
      </c>
    </row>
    <row r="125" spans="1:5" ht="12" customHeight="1">
      <c r="A125" s="11" t="s">
        <v>111</v>
      </c>
      <c r="B125" s="52" t="s">
        <v>256</v>
      </c>
      <c r="C125" s="132"/>
      <c r="D125" s="132"/>
      <c r="E125" s="534">
        <f>'[1]1.1.sz.mell.'!C125</f>
        <v>0</v>
      </c>
    </row>
    <row r="126" spans="1:5" ht="12" customHeight="1">
      <c r="A126" s="11" t="s">
        <v>249</v>
      </c>
      <c r="B126" s="52" t="s">
        <v>244</v>
      </c>
      <c r="C126" s="132"/>
      <c r="D126" s="132"/>
      <c r="E126" s="534">
        <f>'[1]1.1.sz.mell.'!C126</f>
        <v>0</v>
      </c>
    </row>
    <row r="127" spans="1:5" ht="12" customHeight="1">
      <c r="A127" s="11" t="s">
        <v>250</v>
      </c>
      <c r="B127" s="52" t="s">
        <v>255</v>
      </c>
      <c r="C127" s="132"/>
      <c r="D127" s="132"/>
      <c r="E127" s="534">
        <f>'[1]1.1.sz.mell.'!C127</f>
        <v>0</v>
      </c>
    </row>
    <row r="128" spans="1:5" ht="12" customHeight="1" thickBot="1">
      <c r="A128" s="9" t="s">
        <v>251</v>
      </c>
      <c r="B128" s="52" t="s">
        <v>254</v>
      </c>
      <c r="C128" s="134"/>
      <c r="D128" s="134"/>
      <c r="E128" s="534">
        <f>'[1]1.1.sz.mell.'!C128</f>
        <v>0</v>
      </c>
    </row>
    <row r="129" spans="1:5" ht="12" customHeight="1" thickBot="1">
      <c r="A129" s="16" t="s">
        <v>7</v>
      </c>
      <c r="B129" s="48" t="s">
        <v>314</v>
      </c>
      <c r="C129" s="131">
        <f>+C94+C115</f>
        <v>356454416</v>
      </c>
      <c r="D129" s="131">
        <f>+D94+D115</f>
        <v>507123200</v>
      </c>
      <c r="E129" s="73">
        <f>+E94+E115</f>
        <v>948698925</v>
      </c>
    </row>
    <row r="130" spans="1:5" ht="12" customHeight="1" thickBot="1">
      <c r="A130" s="16" t="s">
        <v>8</v>
      </c>
      <c r="B130" s="48" t="s">
        <v>315</v>
      </c>
      <c r="C130" s="131">
        <f>+C131+C132+C133</f>
        <v>0</v>
      </c>
      <c r="D130" s="131">
        <f>+D131+D132+D133</f>
        <v>61650413</v>
      </c>
      <c r="E130" s="73">
        <f>+E131+E132+E133</f>
        <v>8000000</v>
      </c>
    </row>
    <row r="131" spans="1:5" ht="12" customHeight="1">
      <c r="A131" s="11" t="s">
        <v>156</v>
      </c>
      <c r="B131" s="8" t="s">
        <v>322</v>
      </c>
      <c r="C131" s="132"/>
      <c r="D131" s="132"/>
      <c r="E131" s="548">
        <f>'[1]1.1.sz.mell.'!C131</f>
        <v>8000000</v>
      </c>
    </row>
    <row r="132" spans="1:5" ht="12" customHeight="1">
      <c r="A132" s="11" t="s">
        <v>157</v>
      </c>
      <c r="B132" s="8" t="s">
        <v>323</v>
      </c>
      <c r="C132" s="132"/>
      <c r="D132" s="132">
        <v>61650413</v>
      </c>
      <c r="E132" s="548">
        <f>'[1]1.1.sz.mell.'!C132</f>
        <v>0</v>
      </c>
    </row>
    <row r="133" spans="1:5" ht="12" customHeight="1" thickBot="1">
      <c r="A133" s="9" t="s">
        <v>158</v>
      </c>
      <c r="B133" s="8" t="s">
        <v>324</v>
      </c>
      <c r="C133" s="132"/>
      <c r="D133" s="132"/>
      <c r="E133" s="548">
        <f>'[1]1.1.sz.mell.'!C133</f>
        <v>0</v>
      </c>
    </row>
    <row r="134" spans="1:5" ht="12" customHeight="1" thickBot="1">
      <c r="A134" s="16" t="s">
        <v>9</v>
      </c>
      <c r="B134" s="48" t="s">
        <v>316</v>
      </c>
      <c r="C134" s="131">
        <f>SUM(C135:C140)</f>
        <v>0</v>
      </c>
      <c r="D134" s="131">
        <f>SUM(D135:D140)</f>
        <v>400000000</v>
      </c>
      <c r="E134" s="73">
        <f>SUM(E135:E140)</f>
        <v>0</v>
      </c>
    </row>
    <row r="135" spans="1:5" ht="12" customHeight="1">
      <c r="A135" s="11" t="s">
        <v>52</v>
      </c>
      <c r="B135" s="5" t="s">
        <v>325</v>
      </c>
      <c r="C135" s="132"/>
      <c r="D135" s="132">
        <v>400000000</v>
      </c>
      <c r="E135" s="548">
        <f>'[1]1.1.sz.mell.'!C135</f>
        <v>0</v>
      </c>
    </row>
    <row r="136" spans="1:5" ht="12" customHeight="1">
      <c r="A136" s="11" t="s">
        <v>53</v>
      </c>
      <c r="B136" s="5" t="s">
        <v>317</v>
      </c>
      <c r="C136" s="132"/>
      <c r="D136" s="132"/>
      <c r="E136" s="548">
        <f>'[1]1.1.sz.mell.'!C136</f>
        <v>0</v>
      </c>
    </row>
    <row r="137" spans="1:5" ht="12" customHeight="1">
      <c r="A137" s="11" t="s">
        <v>54</v>
      </c>
      <c r="B137" s="5" t="s">
        <v>318</v>
      </c>
      <c r="C137" s="132"/>
      <c r="D137" s="132"/>
      <c r="E137" s="548">
        <f>'[1]1.1.sz.mell.'!C137</f>
        <v>0</v>
      </c>
    </row>
    <row r="138" spans="1:5" ht="12" customHeight="1">
      <c r="A138" s="11" t="s">
        <v>96</v>
      </c>
      <c r="B138" s="5" t="s">
        <v>319</v>
      </c>
      <c r="C138" s="132"/>
      <c r="D138" s="132"/>
      <c r="E138" s="548">
        <f>'[1]1.1.sz.mell.'!C138</f>
        <v>0</v>
      </c>
    </row>
    <row r="139" spans="1:5" ht="12" customHeight="1">
      <c r="A139" s="11" t="s">
        <v>97</v>
      </c>
      <c r="B139" s="5" t="s">
        <v>320</v>
      </c>
      <c r="C139" s="132"/>
      <c r="D139" s="132"/>
      <c r="E139" s="548">
        <f>'[1]1.1.sz.mell.'!C139</f>
        <v>0</v>
      </c>
    </row>
    <row r="140" spans="1:5" ht="12" customHeight="1" thickBot="1">
      <c r="A140" s="9" t="s">
        <v>98</v>
      </c>
      <c r="B140" s="5" t="s">
        <v>321</v>
      </c>
      <c r="C140" s="132"/>
      <c r="D140" s="132"/>
      <c r="E140" s="548">
        <f>'[1]1.1.sz.mell.'!C140</f>
        <v>0</v>
      </c>
    </row>
    <row r="141" spans="1:5" ht="12" customHeight="1" thickBot="1">
      <c r="A141" s="16" t="s">
        <v>10</v>
      </c>
      <c r="B141" s="48" t="s">
        <v>329</v>
      </c>
      <c r="C141" s="137">
        <f>+C142+C143+C144+C145</f>
        <v>404980146</v>
      </c>
      <c r="D141" s="137">
        <f>+D142+D143+D144+D145</f>
        <v>5700859</v>
      </c>
      <c r="E141" s="173">
        <f>+E142+E143+E144+E145</f>
        <v>5483584</v>
      </c>
    </row>
    <row r="142" spans="1:5" ht="12" customHeight="1">
      <c r="A142" s="11" t="s">
        <v>55</v>
      </c>
      <c r="B142" s="5" t="s">
        <v>259</v>
      </c>
      <c r="C142" s="132"/>
      <c r="D142" s="132"/>
      <c r="E142" s="548">
        <f>'[1]1.1.sz.mell.'!C142</f>
        <v>0</v>
      </c>
    </row>
    <row r="143" spans="1:5" ht="12" customHeight="1">
      <c r="A143" s="11" t="s">
        <v>56</v>
      </c>
      <c r="B143" s="5" t="s">
        <v>260</v>
      </c>
      <c r="C143" s="132">
        <v>4980146</v>
      </c>
      <c r="D143" s="132">
        <v>5700859</v>
      </c>
      <c r="E143" s="548">
        <f>'[1]1.1.sz.mell.'!C143</f>
        <v>5483584</v>
      </c>
    </row>
    <row r="144" spans="1:5" ht="12" customHeight="1">
      <c r="A144" s="11" t="s">
        <v>176</v>
      </c>
      <c r="B144" s="5" t="s">
        <v>330</v>
      </c>
      <c r="C144" s="132">
        <v>400000000</v>
      </c>
      <c r="D144" s="132"/>
      <c r="E144" s="548">
        <f>'[1]1.1.sz.mell.'!C144</f>
        <v>0</v>
      </c>
    </row>
    <row r="145" spans="1:5" ht="12" customHeight="1" thickBot="1">
      <c r="A145" s="9" t="s">
        <v>177</v>
      </c>
      <c r="B145" s="3" t="s">
        <v>279</v>
      </c>
      <c r="C145" s="132"/>
      <c r="D145" s="132"/>
      <c r="E145" s="548">
        <f>'[1]1.1.sz.mell.'!C145</f>
        <v>0</v>
      </c>
    </row>
    <row r="146" spans="1:5" ht="12" customHeight="1" thickBot="1">
      <c r="A146" s="16" t="s">
        <v>11</v>
      </c>
      <c r="B146" s="48" t="s">
        <v>331</v>
      </c>
      <c r="C146" s="196">
        <f>SUM(C147:C151)</f>
        <v>0</v>
      </c>
      <c r="D146" s="196">
        <f>SUM(D147:D151)</f>
        <v>0</v>
      </c>
      <c r="E146" s="191">
        <f>SUM(E147:E151)</f>
        <v>0</v>
      </c>
    </row>
    <row r="147" spans="1:5" ht="12" customHeight="1">
      <c r="A147" s="11" t="s">
        <v>57</v>
      </c>
      <c r="B147" s="5" t="s">
        <v>326</v>
      </c>
      <c r="C147" s="132"/>
      <c r="D147" s="132"/>
      <c r="E147" s="548">
        <f>'[1]1.1.sz.mell.'!C147</f>
        <v>0</v>
      </c>
    </row>
    <row r="148" spans="1:5" ht="12" customHeight="1">
      <c r="A148" s="11" t="s">
        <v>58</v>
      </c>
      <c r="B148" s="5" t="s">
        <v>333</v>
      </c>
      <c r="C148" s="132"/>
      <c r="D148" s="132"/>
      <c r="E148" s="548">
        <f>'[1]1.1.sz.mell.'!C148</f>
        <v>0</v>
      </c>
    </row>
    <row r="149" spans="1:5" ht="12" customHeight="1">
      <c r="A149" s="11" t="s">
        <v>188</v>
      </c>
      <c r="B149" s="5" t="s">
        <v>328</v>
      </c>
      <c r="C149" s="132"/>
      <c r="D149" s="132"/>
      <c r="E149" s="548">
        <f>'[1]1.1.sz.mell.'!C149</f>
        <v>0</v>
      </c>
    </row>
    <row r="150" spans="1:5" ht="12" customHeight="1">
      <c r="A150" s="11" t="s">
        <v>189</v>
      </c>
      <c r="B150" s="5" t="s">
        <v>334</v>
      </c>
      <c r="C150" s="132"/>
      <c r="D150" s="132"/>
      <c r="E150" s="548">
        <f>'[1]1.1.sz.mell.'!C150</f>
        <v>0</v>
      </c>
    </row>
    <row r="151" spans="1:5" ht="12" customHeight="1" thickBot="1">
      <c r="A151" s="11" t="s">
        <v>332</v>
      </c>
      <c r="B151" s="5" t="s">
        <v>335</v>
      </c>
      <c r="C151" s="132"/>
      <c r="D151" s="132"/>
      <c r="E151" s="548">
        <f>'[1]1.1.sz.mell.'!C151</f>
        <v>0</v>
      </c>
    </row>
    <row r="152" spans="1:5" ht="12" customHeight="1" thickBot="1">
      <c r="A152" s="16" t="s">
        <v>12</v>
      </c>
      <c r="B152" s="48" t="s">
        <v>336</v>
      </c>
      <c r="C152" s="197"/>
      <c r="D152" s="197"/>
      <c r="E152" s="549"/>
    </row>
    <row r="153" spans="1:5" ht="12" customHeight="1" thickBot="1">
      <c r="A153" s="16" t="s">
        <v>13</v>
      </c>
      <c r="B153" s="48" t="s">
        <v>337</v>
      </c>
      <c r="C153" s="197"/>
      <c r="D153" s="197"/>
      <c r="E153" s="549"/>
    </row>
    <row r="154" spans="1:6" ht="15" customHeight="1" thickBot="1">
      <c r="A154" s="16" t="s">
        <v>14</v>
      </c>
      <c r="B154" s="48" t="s">
        <v>339</v>
      </c>
      <c r="C154" s="198">
        <f>+C130+C134+C141+C146+C152+C153</f>
        <v>404980146</v>
      </c>
      <c r="D154" s="198">
        <f>+D130+D134+D141+D146+D152+D153</f>
        <v>467351272</v>
      </c>
      <c r="E154" s="192">
        <f>+E130+E134+E141+E146+E152+E153</f>
        <v>13483584</v>
      </c>
      <c r="F154" s="550"/>
    </row>
    <row r="155" spans="1:5" s="533" customFormat="1" ht="13.5" thickBot="1">
      <c r="A155" s="77" t="s">
        <v>15</v>
      </c>
      <c r="B155" s="118" t="s">
        <v>338</v>
      </c>
      <c r="C155" s="198">
        <f>+C129+C154</f>
        <v>761434562</v>
      </c>
      <c r="D155" s="198">
        <f>+D129+D154</f>
        <v>974474472</v>
      </c>
      <c r="E155" s="192">
        <f>+E129+E154</f>
        <v>962182509</v>
      </c>
    </row>
    <row r="156" ht="15.75">
      <c r="C156" s="551"/>
    </row>
    <row r="157" ht="15.75">
      <c r="C157" s="551"/>
    </row>
    <row r="158" ht="15.75">
      <c r="C158" s="551"/>
    </row>
    <row r="159" ht="16.5" customHeight="1">
      <c r="C159" s="551"/>
    </row>
    <row r="160" ht="15.75">
      <c r="C160" s="551"/>
    </row>
    <row r="161" ht="15.75">
      <c r="C161" s="551"/>
    </row>
    <row r="162" ht="15.75">
      <c r="C162" s="551"/>
    </row>
    <row r="163" ht="15.75">
      <c r="C163" s="551"/>
    </row>
    <row r="164" ht="15.75">
      <c r="C164" s="551"/>
    </row>
    <row r="165" ht="15.75">
      <c r="C165" s="551"/>
    </row>
    <row r="166" ht="15.75">
      <c r="C166" s="551"/>
    </row>
    <row r="167" ht="15.75">
      <c r="C167" s="551"/>
    </row>
    <row r="168" ht="15.75">
      <c r="C168" s="551"/>
    </row>
  </sheetData>
  <sheetProtection/>
  <mergeCells count="4">
    <mergeCell ref="A1:E1"/>
    <mergeCell ref="A2:B2"/>
    <mergeCell ref="A90:E90"/>
    <mergeCell ref="A91:B91"/>
  </mergeCells>
  <printOptions/>
  <pageMargins left="0.7" right="0.7" top="0.75" bottom="0.75" header="0.3" footer="0.3"/>
  <pageSetup horizontalDpi="600" verticalDpi="600" orientation="portrait" paperSize="9" scale="74" r:id="rId1"/>
  <headerFooter>
    <oddHeader>&amp;C
&amp;"Times New Roman CE,Félkövér"SÁGVÁR KÖZSÉG ÖNKORMÁNYZAT 
2019. ÉVI KÖLTSÉGVETÉSÉNEK ÖSSZEVONT MÉRLEGE&amp;R&amp;"Times New Roman CE,Félkövér" 11. melléklet a 4/2019. (II. 27.)önkormányzati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10" workbookViewId="0" topLeftCell="A1">
      <selection activeCell="Q30" sqref="Q30"/>
    </sheetView>
  </sheetViews>
  <sheetFormatPr defaultColWidth="9.00390625" defaultRowHeight="12.75"/>
  <cols>
    <col min="1" max="1" width="6.875" style="56" customWidth="1"/>
    <col min="2" max="2" width="49.625" style="32" customWidth="1"/>
    <col min="3" max="8" width="12.875" style="32" customWidth="1"/>
    <col min="9" max="9" width="14.375" style="32" customWidth="1"/>
    <col min="10" max="16384" width="9.375" style="32" customWidth="1"/>
  </cols>
  <sheetData>
    <row r="1" spans="1:9" ht="75.75" customHeight="1">
      <c r="A1" s="719" t="s">
        <v>635</v>
      </c>
      <c r="B1" s="719"/>
      <c r="C1" s="719"/>
      <c r="D1" s="719"/>
      <c r="E1" s="719"/>
      <c r="F1" s="719"/>
      <c r="G1" s="719"/>
      <c r="H1" s="719"/>
      <c r="I1" s="719"/>
    </row>
    <row r="2" ht="20.25" customHeight="1" thickBot="1">
      <c r="I2" s="552" t="str">
        <f>'[1]11. sz. mell'!E2</f>
        <v>Forintban</v>
      </c>
    </row>
    <row r="3" spans="1:9" s="553" customFormat="1" ht="26.25" customHeight="1">
      <c r="A3" s="770" t="s">
        <v>47</v>
      </c>
      <c r="B3" s="772" t="s">
        <v>554</v>
      </c>
      <c r="C3" s="770" t="s">
        <v>555</v>
      </c>
      <c r="D3" s="770" t="str">
        <f>+CONCATENATE(LEFT('[1]ÖSSZEFÜGGÉSEK'!A5,4)," előtti kifizetés")</f>
        <v>2019 előtti kifizetés</v>
      </c>
      <c r="E3" s="774" t="s">
        <v>556</v>
      </c>
      <c r="F3" s="775"/>
      <c r="G3" s="775"/>
      <c r="H3" s="776"/>
      <c r="I3" s="772" t="s">
        <v>517</v>
      </c>
    </row>
    <row r="4" spans="1:9" s="556" customFormat="1" ht="32.25" customHeight="1" thickBot="1">
      <c r="A4" s="771"/>
      <c r="B4" s="773"/>
      <c r="C4" s="773"/>
      <c r="D4" s="771"/>
      <c r="E4" s="554" t="str">
        <f>+CONCATENATE(LEFT('[1]ÖSSZEFÜGGÉSEK'!A5,4),".")</f>
        <v>2019.</v>
      </c>
      <c r="F4" s="554" t="str">
        <f>+CONCATENATE(LEFT('[1]ÖSSZEFÜGGÉSEK'!A5,4)+1,".")</f>
        <v>2020.</v>
      </c>
      <c r="G4" s="554" t="str">
        <f>+CONCATENATE(LEFT('[1]ÖSSZEFÜGGÉSEK'!A5,4)+2,".")</f>
        <v>2021.</v>
      </c>
      <c r="H4" s="555" t="str">
        <f>+CONCATENATE(LEFT('[1]ÖSSZEFÜGGÉSEK'!A5,4)+2,".",CHAR(10)," után")</f>
        <v>2021.
 után</v>
      </c>
      <c r="I4" s="773"/>
    </row>
    <row r="5" spans="1:9" s="562" customFormat="1" ht="12.75" customHeight="1" thickBot="1">
      <c r="A5" s="557" t="s">
        <v>353</v>
      </c>
      <c r="B5" s="558" t="s">
        <v>354</v>
      </c>
      <c r="C5" s="559" t="s">
        <v>355</v>
      </c>
      <c r="D5" s="558" t="s">
        <v>357</v>
      </c>
      <c r="E5" s="557" t="s">
        <v>356</v>
      </c>
      <c r="F5" s="559" t="s">
        <v>358</v>
      </c>
      <c r="G5" s="559" t="s">
        <v>359</v>
      </c>
      <c r="H5" s="560" t="s">
        <v>360</v>
      </c>
      <c r="I5" s="561" t="s">
        <v>557</v>
      </c>
    </row>
    <row r="6" spans="1:9" ht="24.75" customHeight="1" thickBot="1">
      <c r="A6" s="563" t="s">
        <v>5</v>
      </c>
      <c r="B6" s="564" t="s">
        <v>558</v>
      </c>
      <c r="C6" s="565"/>
      <c r="D6" s="566">
        <f>+D7+D8</f>
        <v>0</v>
      </c>
      <c r="E6" s="567">
        <f>+E7+E8</f>
        <v>0</v>
      </c>
      <c r="F6" s="568">
        <f>+F7+F8</f>
        <v>0</v>
      </c>
      <c r="G6" s="568">
        <f>+G7+G8</f>
        <v>0</v>
      </c>
      <c r="H6" s="569">
        <f>+H7+H8</f>
        <v>0</v>
      </c>
      <c r="I6" s="570">
        <f aca="true" t="shared" si="0" ref="I6:I17">SUM(D6:H6)</f>
        <v>0</v>
      </c>
    </row>
    <row r="7" spans="1:9" ht="19.5" customHeight="1">
      <c r="A7" s="571" t="s">
        <v>6</v>
      </c>
      <c r="B7" s="572" t="s">
        <v>559</v>
      </c>
      <c r="C7" s="573"/>
      <c r="D7" s="574"/>
      <c r="E7" s="575"/>
      <c r="F7" s="576"/>
      <c r="G7" s="576"/>
      <c r="H7" s="577"/>
      <c r="I7" s="578">
        <f t="shared" si="0"/>
        <v>0</v>
      </c>
    </row>
    <row r="8" spans="1:9" ht="19.5" customHeight="1" thickBot="1">
      <c r="A8" s="571" t="s">
        <v>7</v>
      </c>
      <c r="B8" s="572" t="s">
        <v>559</v>
      </c>
      <c r="C8" s="573"/>
      <c r="D8" s="574"/>
      <c r="E8" s="575"/>
      <c r="F8" s="576"/>
      <c r="G8" s="576"/>
      <c r="H8" s="577"/>
      <c r="I8" s="578">
        <f t="shared" si="0"/>
        <v>0</v>
      </c>
    </row>
    <row r="9" spans="1:9" ht="25.5" customHeight="1" thickBot="1">
      <c r="A9" s="563" t="s">
        <v>8</v>
      </c>
      <c r="B9" s="564" t="s">
        <v>560</v>
      </c>
      <c r="C9" s="565"/>
      <c r="D9" s="566">
        <f>+D10+D11</f>
        <v>0</v>
      </c>
      <c r="E9" s="567">
        <f>+E10+E11</f>
        <v>0</v>
      </c>
      <c r="F9" s="568">
        <f>+F10+F11</f>
        <v>0</v>
      </c>
      <c r="G9" s="568">
        <f>+G10+G11</f>
        <v>0</v>
      </c>
      <c r="H9" s="569">
        <f>+H10+H11</f>
        <v>0</v>
      </c>
      <c r="I9" s="570">
        <f t="shared" si="0"/>
        <v>0</v>
      </c>
    </row>
    <row r="10" spans="1:9" ht="19.5" customHeight="1">
      <c r="A10" s="571" t="s">
        <v>9</v>
      </c>
      <c r="B10" s="572" t="s">
        <v>559</v>
      </c>
      <c r="C10" s="573"/>
      <c r="D10" s="574"/>
      <c r="E10" s="575"/>
      <c r="F10" s="576"/>
      <c r="G10" s="576"/>
      <c r="H10" s="577"/>
      <c r="I10" s="578">
        <f t="shared" si="0"/>
        <v>0</v>
      </c>
    </row>
    <row r="11" spans="1:9" ht="19.5" customHeight="1" thickBot="1">
      <c r="A11" s="571" t="s">
        <v>10</v>
      </c>
      <c r="B11" s="572" t="s">
        <v>559</v>
      </c>
      <c r="C11" s="573"/>
      <c r="D11" s="574"/>
      <c r="E11" s="575"/>
      <c r="F11" s="576"/>
      <c r="G11" s="576"/>
      <c r="H11" s="577"/>
      <c r="I11" s="578">
        <f t="shared" si="0"/>
        <v>0</v>
      </c>
    </row>
    <row r="12" spans="1:9" ht="19.5" customHeight="1" thickBot="1">
      <c r="A12" s="563" t="s">
        <v>11</v>
      </c>
      <c r="B12" s="564" t="s">
        <v>561</v>
      </c>
      <c r="C12" s="565"/>
      <c r="D12" s="566">
        <f>+D13</f>
        <v>0</v>
      </c>
      <c r="E12" s="567">
        <f>+E13</f>
        <v>0</v>
      </c>
      <c r="F12" s="568">
        <f>+F13</f>
        <v>0</v>
      </c>
      <c r="G12" s="568">
        <f>+G13</f>
        <v>0</v>
      </c>
      <c r="H12" s="569">
        <f>+H13</f>
        <v>0</v>
      </c>
      <c r="I12" s="570">
        <f t="shared" si="0"/>
        <v>0</v>
      </c>
    </row>
    <row r="13" spans="1:9" ht="19.5" customHeight="1" thickBot="1">
      <c r="A13" s="571" t="s">
        <v>12</v>
      </c>
      <c r="B13" s="572" t="s">
        <v>559</v>
      </c>
      <c r="C13" s="573"/>
      <c r="D13" s="574"/>
      <c r="E13" s="575"/>
      <c r="F13" s="576"/>
      <c r="G13" s="576"/>
      <c r="H13" s="577"/>
      <c r="I13" s="578">
        <f t="shared" si="0"/>
        <v>0</v>
      </c>
    </row>
    <row r="14" spans="1:9" ht="19.5" customHeight="1" thickBot="1">
      <c r="A14" s="563" t="s">
        <v>13</v>
      </c>
      <c r="B14" s="564" t="s">
        <v>562</v>
      </c>
      <c r="C14" s="565"/>
      <c r="D14" s="566">
        <f>+D15</f>
        <v>0</v>
      </c>
      <c r="E14" s="567">
        <f>+E15</f>
        <v>0</v>
      </c>
      <c r="F14" s="568">
        <f>+F15</f>
        <v>0</v>
      </c>
      <c r="G14" s="568">
        <f>+G15</f>
        <v>0</v>
      </c>
      <c r="H14" s="569">
        <f>+H15</f>
        <v>0</v>
      </c>
      <c r="I14" s="570">
        <f t="shared" si="0"/>
        <v>0</v>
      </c>
    </row>
    <row r="15" spans="1:9" ht="19.5" customHeight="1" thickBot="1">
      <c r="A15" s="579" t="s">
        <v>14</v>
      </c>
      <c r="B15" s="580" t="s">
        <v>559</v>
      </c>
      <c r="C15" s="581"/>
      <c r="D15" s="582"/>
      <c r="E15" s="583"/>
      <c r="F15" s="584"/>
      <c r="G15" s="584"/>
      <c r="H15" s="585"/>
      <c r="I15" s="586">
        <f t="shared" si="0"/>
        <v>0</v>
      </c>
    </row>
    <row r="16" spans="1:9" ht="19.5" customHeight="1" thickBot="1">
      <c r="A16" s="563" t="s">
        <v>15</v>
      </c>
      <c r="B16" s="587" t="s">
        <v>563</v>
      </c>
      <c r="C16" s="565"/>
      <c r="D16" s="566">
        <f>+D17</f>
        <v>0</v>
      </c>
      <c r="E16" s="567">
        <f>+E17</f>
        <v>0</v>
      </c>
      <c r="F16" s="568">
        <f>+F17</f>
        <v>0</v>
      </c>
      <c r="G16" s="568">
        <f>+G17</f>
        <v>0</v>
      </c>
      <c r="H16" s="569">
        <f>+H17</f>
        <v>0</v>
      </c>
      <c r="I16" s="570">
        <f t="shared" si="0"/>
        <v>0</v>
      </c>
    </row>
    <row r="17" spans="1:9" ht="19.5" customHeight="1" thickBot="1">
      <c r="A17" s="588" t="s">
        <v>16</v>
      </c>
      <c r="B17" s="589" t="s">
        <v>559</v>
      </c>
      <c r="C17" s="590"/>
      <c r="D17" s="591"/>
      <c r="E17" s="592"/>
      <c r="F17" s="593"/>
      <c r="G17" s="593"/>
      <c r="H17" s="594"/>
      <c r="I17" s="595">
        <f t="shared" si="0"/>
        <v>0</v>
      </c>
    </row>
    <row r="18" spans="1:9" ht="19.5" customHeight="1" thickBot="1">
      <c r="A18" s="768" t="s">
        <v>564</v>
      </c>
      <c r="B18" s="769"/>
      <c r="C18" s="596"/>
      <c r="D18" s="566">
        <f aca="true" t="shared" si="1" ref="D18:I18">+D6+D9+D12+D14+D16</f>
        <v>0</v>
      </c>
      <c r="E18" s="567">
        <f t="shared" si="1"/>
        <v>0</v>
      </c>
      <c r="F18" s="568">
        <f t="shared" si="1"/>
        <v>0</v>
      </c>
      <c r="G18" s="568">
        <f t="shared" si="1"/>
        <v>0</v>
      </c>
      <c r="H18" s="569">
        <f t="shared" si="1"/>
        <v>0</v>
      </c>
      <c r="I18" s="570">
        <f t="shared" si="1"/>
        <v>0</v>
      </c>
    </row>
  </sheetData>
  <sheetProtection/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/>
  <pageMargins left="0.7" right="0.7" top="0.75" bottom="0.75" header="0.3" footer="0.3"/>
  <pageSetup horizontalDpi="600" verticalDpi="600" orientation="portrait" paperSize="9" scale="66" r:id="rId1"/>
  <headerFooter>
    <oddHeader>&amp;R&amp;"Times New Roman CE,Félkövér" 12. melléklet a 4/2019. (II. 27.) önkormányzati rendelethez  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3" sqref="B3"/>
    </sheetView>
  </sheetViews>
  <sheetFormatPr defaultColWidth="9.00390625" defaultRowHeight="12.75"/>
  <cols>
    <col min="1" max="1" width="5.875" style="597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58.5" customHeight="1">
      <c r="B1" s="777" t="s">
        <v>636</v>
      </c>
      <c r="C1" s="777"/>
      <c r="D1" s="777"/>
    </row>
    <row r="2" spans="1:4" s="600" customFormat="1" ht="16.5" thickBot="1">
      <c r="A2" s="599"/>
      <c r="B2" s="598"/>
      <c r="D2" s="601" t="str">
        <f>'[1]12. sz. mell'!I2</f>
        <v>Forintban</v>
      </c>
    </row>
    <row r="3" spans="1:4" s="503" customFormat="1" ht="48" customHeight="1" thickBot="1">
      <c r="A3" s="602" t="s">
        <v>500</v>
      </c>
      <c r="B3" s="501" t="s">
        <v>4</v>
      </c>
      <c r="C3" s="501" t="s">
        <v>565</v>
      </c>
      <c r="D3" s="502" t="s">
        <v>566</v>
      </c>
    </row>
    <row r="4" spans="1:4" s="503" customFormat="1" ht="13.5" customHeight="1" thickBot="1">
      <c r="A4" s="603" t="s">
        <v>353</v>
      </c>
      <c r="B4" s="61" t="s">
        <v>354</v>
      </c>
      <c r="C4" s="61" t="s">
        <v>355</v>
      </c>
      <c r="D4" s="604" t="s">
        <v>357</v>
      </c>
    </row>
    <row r="5" spans="1:4" ht="18" customHeight="1">
      <c r="A5" s="605" t="s">
        <v>5</v>
      </c>
      <c r="B5" s="606" t="s">
        <v>567</v>
      </c>
      <c r="C5" s="607"/>
      <c r="D5" s="608"/>
    </row>
    <row r="6" spans="1:4" ht="18" customHeight="1">
      <c r="A6" s="609" t="s">
        <v>6</v>
      </c>
      <c r="B6" s="610" t="s">
        <v>568</v>
      </c>
      <c r="C6" s="611"/>
      <c r="D6" s="612"/>
    </row>
    <row r="7" spans="1:4" ht="18" customHeight="1">
      <c r="A7" s="609" t="s">
        <v>7</v>
      </c>
      <c r="B7" s="610" t="s">
        <v>569</v>
      </c>
      <c r="C7" s="611"/>
      <c r="D7" s="612"/>
    </row>
    <row r="8" spans="1:4" ht="18" customHeight="1">
      <c r="A8" s="609" t="s">
        <v>8</v>
      </c>
      <c r="B8" s="610" t="s">
        <v>570</v>
      </c>
      <c r="C8" s="611"/>
      <c r="D8" s="612"/>
    </row>
    <row r="9" spans="1:4" ht="18" customHeight="1">
      <c r="A9" s="609" t="s">
        <v>9</v>
      </c>
      <c r="B9" s="610" t="s">
        <v>571</v>
      </c>
      <c r="C9" s="611">
        <v>39261060</v>
      </c>
      <c r="D9" s="612">
        <v>14792142</v>
      </c>
    </row>
    <row r="10" spans="1:4" ht="18" customHeight="1">
      <c r="A10" s="609" t="s">
        <v>10</v>
      </c>
      <c r="B10" s="610" t="s">
        <v>572</v>
      </c>
      <c r="C10" s="611"/>
      <c r="D10" s="612"/>
    </row>
    <row r="11" spans="1:4" ht="18" customHeight="1">
      <c r="A11" s="609" t="s">
        <v>11</v>
      </c>
      <c r="B11" s="613" t="s">
        <v>573</v>
      </c>
      <c r="C11" s="611"/>
      <c r="D11" s="612"/>
    </row>
    <row r="12" spans="1:4" ht="18" customHeight="1">
      <c r="A12" s="609" t="s">
        <v>13</v>
      </c>
      <c r="B12" s="613" t="s">
        <v>574</v>
      </c>
      <c r="C12" s="611">
        <v>21818100</v>
      </c>
      <c r="D12" s="612">
        <v>13680000</v>
      </c>
    </row>
    <row r="13" spans="1:4" ht="18" customHeight="1">
      <c r="A13" s="609" t="s">
        <v>14</v>
      </c>
      <c r="B13" s="613" t="s">
        <v>575</v>
      </c>
      <c r="C13" s="611"/>
      <c r="D13" s="612"/>
    </row>
    <row r="14" spans="1:4" ht="18" customHeight="1">
      <c r="A14" s="609" t="s">
        <v>15</v>
      </c>
      <c r="B14" s="613" t="s">
        <v>576</v>
      </c>
      <c r="C14" s="611"/>
      <c r="D14" s="612"/>
    </row>
    <row r="15" spans="1:4" ht="22.5" customHeight="1">
      <c r="A15" s="609" t="s">
        <v>16</v>
      </c>
      <c r="B15" s="613" t="s">
        <v>577</v>
      </c>
      <c r="C15" s="611"/>
      <c r="D15" s="612"/>
    </row>
    <row r="16" spans="1:4" ht="18" customHeight="1">
      <c r="A16" s="609" t="s">
        <v>17</v>
      </c>
      <c r="B16" s="610" t="s">
        <v>578</v>
      </c>
      <c r="C16" s="611">
        <v>17442960</v>
      </c>
      <c r="D16" s="612">
        <v>1112142</v>
      </c>
    </row>
    <row r="17" spans="1:4" ht="18" customHeight="1">
      <c r="A17" s="609" t="s">
        <v>18</v>
      </c>
      <c r="B17" s="610" t="s">
        <v>579</v>
      </c>
      <c r="C17" s="611"/>
      <c r="D17" s="612"/>
    </row>
    <row r="18" spans="1:4" ht="18" customHeight="1">
      <c r="A18" s="609" t="s">
        <v>19</v>
      </c>
      <c r="B18" s="610" t="s">
        <v>580</v>
      </c>
      <c r="C18" s="611"/>
      <c r="D18" s="612"/>
    </row>
    <row r="19" spans="1:4" ht="18" customHeight="1">
      <c r="A19" s="609" t="s">
        <v>20</v>
      </c>
      <c r="B19" s="610" t="s">
        <v>581</v>
      </c>
      <c r="C19" s="611"/>
      <c r="D19" s="612"/>
    </row>
    <row r="20" spans="1:4" ht="18" customHeight="1">
      <c r="A20" s="609" t="s">
        <v>21</v>
      </c>
      <c r="B20" s="610" t="s">
        <v>582</v>
      </c>
      <c r="C20" s="611"/>
      <c r="D20" s="612"/>
    </row>
    <row r="21" spans="1:4" ht="18" customHeight="1">
      <c r="A21" s="609" t="s">
        <v>22</v>
      </c>
      <c r="B21" s="614"/>
      <c r="C21" s="40"/>
      <c r="D21" s="612"/>
    </row>
    <row r="22" spans="1:4" ht="18" customHeight="1">
      <c r="A22" s="609" t="s">
        <v>23</v>
      </c>
      <c r="B22" s="615"/>
      <c r="C22" s="40"/>
      <c r="D22" s="612"/>
    </row>
    <row r="23" spans="1:4" ht="18" customHeight="1">
      <c r="A23" s="609" t="s">
        <v>24</v>
      </c>
      <c r="B23" s="615"/>
      <c r="C23" s="40"/>
      <c r="D23" s="612"/>
    </row>
    <row r="24" spans="1:4" ht="18" customHeight="1">
      <c r="A24" s="609" t="s">
        <v>25</v>
      </c>
      <c r="B24" s="615"/>
      <c r="C24" s="40"/>
      <c r="D24" s="612"/>
    </row>
    <row r="25" spans="1:4" ht="18" customHeight="1">
      <c r="A25" s="609" t="s">
        <v>26</v>
      </c>
      <c r="B25" s="615"/>
      <c r="C25" s="40"/>
      <c r="D25" s="612"/>
    </row>
    <row r="26" spans="1:4" ht="18" customHeight="1">
      <c r="A26" s="609" t="s">
        <v>27</v>
      </c>
      <c r="B26" s="615"/>
      <c r="C26" s="40"/>
      <c r="D26" s="612"/>
    </row>
    <row r="27" spans="1:4" ht="18" customHeight="1">
      <c r="A27" s="609" t="s">
        <v>28</v>
      </c>
      <c r="B27" s="615"/>
      <c r="C27" s="40"/>
      <c r="D27" s="612"/>
    </row>
    <row r="28" spans="1:4" ht="18" customHeight="1">
      <c r="A28" s="609" t="s">
        <v>29</v>
      </c>
      <c r="B28" s="615"/>
      <c r="C28" s="40"/>
      <c r="D28" s="612"/>
    </row>
    <row r="29" spans="1:4" ht="18" customHeight="1" thickBot="1">
      <c r="A29" s="616" t="s">
        <v>30</v>
      </c>
      <c r="B29" s="617"/>
      <c r="C29" s="618"/>
      <c r="D29" s="619"/>
    </row>
    <row r="30" spans="1:4" ht="18" customHeight="1" thickBot="1">
      <c r="A30" s="620" t="s">
        <v>31</v>
      </c>
      <c r="B30" s="621" t="s">
        <v>490</v>
      </c>
      <c r="C30" s="622">
        <f>+C5+C6+C7+C8+C9+C16+C17+C18+C19+C20+C21+C22+C23+C24+C25+C26+C27+C28+C29</f>
        <v>56704020</v>
      </c>
      <c r="D30" s="623">
        <f>+D5+D6+D7+D8+D9+D16+D17+D18+D19+D20+D21+D22+D23+D24+D25+D26+D27+D28+D29</f>
        <v>15904284</v>
      </c>
    </row>
    <row r="31" spans="1:4" ht="8.25" customHeight="1">
      <c r="A31" s="624"/>
      <c r="B31" s="778"/>
      <c r="C31" s="778"/>
      <c r="D31" s="778"/>
    </row>
  </sheetData>
  <sheetProtection/>
  <mergeCells count="2">
    <mergeCell ref="B1:D1"/>
    <mergeCell ref="B31:D31"/>
  </mergeCells>
  <printOptions/>
  <pageMargins left="0.7" right="0.7" top="0.75" bottom="0.75" header="0.3" footer="0.3"/>
  <pageSetup horizontalDpi="600" verticalDpi="600" orientation="portrait" paperSize="9" r:id="rId1"/>
  <headerFooter>
    <oddHeader>&amp;R&amp;"Times New Roman CE,Félkövér" 13. melléklet a 4/2019. (II. 27.)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10" workbookViewId="0" topLeftCell="A1">
      <selection activeCell="A1" sqref="A1:O1"/>
    </sheetView>
  </sheetViews>
  <sheetFormatPr defaultColWidth="9.00390625" defaultRowHeight="12.75"/>
  <cols>
    <col min="1" max="1" width="4.875" style="626" customWidth="1"/>
    <col min="2" max="2" width="31.125" style="625" customWidth="1"/>
    <col min="3" max="4" width="9.00390625" style="625" customWidth="1"/>
    <col min="5" max="5" width="9.50390625" style="625" customWidth="1"/>
    <col min="6" max="6" width="8.875" style="625" customWidth="1"/>
    <col min="7" max="7" width="8.625" style="625" customWidth="1"/>
    <col min="8" max="8" width="8.875" style="625" customWidth="1"/>
    <col min="9" max="9" width="8.125" style="625" customWidth="1"/>
    <col min="10" max="14" width="9.50390625" style="625" customWidth="1"/>
    <col min="15" max="15" width="12.625" style="626" customWidth="1"/>
    <col min="16" max="16384" width="9.375" style="625" customWidth="1"/>
  </cols>
  <sheetData>
    <row r="1" spans="1:15" ht="54.75" customHeight="1">
      <c r="A1" s="779" t="s">
        <v>637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</row>
    <row r="2" ht="16.5" thickBot="1">
      <c r="O2" s="627" t="str">
        <f>'[1]13. sz. mell'!D2</f>
        <v>Forintban</v>
      </c>
    </row>
    <row r="3" spans="1:15" s="626" customFormat="1" ht="25.5" customHeight="1" thickBot="1">
      <c r="A3" s="628" t="s">
        <v>500</v>
      </c>
      <c r="B3" s="629" t="s">
        <v>40</v>
      </c>
      <c r="C3" s="629" t="s">
        <v>583</v>
      </c>
      <c r="D3" s="629" t="s">
        <v>584</v>
      </c>
      <c r="E3" s="629" t="s">
        <v>585</v>
      </c>
      <c r="F3" s="629" t="s">
        <v>586</v>
      </c>
      <c r="G3" s="629" t="s">
        <v>587</v>
      </c>
      <c r="H3" s="629" t="s">
        <v>588</v>
      </c>
      <c r="I3" s="629" t="s">
        <v>589</v>
      </c>
      <c r="J3" s="629" t="s">
        <v>590</v>
      </c>
      <c r="K3" s="629" t="s">
        <v>591</v>
      </c>
      <c r="L3" s="629" t="s">
        <v>592</v>
      </c>
      <c r="M3" s="629" t="s">
        <v>593</v>
      </c>
      <c r="N3" s="629" t="s">
        <v>594</v>
      </c>
      <c r="O3" s="630" t="s">
        <v>490</v>
      </c>
    </row>
    <row r="4" spans="1:15" s="632" customFormat="1" ht="15" customHeight="1" thickBot="1">
      <c r="A4" s="631" t="s">
        <v>5</v>
      </c>
      <c r="B4" s="781" t="s">
        <v>37</v>
      </c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3"/>
    </row>
    <row r="5" spans="1:15" s="632" customFormat="1" ht="22.5">
      <c r="A5" s="633" t="s">
        <v>6</v>
      </c>
      <c r="B5" s="634" t="s">
        <v>262</v>
      </c>
      <c r="C5" s="635">
        <v>12598519</v>
      </c>
      <c r="D5" s="635">
        <v>12598519</v>
      </c>
      <c r="E5" s="635">
        <v>12598519</v>
      </c>
      <c r="F5" s="635">
        <v>12598519</v>
      </c>
      <c r="G5" s="635">
        <v>12598519</v>
      </c>
      <c r="H5" s="635">
        <v>12598519</v>
      </c>
      <c r="I5" s="635">
        <v>12598519</v>
      </c>
      <c r="J5" s="635">
        <v>12598519</v>
      </c>
      <c r="K5" s="635">
        <v>12598519</v>
      </c>
      <c r="L5" s="635">
        <v>12598519</v>
      </c>
      <c r="M5" s="635">
        <v>12598519</v>
      </c>
      <c r="N5" s="635">
        <v>12598519</v>
      </c>
      <c r="O5" s="636">
        <f aca="true" t="shared" si="0" ref="O5:O26">SUM(C5:N5)</f>
        <v>151182228</v>
      </c>
    </row>
    <row r="6" spans="1:15" s="641" customFormat="1" ht="22.5">
      <c r="A6" s="637" t="s">
        <v>7</v>
      </c>
      <c r="B6" s="638" t="s">
        <v>595</v>
      </c>
      <c r="C6" s="639">
        <v>2100000</v>
      </c>
      <c r="D6" s="639">
        <v>3500000</v>
      </c>
      <c r="E6" s="639">
        <v>8334000</v>
      </c>
      <c r="F6" s="639">
        <v>34354000</v>
      </c>
      <c r="G6" s="639">
        <v>6316000</v>
      </c>
      <c r="H6" s="639">
        <v>6316000</v>
      </c>
      <c r="I6" s="639">
        <v>6401000</v>
      </c>
      <c r="J6" s="639">
        <v>6316000</v>
      </c>
      <c r="K6" s="639">
        <v>7316000</v>
      </c>
      <c r="L6" s="639">
        <v>6416000</v>
      </c>
      <c r="M6" s="639">
        <v>6316000</v>
      </c>
      <c r="N6" s="639">
        <v>6323000</v>
      </c>
      <c r="O6" s="640">
        <f t="shared" si="0"/>
        <v>100008000</v>
      </c>
    </row>
    <row r="7" spans="1:15" s="641" customFormat="1" ht="22.5">
      <c r="A7" s="637" t="s">
        <v>8</v>
      </c>
      <c r="B7" s="642" t="s">
        <v>596</v>
      </c>
      <c r="C7" s="643"/>
      <c r="D7" s="643">
        <v>19300000</v>
      </c>
      <c r="E7" s="643"/>
      <c r="F7" s="643"/>
      <c r="G7" s="643"/>
      <c r="H7" s="643"/>
      <c r="I7" s="643">
        <v>7547000</v>
      </c>
      <c r="J7" s="643"/>
      <c r="K7" s="643"/>
      <c r="L7" s="643"/>
      <c r="M7" s="643"/>
      <c r="N7" s="643">
        <v>26294000</v>
      </c>
      <c r="O7" s="644">
        <f t="shared" si="0"/>
        <v>53141000</v>
      </c>
    </row>
    <row r="8" spans="1:15" s="641" customFormat="1" ht="13.5" customHeight="1">
      <c r="A8" s="637" t="s">
        <v>9</v>
      </c>
      <c r="B8" s="645" t="s">
        <v>95</v>
      </c>
      <c r="C8" s="639">
        <v>1455000</v>
      </c>
      <c r="D8" s="639">
        <v>1455000</v>
      </c>
      <c r="E8" s="639">
        <v>30000000</v>
      </c>
      <c r="F8" s="639">
        <v>1455000</v>
      </c>
      <c r="G8" s="639">
        <v>1455000</v>
      </c>
      <c r="H8" s="639">
        <v>1455000</v>
      </c>
      <c r="I8" s="639">
        <v>1455000</v>
      </c>
      <c r="J8" s="639">
        <v>1455000</v>
      </c>
      <c r="K8" s="639">
        <v>30000000</v>
      </c>
      <c r="L8" s="639">
        <v>1455000</v>
      </c>
      <c r="M8" s="639">
        <v>1455000</v>
      </c>
      <c r="N8" s="639">
        <v>1455000</v>
      </c>
      <c r="O8" s="640">
        <f t="shared" si="0"/>
        <v>74550000</v>
      </c>
    </row>
    <row r="9" spans="1:15" s="641" customFormat="1" ht="13.5" customHeight="1">
      <c r="A9" s="637" t="s">
        <v>10</v>
      </c>
      <c r="B9" s="645" t="s">
        <v>290</v>
      </c>
      <c r="C9" s="639">
        <v>2200000</v>
      </c>
      <c r="D9" s="639">
        <v>2200000</v>
      </c>
      <c r="E9" s="639">
        <v>3000000</v>
      </c>
      <c r="F9" s="639">
        <v>2917000</v>
      </c>
      <c r="G9" s="639">
        <v>2300000</v>
      </c>
      <c r="H9" s="639">
        <v>3500000</v>
      </c>
      <c r="I9" s="639">
        <v>3200000</v>
      </c>
      <c r="J9" s="639">
        <v>3500000</v>
      </c>
      <c r="K9" s="639">
        <v>4000000</v>
      </c>
      <c r="L9" s="639">
        <v>3700000</v>
      </c>
      <c r="M9" s="639">
        <v>2617000</v>
      </c>
      <c r="N9" s="639">
        <v>6652000</v>
      </c>
      <c r="O9" s="640">
        <f t="shared" si="0"/>
        <v>39786000</v>
      </c>
    </row>
    <row r="10" spans="1:15" s="641" customFormat="1" ht="13.5" customHeight="1">
      <c r="A10" s="637" t="s">
        <v>11</v>
      </c>
      <c r="B10" s="645" t="s">
        <v>2</v>
      </c>
      <c r="C10" s="639"/>
      <c r="D10" s="639"/>
      <c r="E10" s="639"/>
      <c r="F10" s="639"/>
      <c r="G10" s="639"/>
      <c r="H10" s="639"/>
      <c r="I10" s="639"/>
      <c r="J10" s="639">
        <v>4000000</v>
      </c>
      <c r="K10" s="639"/>
      <c r="L10" s="639"/>
      <c r="M10" s="639"/>
      <c r="N10" s="639"/>
      <c r="O10" s="640">
        <f t="shared" si="0"/>
        <v>4000000</v>
      </c>
    </row>
    <row r="11" spans="1:15" s="641" customFormat="1" ht="13.5" customHeight="1">
      <c r="A11" s="637" t="s">
        <v>12</v>
      </c>
      <c r="B11" s="645" t="s">
        <v>264</v>
      </c>
      <c r="C11" s="639">
        <v>573000</v>
      </c>
      <c r="D11" s="639"/>
      <c r="E11" s="639"/>
      <c r="F11" s="639">
        <v>214000</v>
      </c>
      <c r="G11" s="639"/>
      <c r="H11" s="639">
        <v>100000</v>
      </c>
      <c r="I11" s="639"/>
      <c r="J11" s="639"/>
      <c r="K11" s="639"/>
      <c r="L11" s="639"/>
      <c r="M11" s="639"/>
      <c r="N11" s="639"/>
      <c r="O11" s="640">
        <f t="shared" si="0"/>
        <v>887000</v>
      </c>
    </row>
    <row r="12" spans="1:15" s="641" customFormat="1" ht="22.5">
      <c r="A12" s="637" t="s">
        <v>13</v>
      </c>
      <c r="B12" s="638" t="s">
        <v>597</v>
      </c>
      <c r="C12" s="639"/>
      <c r="D12" s="639"/>
      <c r="E12" s="639"/>
      <c r="F12" s="639"/>
      <c r="G12" s="639"/>
      <c r="H12" s="639">
        <v>600000</v>
      </c>
      <c r="I12" s="639"/>
      <c r="J12" s="639"/>
      <c r="K12" s="639"/>
      <c r="L12" s="639"/>
      <c r="M12" s="639"/>
      <c r="N12" s="639">
        <v>600000</v>
      </c>
      <c r="O12" s="640">
        <f t="shared" si="0"/>
        <v>1200000</v>
      </c>
    </row>
    <row r="13" spans="1:15" s="641" customFormat="1" ht="13.5" customHeight="1" thickBot="1">
      <c r="A13" s="637" t="s">
        <v>14</v>
      </c>
      <c r="B13" s="645" t="s">
        <v>598</v>
      </c>
      <c r="C13" s="639">
        <v>437428281</v>
      </c>
      <c r="D13" s="639"/>
      <c r="E13" s="639"/>
      <c r="F13" s="639">
        <v>50000000</v>
      </c>
      <c r="G13" s="639"/>
      <c r="H13" s="639"/>
      <c r="I13" s="639"/>
      <c r="J13" s="639"/>
      <c r="K13" s="639"/>
      <c r="L13" s="639"/>
      <c r="M13" s="639"/>
      <c r="N13" s="639">
        <v>50000000</v>
      </c>
      <c r="O13" s="640">
        <f t="shared" si="0"/>
        <v>537428281</v>
      </c>
    </row>
    <row r="14" spans="1:15" s="632" customFormat="1" ht="15.75" customHeight="1" thickBot="1">
      <c r="A14" s="631" t="s">
        <v>15</v>
      </c>
      <c r="B14" s="646" t="s">
        <v>599</v>
      </c>
      <c r="C14" s="647">
        <f aca="true" t="shared" si="1" ref="C14:N14">SUM(C5:C13)</f>
        <v>456354800</v>
      </c>
      <c r="D14" s="647">
        <f t="shared" si="1"/>
        <v>39053519</v>
      </c>
      <c r="E14" s="647">
        <f t="shared" si="1"/>
        <v>53932519</v>
      </c>
      <c r="F14" s="647">
        <f t="shared" si="1"/>
        <v>101538519</v>
      </c>
      <c r="G14" s="647">
        <f t="shared" si="1"/>
        <v>22669519</v>
      </c>
      <c r="H14" s="647">
        <f t="shared" si="1"/>
        <v>24569519</v>
      </c>
      <c r="I14" s="647">
        <f t="shared" si="1"/>
        <v>31201519</v>
      </c>
      <c r="J14" s="647">
        <f t="shared" si="1"/>
        <v>27869519</v>
      </c>
      <c r="K14" s="647">
        <f t="shared" si="1"/>
        <v>53914519</v>
      </c>
      <c r="L14" s="647">
        <f t="shared" si="1"/>
        <v>24169519</v>
      </c>
      <c r="M14" s="647">
        <f t="shared" si="1"/>
        <v>22986519</v>
      </c>
      <c r="N14" s="647">
        <f t="shared" si="1"/>
        <v>103922519</v>
      </c>
      <c r="O14" s="648">
        <f>SUM(C14:N14)</f>
        <v>962182509</v>
      </c>
    </row>
    <row r="15" spans="1:15" s="632" customFormat="1" ht="15" customHeight="1" thickBot="1">
      <c r="A15" s="631" t="s">
        <v>16</v>
      </c>
      <c r="B15" s="781" t="s">
        <v>38</v>
      </c>
      <c r="C15" s="782"/>
      <c r="D15" s="782"/>
      <c r="E15" s="782"/>
      <c r="F15" s="782"/>
      <c r="G15" s="782"/>
      <c r="H15" s="782"/>
      <c r="I15" s="782"/>
      <c r="J15" s="782"/>
      <c r="K15" s="782"/>
      <c r="L15" s="782"/>
      <c r="M15" s="782"/>
      <c r="N15" s="782"/>
      <c r="O15" s="783"/>
    </row>
    <row r="16" spans="1:15" s="641" customFormat="1" ht="13.5" customHeight="1">
      <c r="A16" s="649" t="s">
        <v>17</v>
      </c>
      <c r="B16" s="650" t="s">
        <v>41</v>
      </c>
      <c r="C16" s="643">
        <v>12079000</v>
      </c>
      <c r="D16" s="643">
        <v>12079000</v>
      </c>
      <c r="E16" s="643">
        <v>12079000</v>
      </c>
      <c r="F16" s="643">
        <v>12079000</v>
      </c>
      <c r="G16" s="643">
        <v>12079000</v>
      </c>
      <c r="H16" s="643">
        <v>12079000</v>
      </c>
      <c r="I16" s="643">
        <v>12079000</v>
      </c>
      <c r="J16" s="643">
        <v>12079000</v>
      </c>
      <c r="K16" s="643">
        <v>12079000</v>
      </c>
      <c r="L16" s="643">
        <v>12079000</v>
      </c>
      <c r="M16" s="643">
        <v>12079000</v>
      </c>
      <c r="N16" s="643">
        <v>12086000</v>
      </c>
      <c r="O16" s="644">
        <f t="shared" si="0"/>
        <v>144955000</v>
      </c>
    </row>
    <row r="17" spans="1:15" s="641" customFormat="1" ht="27" customHeight="1">
      <c r="A17" s="637" t="s">
        <v>18</v>
      </c>
      <c r="B17" s="638" t="s">
        <v>104</v>
      </c>
      <c r="C17" s="639">
        <v>2364000</v>
      </c>
      <c r="D17" s="639">
        <v>2364000</v>
      </c>
      <c r="E17" s="639">
        <v>2364000</v>
      </c>
      <c r="F17" s="639">
        <v>2364000</v>
      </c>
      <c r="G17" s="639">
        <v>2364000</v>
      </c>
      <c r="H17" s="639">
        <v>2364000</v>
      </c>
      <c r="I17" s="639">
        <v>2364000</v>
      </c>
      <c r="J17" s="639">
        <v>2364000</v>
      </c>
      <c r="K17" s="639">
        <v>2364000</v>
      </c>
      <c r="L17" s="639">
        <v>2364000</v>
      </c>
      <c r="M17" s="639">
        <v>2364000</v>
      </c>
      <c r="N17" s="639">
        <v>2370000</v>
      </c>
      <c r="O17" s="640">
        <f t="shared" si="0"/>
        <v>28374000</v>
      </c>
    </row>
    <row r="18" spans="1:15" s="641" customFormat="1" ht="13.5" customHeight="1">
      <c r="A18" s="637" t="s">
        <v>19</v>
      </c>
      <c r="B18" s="645" t="s">
        <v>78</v>
      </c>
      <c r="C18" s="639">
        <v>15400000</v>
      </c>
      <c r="D18" s="639">
        <v>18500000</v>
      </c>
      <c r="E18" s="639">
        <v>18500000</v>
      </c>
      <c r="F18" s="639">
        <v>19500000</v>
      </c>
      <c r="G18" s="639">
        <v>19600000</v>
      </c>
      <c r="H18" s="639">
        <v>20000000</v>
      </c>
      <c r="I18" s="639">
        <v>19700000</v>
      </c>
      <c r="J18" s="639">
        <v>19800000</v>
      </c>
      <c r="K18" s="639">
        <v>19500000</v>
      </c>
      <c r="L18" s="639">
        <v>19700000</v>
      </c>
      <c r="M18" s="639">
        <v>19200000</v>
      </c>
      <c r="N18" s="639">
        <v>8104000</v>
      </c>
      <c r="O18" s="640">
        <f t="shared" si="0"/>
        <v>217504000</v>
      </c>
    </row>
    <row r="19" spans="1:15" s="641" customFormat="1" ht="13.5" customHeight="1">
      <c r="A19" s="637" t="s">
        <v>20</v>
      </c>
      <c r="B19" s="645" t="s">
        <v>105</v>
      </c>
      <c r="C19" s="639">
        <v>200000</v>
      </c>
      <c r="D19" s="639">
        <v>200000</v>
      </c>
      <c r="E19" s="639">
        <v>500000</v>
      </c>
      <c r="F19" s="639">
        <v>400000</v>
      </c>
      <c r="G19" s="639">
        <v>500000</v>
      </c>
      <c r="H19" s="639">
        <v>600000</v>
      </c>
      <c r="I19" s="639">
        <v>400000</v>
      </c>
      <c r="J19" s="639">
        <v>400000</v>
      </c>
      <c r="K19" s="639">
        <v>500000</v>
      </c>
      <c r="L19" s="639">
        <v>500000</v>
      </c>
      <c r="M19" s="639">
        <v>500000</v>
      </c>
      <c r="N19" s="639">
        <v>690000</v>
      </c>
      <c r="O19" s="640">
        <f t="shared" si="0"/>
        <v>5390000</v>
      </c>
    </row>
    <row r="20" spans="1:15" s="641" customFormat="1" ht="13.5" customHeight="1">
      <c r="A20" s="637" t="s">
        <v>21</v>
      </c>
      <c r="B20" s="645" t="s">
        <v>106</v>
      </c>
      <c r="C20" s="639">
        <v>9000000</v>
      </c>
      <c r="D20" s="639">
        <v>9000000</v>
      </c>
      <c r="E20" s="639">
        <v>9200000</v>
      </c>
      <c r="F20" s="639">
        <v>9200000</v>
      </c>
      <c r="G20" s="639">
        <v>9200000</v>
      </c>
      <c r="H20" s="639">
        <v>9100000</v>
      </c>
      <c r="I20" s="639">
        <v>8800000</v>
      </c>
      <c r="J20" s="639">
        <v>9200000</v>
      </c>
      <c r="K20" s="639">
        <v>9300000</v>
      </c>
      <c r="L20" s="639">
        <v>9200000</v>
      </c>
      <c r="M20" s="639">
        <v>9400000</v>
      </c>
      <c r="N20" s="639">
        <v>8902000</v>
      </c>
      <c r="O20" s="640">
        <f t="shared" si="0"/>
        <v>109502000</v>
      </c>
    </row>
    <row r="21" spans="1:15" s="641" customFormat="1" ht="13.5" customHeight="1">
      <c r="A21" s="637" t="s">
        <v>22</v>
      </c>
      <c r="B21" s="645" t="s">
        <v>600</v>
      </c>
      <c r="C21" s="639">
        <v>10787925</v>
      </c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40">
        <f t="shared" si="0"/>
        <v>10787925</v>
      </c>
    </row>
    <row r="22" spans="1:15" s="641" customFormat="1" ht="13.5" customHeight="1">
      <c r="A22" s="637" t="s">
        <v>23</v>
      </c>
      <c r="B22" s="645" t="s">
        <v>122</v>
      </c>
      <c r="C22" s="639">
        <v>5000000</v>
      </c>
      <c r="D22" s="639">
        <v>30800000</v>
      </c>
      <c r="E22" s="639">
        <v>35700000</v>
      </c>
      <c r="F22" s="639"/>
      <c r="G22" s="639">
        <v>50000000</v>
      </c>
      <c r="H22" s="639">
        <v>52000000</v>
      </c>
      <c r="I22" s="639">
        <v>52000000</v>
      </c>
      <c r="J22" s="639">
        <v>52000000</v>
      </c>
      <c r="K22" s="639">
        <v>52000000</v>
      </c>
      <c r="L22" s="639"/>
      <c r="M22" s="639">
        <v>50000000</v>
      </c>
      <c r="N22" s="639">
        <v>52686000</v>
      </c>
      <c r="O22" s="640">
        <f t="shared" si="0"/>
        <v>432186000</v>
      </c>
    </row>
    <row r="23" spans="1:15" s="641" customFormat="1" ht="15.75">
      <c r="A23" s="637" t="s">
        <v>24</v>
      </c>
      <c r="B23" s="638" t="s">
        <v>108</v>
      </c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40">
        <f t="shared" si="0"/>
        <v>0</v>
      </c>
    </row>
    <row r="24" spans="1:15" s="641" customFormat="1" ht="13.5" customHeight="1">
      <c r="A24" s="637" t="s">
        <v>25</v>
      </c>
      <c r="B24" s="645" t="s">
        <v>124</v>
      </c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40">
        <f t="shared" si="0"/>
        <v>0</v>
      </c>
    </row>
    <row r="25" spans="1:15" s="641" customFormat="1" ht="13.5" customHeight="1" thickBot="1">
      <c r="A25" s="637" t="s">
        <v>26</v>
      </c>
      <c r="B25" s="645" t="s">
        <v>601</v>
      </c>
      <c r="C25" s="639">
        <v>5483584</v>
      </c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>
        <v>8000000</v>
      </c>
      <c r="O25" s="640">
        <f t="shared" si="0"/>
        <v>13483584</v>
      </c>
    </row>
    <row r="26" spans="1:15" s="632" customFormat="1" ht="15.75" customHeight="1" thickBot="1">
      <c r="A26" s="651" t="s">
        <v>27</v>
      </c>
      <c r="B26" s="646" t="s">
        <v>602</v>
      </c>
      <c r="C26" s="647">
        <f aca="true" t="shared" si="2" ref="C26:N26">SUM(C16:C25)</f>
        <v>60314509</v>
      </c>
      <c r="D26" s="647">
        <f t="shared" si="2"/>
        <v>72943000</v>
      </c>
      <c r="E26" s="647">
        <f t="shared" si="2"/>
        <v>78343000</v>
      </c>
      <c r="F26" s="647">
        <f t="shared" si="2"/>
        <v>43543000</v>
      </c>
      <c r="G26" s="647">
        <f t="shared" si="2"/>
        <v>93743000</v>
      </c>
      <c r="H26" s="647">
        <f t="shared" si="2"/>
        <v>96143000</v>
      </c>
      <c r="I26" s="647">
        <f t="shared" si="2"/>
        <v>95343000</v>
      </c>
      <c r="J26" s="647">
        <f t="shared" si="2"/>
        <v>95843000</v>
      </c>
      <c r="K26" s="647">
        <f t="shared" si="2"/>
        <v>95743000</v>
      </c>
      <c r="L26" s="647">
        <f t="shared" si="2"/>
        <v>43843000</v>
      </c>
      <c r="M26" s="647">
        <f t="shared" si="2"/>
        <v>93543000</v>
      </c>
      <c r="N26" s="647">
        <f t="shared" si="2"/>
        <v>92838000</v>
      </c>
      <c r="O26" s="648">
        <f t="shared" si="0"/>
        <v>962182509</v>
      </c>
    </row>
    <row r="27" ht="15.75">
      <c r="A27" s="652"/>
    </row>
    <row r="28" spans="2:15" ht="15.75">
      <c r="B28" s="653"/>
      <c r="C28" s="654"/>
      <c r="D28" s="654"/>
      <c r="O28" s="625"/>
    </row>
    <row r="29" ht="15.75">
      <c r="O29" s="625"/>
    </row>
    <row r="30" ht="15.75">
      <c r="O30" s="625"/>
    </row>
    <row r="31" ht="15.75">
      <c r="O31" s="625"/>
    </row>
    <row r="32" ht="15.75">
      <c r="O32" s="625"/>
    </row>
    <row r="33" ht="15.75">
      <c r="O33" s="625"/>
    </row>
    <row r="34" ht="15.75">
      <c r="O34" s="625"/>
    </row>
    <row r="35" ht="15.75">
      <c r="O35" s="625"/>
    </row>
    <row r="36" ht="15.75">
      <c r="O36" s="625"/>
    </row>
    <row r="37" ht="15.75">
      <c r="O37" s="625"/>
    </row>
    <row r="38" ht="15.75">
      <c r="O38" s="625"/>
    </row>
    <row r="39" ht="15.75">
      <c r="O39" s="625"/>
    </row>
    <row r="40" ht="15.75">
      <c r="O40" s="625"/>
    </row>
    <row r="41" ht="15.75">
      <c r="O41" s="625"/>
    </row>
    <row r="42" ht="15.75">
      <c r="O42" s="625"/>
    </row>
    <row r="43" ht="15.75">
      <c r="O43" s="625"/>
    </row>
    <row r="44" ht="15.75">
      <c r="O44" s="625"/>
    </row>
    <row r="45" ht="15.75">
      <c r="O45" s="625"/>
    </row>
    <row r="46" ht="15.75">
      <c r="O46" s="625"/>
    </row>
    <row r="47" ht="15.75">
      <c r="O47" s="625"/>
    </row>
    <row r="48" ht="15.75">
      <c r="O48" s="625"/>
    </row>
    <row r="49" ht="15.75">
      <c r="O49" s="625"/>
    </row>
    <row r="50" ht="15.75">
      <c r="O50" s="625"/>
    </row>
    <row r="51" ht="15.75">
      <c r="O51" s="625"/>
    </row>
    <row r="52" ht="15.75">
      <c r="O52" s="625"/>
    </row>
    <row r="53" ht="15.75">
      <c r="O53" s="625"/>
    </row>
    <row r="54" ht="15.75">
      <c r="O54" s="625"/>
    </row>
    <row r="55" ht="15.75">
      <c r="O55" s="625"/>
    </row>
    <row r="56" ht="15.75">
      <c r="O56" s="625"/>
    </row>
    <row r="57" ht="15.75">
      <c r="O57" s="625"/>
    </row>
    <row r="58" ht="15.75">
      <c r="O58" s="625"/>
    </row>
    <row r="59" ht="15.75">
      <c r="O59" s="625"/>
    </row>
    <row r="60" ht="15.75">
      <c r="O60" s="625"/>
    </row>
    <row r="61" ht="15.75">
      <c r="O61" s="625"/>
    </row>
    <row r="62" ht="15.75">
      <c r="O62" s="625"/>
    </row>
    <row r="63" ht="15.75">
      <c r="O63" s="625"/>
    </row>
    <row r="64" ht="15.75">
      <c r="O64" s="625"/>
    </row>
    <row r="65" ht="15.75">
      <c r="O65" s="625"/>
    </row>
    <row r="66" ht="15.75">
      <c r="O66" s="625"/>
    </row>
    <row r="67" ht="15.75">
      <c r="O67" s="625"/>
    </row>
    <row r="68" ht="15.75">
      <c r="O68" s="625"/>
    </row>
    <row r="69" ht="15.75">
      <c r="O69" s="625"/>
    </row>
    <row r="70" ht="15.75">
      <c r="O70" s="625"/>
    </row>
    <row r="71" ht="15.75">
      <c r="O71" s="625"/>
    </row>
    <row r="72" ht="15.75">
      <c r="O72" s="625"/>
    </row>
    <row r="73" ht="15.75">
      <c r="O73" s="625"/>
    </row>
    <row r="74" ht="15.75">
      <c r="O74" s="625"/>
    </row>
    <row r="75" ht="15.75">
      <c r="O75" s="625"/>
    </row>
    <row r="76" ht="15.75">
      <c r="O76" s="625"/>
    </row>
    <row r="77" ht="15.75">
      <c r="O77" s="625"/>
    </row>
    <row r="78" ht="15.75">
      <c r="O78" s="625"/>
    </row>
    <row r="79" ht="15.75">
      <c r="O79" s="625"/>
    </row>
    <row r="80" ht="15.75">
      <c r="O80" s="625"/>
    </row>
    <row r="81" ht="15.75">
      <c r="O81" s="625"/>
    </row>
  </sheetData>
  <sheetProtection/>
  <mergeCells count="3">
    <mergeCell ref="A1:O1"/>
    <mergeCell ref="B4:O4"/>
    <mergeCell ref="B15:O15"/>
  </mergeCells>
  <printOptions/>
  <pageMargins left="0.7" right="0.7" top="0.75" bottom="0.75" header="0.3" footer="0.3"/>
  <pageSetup horizontalDpi="600" verticalDpi="600" orientation="portrait" paperSize="9" scale="61" r:id="rId1"/>
  <headerFooter>
    <oddHeader>&amp;R&amp;"Times New Roman CE,Félkövér" 14. melléklet a 4/2019. (II. 27.)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20" workbookViewId="0" topLeftCell="A1">
      <selection activeCell="A1" sqref="A1:B1"/>
    </sheetView>
  </sheetViews>
  <sheetFormatPr defaultColWidth="9.00390625" defaultRowHeight="12.75"/>
  <cols>
    <col min="1" max="1" width="88.625" style="466" customWidth="1"/>
    <col min="2" max="2" width="27.875" style="466" customWidth="1"/>
    <col min="3" max="16384" width="9.375" style="466" customWidth="1"/>
  </cols>
  <sheetData>
    <row r="1" spans="1:2" ht="47.25" customHeight="1">
      <c r="A1" s="784" t="s">
        <v>638</v>
      </c>
      <c r="B1" s="784"/>
    </row>
    <row r="2" spans="1:2" ht="22.5" customHeight="1" thickBot="1">
      <c r="A2" s="655"/>
      <c r="B2" s="656" t="s">
        <v>448</v>
      </c>
    </row>
    <row r="3" spans="1:2" s="490" customFormat="1" ht="24" customHeight="1" thickBot="1">
      <c r="A3" s="657" t="s">
        <v>603</v>
      </c>
      <c r="B3" s="658" t="str">
        <f>+CONCATENATE(LEFT('[1]ÖSSZEFÜGGÉSEK'!A5,4),". évi támogatás összesen")</f>
        <v>2019. évi támogatás összesen</v>
      </c>
    </row>
    <row r="4" spans="1:2" s="661" customFormat="1" ht="13.5" thickBot="1">
      <c r="A4" s="659" t="s">
        <v>353</v>
      </c>
      <c r="B4" s="660" t="s">
        <v>354</v>
      </c>
    </row>
    <row r="5" spans="1:2" ht="12.75">
      <c r="A5" s="662" t="s">
        <v>604</v>
      </c>
      <c r="B5" s="663">
        <v>59594795</v>
      </c>
    </row>
    <row r="6" spans="1:2" ht="12.75" customHeight="1">
      <c r="A6" s="662" t="s">
        <v>605</v>
      </c>
      <c r="B6" s="663">
        <v>261900</v>
      </c>
    </row>
    <row r="7" spans="1:2" ht="12.75">
      <c r="A7" s="662" t="s">
        <v>606</v>
      </c>
      <c r="B7" s="663">
        <v>36214733</v>
      </c>
    </row>
    <row r="8" spans="1:2" ht="12.75">
      <c r="A8" s="662" t="s">
        <v>607</v>
      </c>
      <c r="B8" s="663">
        <v>6428400</v>
      </c>
    </row>
    <row r="9" spans="1:2" ht="12.75">
      <c r="A9" s="662" t="s">
        <v>608</v>
      </c>
      <c r="B9" s="663">
        <v>3402000</v>
      </c>
    </row>
    <row r="10" spans="1:2" ht="12.75">
      <c r="A10" s="662" t="s">
        <v>609</v>
      </c>
      <c r="B10" s="663">
        <v>396700</v>
      </c>
    </row>
    <row r="11" spans="1:2" ht="12.75">
      <c r="A11" s="662" t="s">
        <v>610</v>
      </c>
      <c r="B11" s="663">
        <v>10443000</v>
      </c>
    </row>
    <row r="12" spans="1:2" ht="12.75">
      <c r="A12" s="662" t="s">
        <v>611</v>
      </c>
      <c r="B12" s="663">
        <v>6077960</v>
      </c>
    </row>
    <row r="13" spans="1:2" ht="12.75" customHeight="1">
      <c r="A13" s="662" t="s">
        <v>612</v>
      </c>
      <c r="B13" s="663">
        <v>15548626</v>
      </c>
    </row>
    <row r="14" spans="1:2" ht="12.75">
      <c r="A14" s="662" t="s">
        <v>613</v>
      </c>
      <c r="B14" s="663">
        <v>112194</v>
      </c>
    </row>
    <row r="15" spans="1:2" ht="12.75">
      <c r="A15" s="662" t="s">
        <v>614</v>
      </c>
      <c r="B15" s="663">
        <v>10410000</v>
      </c>
    </row>
    <row r="16" spans="1:2" ht="12.75">
      <c r="A16" s="662" t="s">
        <v>615</v>
      </c>
      <c r="B16" s="663">
        <v>2291740</v>
      </c>
    </row>
    <row r="17" spans="1:2" ht="12.75">
      <c r="A17" s="662"/>
      <c r="B17" s="663"/>
    </row>
    <row r="18" spans="1:2" ht="12.75">
      <c r="A18" s="662"/>
      <c r="B18" s="663"/>
    </row>
    <row r="19" spans="1:2" ht="12.75">
      <c r="A19" s="662"/>
      <c r="B19" s="663"/>
    </row>
    <row r="20" spans="1:2" ht="12.75">
      <c r="A20" s="662"/>
      <c r="B20" s="663"/>
    </row>
    <row r="21" spans="1:2" ht="12.75">
      <c r="A21" s="662"/>
      <c r="B21" s="663"/>
    </row>
    <row r="22" spans="1:2" ht="12.75">
      <c r="A22" s="662"/>
      <c r="B22" s="663"/>
    </row>
    <row r="23" spans="1:2" ht="12.75">
      <c r="A23" s="662"/>
      <c r="B23" s="663"/>
    </row>
    <row r="24" spans="1:2" ht="13.5" thickBot="1">
      <c r="A24" s="664"/>
      <c r="B24" s="663"/>
    </row>
    <row r="25" spans="1:2" s="485" customFormat="1" ht="19.5" customHeight="1" thickBot="1">
      <c r="A25" s="665" t="s">
        <v>490</v>
      </c>
      <c r="B25" s="666">
        <f>SUM(B5:B24)</f>
        <v>151182048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84" r:id="rId1"/>
  <headerFooter>
    <oddHeader>&amp;R&amp;"Times New Roman CE,Félkövér" 15. melléklet a 4/2019. (II. 27.) önkormányzati rendelethez
&amp;"Times New Roman CE,Normál"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C4" sqref="C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57.75" customHeight="1">
      <c r="A1" s="785" t="s">
        <v>639</v>
      </c>
      <c r="B1" s="785"/>
      <c r="C1" s="785"/>
      <c r="D1" s="785"/>
    </row>
    <row r="2" spans="1:4" ht="17.25" customHeight="1">
      <c r="A2" s="667"/>
      <c r="B2" s="667"/>
      <c r="C2" s="667"/>
      <c r="D2" s="667"/>
    </row>
    <row r="3" spans="1:4" ht="14.25" thickBot="1">
      <c r="A3" s="62"/>
      <c r="B3" s="62"/>
      <c r="C3" s="786" t="str">
        <f>'[1]14. sz. mell'!O2</f>
        <v>Forintban</v>
      </c>
      <c r="D3" s="786"/>
    </row>
    <row r="4" spans="1:4" ht="42.75" customHeight="1" thickBot="1">
      <c r="A4" s="668" t="s">
        <v>47</v>
      </c>
      <c r="B4" s="669" t="s">
        <v>616</v>
      </c>
      <c r="C4" s="669" t="s">
        <v>617</v>
      </c>
      <c r="D4" s="670" t="s">
        <v>618</v>
      </c>
    </row>
    <row r="5" spans="1:4" ht="15.75" customHeight="1">
      <c r="A5" s="671" t="s">
        <v>5</v>
      </c>
      <c r="B5" s="672"/>
      <c r="C5" s="672"/>
      <c r="D5" s="673"/>
    </row>
    <row r="6" spans="1:4" ht="15.75" customHeight="1">
      <c r="A6" s="674" t="s">
        <v>6</v>
      </c>
      <c r="B6" s="675"/>
      <c r="C6" s="675"/>
      <c r="D6" s="676"/>
    </row>
    <row r="7" spans="1:4" ht="15.75" customHeight="1">
      <c r="A7" s="674" t="s">
        <v>7</v>
      </c>
      <c r="B7" s="675"/>
      <c r="C7" s="675"/>
      <c r="D7" s="676"/>
    </row>
    <row r="8" spans="1:4" ht="15.75" customHeight="1">
      <c r="A8" s="674" t="s">
        <v>8</v>
      </c>
      <c r="B8" s="675"/>
      <c r="C8" s="675"/>
      <c r="D8" s="676"/>
    </row>
    <row r="9" spans="1:4" ht="15.75" customHeight="1">
      <c r="A9" s="674" t="s">
        <v>9</v>
      </c>
      <c r="B9" s="675"/>
      <c r="C9" s="675"/>
      <c r="D9" s="676"/>
    </row>
    <row r="10" spans="1:4" ht="15.75" customHeight="1">
      <c r="A10" s="674" t="s">
        <v>10</v>
      </c>
      <c r="B10" s="675"/>
      <c r="C10" s="675"/>
      <c r="D10" s="676"/>
    </row>
    <row r="11" spans="1:4" ht="15.75" customHeight="1">
      <c r="A11" s="674" t="s">
        <v>11</v>
      </c>
      <c r="B11" s="675"/>
      <c r="C11" s="675"/>
      <c r="D11" s="676"/>
    </row>
    <row r="12" spans="1:4" ht="15.75" customHeight="1">
      <c r="A12" s="674" t="s">
        <v>12</v>
      </c>
      <c r="B12" s="675"/>
      <c r="C12" s="675"/>
      <c r="D12" s="676"/>
    </row>
    <row r="13" spans="1:4" ht="15.75" customHeight="1">
      <c r="A13" s="674" t="s">
        <v>13</v>
      </c>
      <c r="B13" s="675"/>
      <c r="C13" s="675"/>
      <c r="D13" s="676"/>
    </row>
    <row r="14" spans="1:4" ht="15.75" customHeight="1">
      <c r="A14" s="674" t="s">
        <v>14</v>
      </c>
      <c r="B14" s="675"/>
      <c r="C14" s="675"/>
      <c r="D14" s="676"/>
    </row>
    <row r="15" spans="1:4" ht="15.75" customHeight="1">
      <c r="A15" s="674" t="s">
        <v>15</v>
      </c>
      <c r="B15" s="675"/>
      <c r="C15" s="675"/>
      <c r="D15" s="676"/>
    </row>
    <row r="16" spans="1:4" ht="15.75" customHeight="1">
      <c r="A16" s="674" t="s">
        <v>16</v>
      </c>
      <c r="B16" s="675"/>
      <c r="C16" s="675"/>
      <c r="D16" s="676"/>
    </row>
    <row r="17" spans="1:4" ht="15.75" customHeight="1">
      <c r="A17" s="674" t="s">
        <v>17</v>
      </c>
      <c r="B17" s="675"/>
      <c r="C17" s="675"/>
      <c r="D17" s="676"/>
    </row>
    <row r="18" spans="1:4" ht="15.75" customHeight="1">
      <c r="A18" s="674" t="s">
        <v>18</v>
      </c>
      <c r="B18" s="675"/>
      <c r="C18" s="675"/>
      <c r="D18" s="676"/>
    </row>
    <row r="19" spans="1:4" ht="15.75" customHeight="1">
      <c r="A19" s="674" t="s">
        <v>19</v>
      </c>
      <c r="B19" s="675"/>
      <c r="C19" s="675"/>
      <c r="D19" s="676"/>
    </row>
    <row r="20" spans="1:4" ht="15.75" customHeight="1">
      <c r="A20" s="674" t="s">
        <v>20</v>
      </c>
      <c r="B20" s="675"/>
      <c r="C20" s="675"/>
      <c r="D20" s="676"/>
    </row>
    <row r="21" spans="1:4" ht="15.75" customHeight="1">
      <c r="A21" s="674" t="s">
        <v>21</v>
      </c>
      <c r="B21" s="675"/>
      <c r="C21" s="675"/>
      <c r="D21" s="676"/>
    </row>
    <row r="22" spans="1:4" ht="15.75" customHeight="1">
      <c r="A22" s="674" t="s">
        <v>22</v>
      </c>
      <c r="B22" s="675"/>
      <c r="C22" s="675"/>
      <c r="D22" s="676"/>
    </row>
    <row r="23" spans="1:4" ht="15.75" customHeight="1">
      <c r="A23" s="674" t="s">
        <v>23</v>
      </c>
      <c r="B23" s="675"/>
      <c r="C23" s="675"/>
      <c r="D23" s="676"/>
    </row>
    <row r="24" spans="1:4" ht="15.75" customHeight="1">
      <c r="A24" s="674" t="s">
        <v>24</v>
      </c>
      <c r="B24" s="675"/>
      <c r="C24" s="675"/>
      <c r="D24" s="676"/>
    </row>
    <row r="25" spans="1:4" ht="15.75" customHeight="1">
      <c r="A25" s="674" t="s">
        <v>25</v>
      </c>
      <c r="B25" s="675"/>
      <c r="C25" s="675"/>
      <c r="D25" s="676"/>
    </row>
    <row r="26" spans="1:4" ht="15.75" customHeight="1">
      <c r="A26" s="674" t="s">
        <v>26</v>
      </c>
      <c r="B26" s="675"/>
      <c r="C26" s="675"/>
      <c r="D26" s="676"/>
    </row>
    <row r="27" spans="1:4" ht="15.75" customHeight="1">
      <c r="A27" s="674" t="s">
        <v>27</v>
      </c>
      <c r="B27" s="675"/>
      <c r="C27" s="675"/>
      <c r="D27" s="676"/>
    </row>
    <row r="28" spans="1:4" ht="15.75" customHeight="1">
      <c r="A28" s="674" t="s">
        <v>28</v>
      </c>
      <c r="B28" s="675"/>
      <c r="C28" s="675"/>
      <c r="D28" s="676"/>
    </row>
    <row r="29" spans="1:4" ht="15.75" customHeight="1">
      <c r="A29" s="674" t="s">
        <v>29</v>
      </c>
      <c r="B29" s="675"/>
      <c r="C29" s="675"/>
      <c r="D29" s="676"/>
    </row>
    <row r="30" spans="1:4" ht="15.75" customHeight="1">
      <c r="A30" s="674" t="s">
        <v>30</v>
      </c>
      <c r="B30" s="675"/>
      <c r="C30" s="675"/>
      <c r="D30" s="676"/>
    </row>
    <row r="31" spans="1:4" ht="15.75" customHeight="1">
      <c r="A31" s="674" t="s">
        <v>31</v>
      </c>
      <c r="B31" s="675"/>
      <c r="C31" s="675"/>
      <c r="D31" s="676"/>
    </row>
    <row r="32" spans="1:4" ht="15.75" customHeight="1">
      <c r="A32" s="674" t="s">
        <v>32</v>
      </c>
      <c r="B32" s="675"/>
      <c r="C32" s="675"/>
      <c r="D32" s="676"/>
    </row>
    <row r="33" spans="1:4" ht="15.75" customHeight="1">
      <c r="A33" s="674" t="s">
        <v>619</v>
      </c>
      <c r="B33" s="675"/>
      <c r="C33" s="675"/>
      <c r="D33" s="676"/>
    </row>
    <row r="34" spans="1:4" ht="15.75" customHeight="1">
      <c r="A34" s="674" t="s">
        <v>620</v>
      </c>
      <c r="B34" s="675"/>
      <c r="C34" s="675"/>
      <c r="D34" s="677"/>
    </row>
    <row r="35" spans="1:4" ht="15.75" customHeight="1">
      <c r="A35" s="674" t="s">
        <v>621</v>
      </c>
      <c r="B35" s="675"/>
      <c r="C35" s="675"/>
      <c r="D35" s="677"/>
    </row>
    <row r="36" spans="1:4" ht="15.75" customHeight="1">
      <c r="A36" s="674" t="s">
        <v>622</v>
      </c>
      <c r="B36" s="675"/>
      <c r="C36" s="675"/>
      <c r="D36" s="677"/>
    </row>
    <row r="37" spans="1:4" ht="15.75" customHeight="1" thickBot="1">
      <c r="A37" s="678" t="s">
        <v>623</v>
      </c>
      <c r="B37" s="679"/>
      <c r="C37" s="679"/>
      <c r="D37" s="680"/>
    </row>
    <row r="38" spans="1:4" ht="15.75" customHeight="1" thickBot="1">
      <c r="A38" s="787" t="s">
        <v>490</v>
      </c>
      <c r="B38" s="788"/>
      <c r="C38" s="681"/>
      <c r="D38" s="682">
        <f>SUM(D5:D37)</f>
        <v>0</v>
      </c>
    </row>
  </sheetData>
  <sheetProtection/>
  <mergeCells count="3">
    <mergeCell ref="A1:D1"/>
    <mergeCell ref="C3:D3"/>
    <mergeCell ref="A38:B38"/>
  </mergeCells>
  <conditionalFormatting sqref="D38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&amp;R&amp;"Times New Roman CE,Félkövér" 16. melléklet a 4/2019. (II. 27.)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3"/>
  <sheetViews>
    <sheetView view="pageLayout" zoomScaleSheetLayoutView="100" workbookViewId="0" topLeftCell="A46">
      <selection activeCell="A3" sqref="A3:G3"/>
    </sheetView>
  </sheetViews>
  <sheetFormatPr defaultColWidth="9.00390625" defaultRowHeight="12.75"/>
  <cols>
    <col min="1" max="1" width="7.50390625" style="119" customWidth="1"/>
    <col min="2" max="2" width="59.625" style="119" customWidth="1"/>
    <col min="3" max="3" width="14.875" style="120" customWidth="1"/>
    <col min="4" max="4" width="14.375" style="142" customWidth="1"/>
    <col min="5" max="6" width="13.50390625" style="142" bestFit="1" customWidth="1"/>
    <col min="7" max="7" width="14.875" style="142" customWidth="1"/>
    <col min="8" max="16384" width="9.375" style="142" customWidth="1"/>
  </cols>
  <sheetData>
    <row r="1" spans="3:7" ht="15.75">
      <c r="C1" s="715" t="s">
        <v>657</v>
      </c>
      <c r="D1" s="715"/>
      <c r="E1" s="715"/>
      <c r="F1" s="715"/>
      <c r="G1" s="715"/>
    </row>
    <row r="2" spans="3:7" ht="15.75">
      <c r="C2" s="702" t="s">
        <v>686</v>
      </c>
      <c r="D2" s="702"/>
      <c r="E2" s="702"/>
      <c r="F2" s="702"/>
      <c r="G2" s="702"/>
    </row>
    <row r="3" spans="1:7" ht="15.75" customHeight="1">
      <c r="A3" s="703" t="s">
        <v>3</v>
      </c>
      <c r="B3" s="703"/>
      <c r="C3" s="703"/>
      <c r="D3" s="703"/>
      <c r="E3" s="703"/>
      <c r="F3" s="703"/>
      <c r="G3" s="703"/>
    </row>
    <row r="4" spans="1:7" ht="15.75" customHeight="1" thickBot="1">
      <c r="A4" s="704" t="s">
        <v>82</v>
      </c>
      <c r="B4" s="704"/>
      <c r="C4" s="199"/>
      <c r="G4" s="199" t="s">
        <v>448</v>
      </c>
    </row>
    <row r="5" spans="1:7" ht="15.75">
      <c r="A5" s="706" t="s">
        <v>47</v>
      </c>
      <c r="B5" s="708" t="s">
        <v>4</v>
      </c>
      <c r="C5" s="710" t="str">
        <f>+CONCATENATE(LEFT(ÖSSZEFÜGGÉSEK!A6,4),". évi")</f>
        <v>2019. évi</v>
      </c>
      <c r="D5" s="711"/>
      <c r="E5" s="712"/>
      <c r="F5" s="712"/>
      <c r="G5" s="713"/>
    </row>
    <row r="6" spans="1:7" ht="48.75" thickBot="1">
      <c r="A6" s="707"/>
      <c r="B6" s="709"/>
      <c r="C6" s="305" t="s">
        <v>378</v>
      </c>
      <c r="D6" s="306" t="s">
        <v>443</v>
      </c>
      <c r="E6" s="306" t="s">
        <v>640</v>
      </c>
      <c r="F6" s="307" t="s">
        <v>440</v>
      </c>
      <c r="G6" s="308" t="s">
        <v>641</v>
      </c>
    </row>
    <row r="7" spans="1:7" s="143" customFormat="1" ht="12" customHeight="1" thickBot="1">
      <c r="A7" s="139" t="s">
        <v>353</v>
      </c>
      <c r="B7" s="140" t="s">
        <v>354</v>
      </c>
      <c r="C7" s="309" t="s">
        <v>355</v>
      </c>
      <c r="D7" s="309" t="s">
        <v>357</v>
      </c>
      <c r="E7" s="310" t="s">
        <v>356</v>
      </c>
      <c r="F7" s="310" t="s">
        <v>444</v>
      </c>
      <c r="G7" s="311" t="s">
        <v>445</v>
      </c>
    </row>
    <row r="8" spans="1:7" s="144" customFormat="1" ht="12" customHeight="1" thickBot="1">
      <c r="A8" s="16" t="s">
        <v>5</v>
      </c>
      <c r="B8" s="17" t="s">
        <v>141</v>
      </c>
      <c r="C8" s="131">
        <f>+C9+C10+C11+C12+C13+C14</f>
        <v>151182228</v>
      </c>
      <c r="D8" s="131">
        <f>+D9+D10+D11+D12+D13+D14</f>
        <v>7175583</v>
      </c>
      <c r="E8" s="131">
        <f>+E9+E10+E11+E12+E13+E14</f>
        <v>5978052</v>
      </c>
      <c r="F8" s="131">
        <f>+F9+F10+F11+F12+F13+F14</f>
        <v>13153635</v>
      </c>
      <c r="G8" s="73">
        <f>+G9+G10+G11+G12+G13+G14</f>
        <v>164335863</v>
      </c>
    </row>
    <row r="9" spans="1:7" s="144" customFormat="1" ht="12" customHeight="1">
      <c r="A9" s="11" t="s">
        <v>59</v>
      </c>
      <c r="B9" s="145" t="s">
        <v>142</v>
      </c>
      <c r="C9" s="133">
        <f>'9.1.1. sz. mell '!C10+'9.2.1. sz. mell  '!C10</f>
        <v>59856875</v>
      </c>
      <c r="D9" s="133">
        <f>'9.1.1. sz. mell '!D10+'9.2.1. sz. mell  '!D10</f>
        <v>71583</v>
      </c>
      <c r="E9" s="133">
        <f>'9.1.1. sz. mell '!E10+'9.2.1. sz. mell  '!E10</f>
        <v>0</v>
      </c>
      <c r="F9" s="175">
        <f>D9+E9</f>
        <v>71583</v>
      </c>
      <c r="G9" s="174">
        <f aca="true" t="shared" si="0" ref="G9:G14">C9+F9</f>
        <v>59928458</v>
      </c>
    </row>
    <row r="10" spans="1:7" s="144" customFormat="1" ht="12" customHeight="1">
      <c r="A10" s="10" t="s">
        <v>60</v>
      </c>
      <c r="B10" s="146" t="s">
        <v>143</v>
      </c>
      <c r="C10" s="133">
        <f>'9.1.1. sz. mell '!C11+'9.2.1. sz. mell  '!C11</f>
        <v>46441833</v>
      </c>
      <c r="D10" s="133">
        <f>'9.1.1. sz. mell '!D11+'9.2.1. sz. mell  '!D11</f>
        <v>0</v>
      </c>
      <c r="E10" s="133">
        <f>'9.1.1. sz. mell '!E11+'9.2.1. sz. mell  '!E11</f>
        <v>0</v>
      </c>
      <c r="F10" s="175">
        <f aca="true" t="shared" si="1" ref="F10:F65">D10+E10</f>
        <v>0</v>
      </c>
      <c r="G10" s="174">
        <f t="shared" si="0"/>
        <v>46441833</v>
      </c>
    </row>
    <row r="11" spans="1:7" s="144" customFormat="1" ht="12" customHeight="1">
      <c r="A11" s="10" t="s">
        <v>61</v>
      </c>
      <c r="B11" s="146" t="s">
        <v>144</v>
      </c>
      <c r="C11" s="133">
        <f>'9.1.1. sz. mell '!C12+'9.2.1. sz. mell  '!C12</f>
        <v>42591780</v>
      </c>
      <c r="D11" s="133">
        <f>'9.1.1. sz. mell '!D12+'9.2.1. sz. mell  '!D12</f>
        <v>0</v>
      </c>
      <c r="E11" s="133">
        <f>'9.1.1. sz. mell '!E12+'9.2.1. sz. mell  '!E12</f>
        <v>1118052</v>
      </c>
      <c r="F11" s="175">
        <f t="shared" si="1"/>
        <v>1118052</v>
      </c>
      <c r="G11" s="174">
        <f t="shared" si="0"/>
        <v>43709832</v>
      </c>
    </row>
    <row r="12" spans="1:7" s="144" customFormat="1" ht="12" customHeight="1">
      <c r="A12" s="10" t="s">
        <v>62</v>
      </c>
      <c r="B12" s="146" t="s">
        <v>145</v>
      </c>
      <c r="C12" s="133">
        <f>'9.1.1. sz. mell '!C13+'9.2.1. sz. mell  '!C13</f>
        <v>2291740</v>
      </c>
      <c r="D12" s="133">
        <f>'9.1.1. sz. mell '!D13+'9.2.1. sz. mell  '!D13</f>
        <v>0</v>
      </c>
      <c r="E12" s="133">
        <f>'9.1.1. sz. mell '!E13+'9.2.1. sz. mell  '!E13</f>
        <v>0</v>
      </c>
      <c r="F12" s="175">
        <f t="shared" si="1"/>
        <v>0</v>
      </c>
      <c r="G12" s="174">
        <f t="shared" si="0"/>
        <v>2291740</v>
      </c>
    </row>
    <row r="13" spans="1:7" s="144" customFormat="1" ht="12" customHeight="1">
      <c r="A13" s="10" t="s">
        <v>79</v>
      </c>
      <c r="B13" s="75" t="s">
        <v>298</v>
      </c>
      <c r="C13" s="133">
        <f>'9.1.1. sz. mell '!C14+'9.2.1. sz. mell  '!C14</f>
        <v>0</v>
      </c>
      <c r="D13" s="133">
        <f>'9.1.1. sz. mell '!D14+'9.2.1. sz. mell  '!D14</f>
        <v>7104000</v>
      </c>
      <c r="E13" s="133">
        <f>'9.1.1. sz. mell '!E14+'9.2.1. sz. mell  '!E14</f>
        <v>4860000</v>
      </c>
      <c r="F13" s="175">
        <f t="shared" si="1"/>
        <v>11964000</v>
      </c>
      <c r="G13" s="174">
        <f t="shared" si="0"/>
        <v>11964000</v>
      </c>
    </row>
    <row r="14" spans="1:7" s="144" customFormat="1" ht="12" customHeight="1" thickBot="1">
      <c r="A14" s="12" t="s">
        <v>63</v>
      </c>
      <c r="B14" s="76" t="s">
        <v>299</v>
      </c>
      <c r="C14" s="133">
        <f>'9.1.1. sz. mell '!C15+'9.2.1. sz. mell  '!C15</f>
        <v>0</v>
      </c>
      <c r="D14" s="133">
        <f>'9.1.1. sz. mell '!D15+'9.2.1. sz. mell  '!D15</f>
        <v>0</v>
      </c>
      <c r="E14" s="133">
        <f>'9.1.1. sz. mell '!E15+'9.2.1. sz. mell  '!E15</f>
        <v>0</v>
      </c>
      <c r="F14" s="175">
        <f t="shared" si="1"/>
        <v>0</v>
      </c>
      <c r="G14" s="174">
        <f t="shared" si="0"/>
        <v>0</v>
      </c>
    </row>
    <row r="15" spans="1:7" s="144" customFormat="1" ht="12" customHeight="1" thickBot="1">
      <c r="A15" s="16" t="s">
        <v>6</v>
      </c>
      <c r="B15" s="74" t="s">
        <v>146</v>
      </c>
      <c r="C15" s="131">
        <f>+C16+C17+C18+C19+C20</f>
        <v>100008000</v>
      </c>
      <c r="D15" s="131">
        <f>+D16+D17+D18+D19+D20</f>
        <v>-5284000</v>
      </c>
      <c r="E15" s="131">
        <f>+E16+E17+E18+E19+E20</f>
        <v>-995000</v>
      </c>
      <c r="F15" s="131">
        <f>+F16+F17+F18+F19+F20</f>
        <v>-6279000</v>
      </c>
      <c r="G15" s="73">
        <f>+G16+G17+G18+G19+G20</f>
        <v>93729000</v>
      </c>
    </row>
    <row r="16" spans="1:7" s="144" customFormat="1" ht="12" customHeight="1">
      <c r="A16" s="11" t="s">
        <v>65</v>
      </c>
      <c r="B16" s="145" t="s">
        <v>147</v>
      </c>
      <c r="C16" s="133">
        <f>'9.1.1. sz. mell '!C17+'9.2.1. sz. mell  '!C17</f>
        <v>0</v>
      </c>
      <c r="D16" s="133">
        <f>'9.1.1. sz. mell '!D17+'9.2.1. sz. mell  '!D17</f>
        <v>0</v>
      </c>
      <c r="E16" s="133">
        <f>'9.1.1. sz. mell '!E17+'9.2.1. sz. mell  '!E17</f>
        <v>0</v>
      </c>
      <c r="F16" s="175">
        <f t="shared" si="1"/>
        <v>0</v>
      </c>
      <c r="G16" s="174">
        <f aca="true" t="shared" si="2" ref="G16:G21">C16+F16</f>
        <v>0</v>
      </c>
    </row>
    <row r="17" spans="1:7" s="144" customFormat="1" ht="12" customHeight="1">
      <c r="A17" s="10" t="s">
        <v>66</v>
      </c>
      <c r="B17" s="146" t="s">
        <v>148</v>
      </c>
      <c r="C17" s="133">
        <f>'9.1.1. sz. mell '!C18+'9.2.1. sz. mell  '!C18</f>
        <v>0</v>
      </c>
      <c r="D17" s="133">
        <f>'9.1.1. sz. mell '!D18+'9.2.1. sz. mell  '!D18</f>
        <v>0</v>
      </c>
      <c r="E17" s="133">
        <f>'9.1.1. sz. mell '!E18+'9.2.1. sz. mell  '!E18</f>
        <v>0</v>
      </c>
      <c r="F17" s="175">
        <f t="shared" si="1"/>
        <v>0</v>
      </c>
      <c r="G17" s="174">
        <f t="shared" si="2"/>
        <v>0</v>
      </c>
    </row>
    <row r="18" spans="1:7" s="144" customFormat="1" ht="12" customHeight="1">
      <c r="A18" s="10" t="s">
        <v>67</v>
      </c>
      <c r="B18" s="146" t="s">
        <v>291</v>
      </c>
      <c r="C18" s="133">
        <f>'9.1.1. sz. mell '!C19+'9.2.1. sz. mell  '!C19</f>
        <v>0</v>
      </c>
      <c r="D18" s="133">
        <f>'9.1.1. sz. mell '!D19+'9.2.1. sz. mell  '!D19</f>
        <v>0</v>
      </c>
      <c r="E18" s="133">
        <f>'9.1.1. sz. mell '!E19+'9.2.1. sz. mell  '!E19</f>
        <v>0</v>
      </c>
      <c r="F18" s="175">
        <f t="shared" si="1"/>
        <v>0</v>
      </c>
      <c r="G18" s="174">
        <f t="shared" si="2"/>
        <v>0</v>
      </c>
    </row>
    <row r="19" spans="1:7" s="144" customFormat="1" ht="12" customHeight="1">
      <c r="A19" s="10" t="s">
        <v>68</v>
      </c>
      <c r="B19" s="146" t="s">
        <v>292</v>
      </c>
      <c r="C19" s="133">
        <f>'9.1.1. sz. mell '!C20+'9.2.1. sz. mell  '!C20</f>
        <v>0</v>
      </c>
      <c r="D19" s="133">
        <f>'9.1.1. sz. mell '!D20+'9.2.1. sz. mell  '!D20</f>
        <v>0</v>
      </c>
      <c r="E19" s="133">
        <f>'9.1.1. sz. mell '!E20+'9.2.1. sz. mell  '!E20</f>
        <v>0</v>
      </c>
      <c r="F19" s="175">
        <f t="shared" si="1"/>
        <v>0</v>
      </c>
      <c r="G19" s="174">
        <f t="shared" si="2"/>
        <v>0</v>
      </c>
    </row>
    <row r="20" spans="1:7" s="144" customFormat="1" ht="12" customHeight="1">
      <c r="A20" s="10" t="s">
        <v>69</v>
      </c>
      <c r="B20" s="146" t="s">
        <v>149</v>
      </c>
      <c r="C20" s="133">
        <f>'9.1.1. sz. mell '!C21+'9.2.1. sz. mell  '!C21</f>
        <v>100008000</v>
      </c>
      <c r="D20" s="133">
        <f>'9.1.1. sz. mell '!D21+'9.2.1. sz. mell  '!D21</f>
        <v>-5284000</v>
      </c>
      <c r="E20" s="133">
        <f>'9.1.1. sz. mell '!E21+'9.2.1. sz. mell  '!E21</f>
        <v>-995000</v>
      </c>
      <c r="F20" s="175">
        <f t="shared" si="1"/>
        <v>-6279000</v>
      </c>
      <c r="G20" s="174">
        <f t="shared" si="2"/>
        <v>93729000</v>
      </c>
    </row>
    <row r="21" spans="1:7" s="144" customFormat="1" ht="12" customHeight="1" thickBot="1">
      <c r="A21" s="12" t="s">
        <v>75</v>
      </c>
      <c r="B21" s="76" t="s">
        <v>150</v>
      </c>
      <c r="C21" s="133">
        <f>'9.1.1. sz. mell '!C22+'9.2.1. sz. mell  '!C22</f>
        <v>38918000</v>
      </c>
      <c r="D21" s="133">
        <f>'9.1.1. sz. mell '!D22+'9.2.1. sz. mell  '!D22</f>
        <v>0</v>
      </c>
      <c r="E21" s="133">
        <f>'9.1.1. sz. mell '!E22+'9.2.1. sz. mell  '!E22</f>
        <v>0</v>
      </c>
      <c r="F21" s="175">
        <f t="shared" si="1"/>
        <v>0</v>
      </c>
      <c r="G21" s="174">
        <f t="shared" si="2"/>
        <v>38918000</v>
      </c>
    </row>
    <row r="22" spans="1:7" s="144" customFormat="1" ht="12" customHeight="1" thickBot="1">
      <c r="A22" s="16" t="s">
        <v>7</v>
      </c>
      <c r="B22" s="17" t="s">
        <v>151</v>
      </c>
      <c r="C22" s="131">
        <f>+C23+C24+C25+C26+C27</f>
        <v>53141000</v>
      </c>
      <c r="D22" s="131">
        <f>+D23+D24+D25+D26+D27</f>
        <v>235000</v>
      </c>
      <c r="E22" s="131">
        <f>+E23+E24+E25+E26+E27</f>
        <v>0</v>
      </c>
      <c r="F22" s="131">
        <f>+F23+F24+F25+F26+F27</f>
        <v>235000</v>
      </c>
      <c r="G22" s="73">
        <f>+G23+G24+G25+G26+G27</f>
        <v>53376000</v>
      </c>
    </row>
    <row r="23" spans="1:7" s="144" customFormat="1" ht="12" customHeight="1">
      <c r="A23" s="11" t="s">
        <v>48</v>
      </c>
      <c r="B23" s="145" t="s">
        <v>152</v>
      </c>
      <c r="C23" s="133">
        <f>'9.1.1. sz. mell '!C24+'9.2.1. sz. mell  '!C24</f>
        <v>0</v>
      </c>
      <c r="D23" s="133">
        <f>'9.1.1. sz. mell '!D24+'9.2.1. sz. mell  '!D24</f>
        <v>0</v>
      </c>
      <c r="E23" s="133">
        <f>'9.1.1. sz. mell '!E24+'9.2.1. sz. mell  '!E24</f>
        <v>0</v>
      </c>
      <c r="F23" s="175">
        <f t="shared" si="1"/>
        <v>0</v>
      </c>
      <c r="G23" s="174">
        <f aca="true" t="shared" si="3" ref="G23:G28">C23+F23</f>
        <v>0</v>
      </c>
    </row>
    <row r="24" spans="1:7" s="144" customFormat="1" ht="12" customHeight="1">
      <c r="A24" s="10" t="s">
        <v>49</v>
      </c>
      <c r="B24" s="146" t="s">
        <v>153</v>
      </c>
      <c r="C24" s="133">
        <f>'9.1.1. sz. mell '!C25+'9.2.1. sz. mell  '!C25</f>
        <v>0</v>
      </c>
      <c r="D24" s="133">
        <f>'9.1.1. sz. mell '!D25+'9.2.1. sz. mell  '!D25</f>
        <v>0</v>
      </c>
      <c r="E24" s="133">
        <f>'9.1.1. sz. mell '!E25+'9.2.1. sz. mell  '!E25</f>
        <v>0</v>
      </c>
      <c r="F24" s="175">
        <f t="shared" si="1"/>
        <v>0</v>
      </c>
      <c r="G24" s="174">
        <f t="shared" si="3"/>
        <v>0</v>
      </c>
    </row>
    <row r="25" spans="1:7" s="144" customFormat="1" ht="12" customHeight="1">
      <c r="A25" s="10" t="s">
        <v>50</v>
      </c>
      <c r="B25" s="146" t="s">
        <v>293</v>
      </c>
      <c r="C25" s="133">
        <f>'9.1.1. sz. mell '!C26+'9.2.1. sz. mell  '!C26</f>
        <v>0</v>
      </c>
      <c r="D25" s="133">
        <f>'9.1.1. sz. mell '!D26+'9.2.1. sz. mell  '!D26</f>
        <v>0</v>
      </c>
      <c r="E25" s="133">
        <f>'9.1.1. sz. mell '!E26+'9.2.1. sz. mell  '!E26</f>
        <v>0</v>
      </c>
      <c r="F25" s="175">
        <f t="shared" si="1"/>
        <v>0</v>
      </c>
      <c r="G25" s="174">
        <f t="shared" si="3"/>
        <v>0</v>
      </c>
    </row>
    <row r="26" spans="1:7" s="144" customFormat="1" ht="12" customHeight="1">
      <c r="A26" s="10" t="s">
        <v>51</v>
      </c>
      <c r="B26" s="146" t="s">
        <v>294</v>
      </c>
      <c r="C26" s="133">
        <f>'9.1.1. sz. mell '!C27+'9.2.1. sz. mell  '!C27</f>
        <v>0</v>
      </c>
      <c r="D26" s="133">
        <f>'9.1.1. sz. mell '!D27+'9.2.1. sz. mell  '!D27</f>
        <v>0</v>
      </c>
      <c r="E26" s="133">
        <f>'9.1.1. sz. mell '!E27+'9.2.1. sz. mell  '!E27</f>
        <v>0</v>
      </c>
      <c r="F26" s="175">
        <f t="shared" si="1"/>
        <v>0</v>
      </c>
      <c r="G26" s="174">
        <f t="shared" si="3"/>
        <v>0</v>
      </c>
    </row>
    <row r="27" spans="1:7" s="144" customFormat="1" ht="12" customHeight="1">
      <c r="A27" s="10" t="s">
        <v>92</v>
      </c>
      <c r="B27" s="146" t="s">
        <v>154</v>
      </c>
      <c r="C27" s="133">
        <f>'9.1.1. sz. mell '!C28+'9.2.1. sz. mell  '!C28</f>
        <v>53141000</v>
      </c>
      <c r="D27" s="133">
        <f>'9.1.1. sz. mell '!D28+'9.2.1. sz. mell  '!D28</f>
        <v>235000</v>
      </c>
      <c r="E27" s="133">
        <f>'9.1.1. sz. mell '!E28+'9.2.1. sz. mell  '!E28</f>
        <v>0</v>
      </c>
      <c r="F27" s="175">
        <f t="shared" si="1"/>
        <v>235000</v>
      </c>
      <c r="G27" s="174">
        <f t="shared" si="3"/>
        <v>53376000</v>
      </c>
    </row>
    <row r="28" spans="1:7" s="144" customFormat="1" ht="12" customHeight="1" thickBot="1">
      <c r="A28" s="12" t="s">
        <v>93</v>
      </c>
      <c r="B28" s="147" t="s">
        <v>155</v>
      </c>
      <c r="C28" s="133">
        <f>'9.1.1. sz. mell '!C29+'9.2.1. sz. mell  '!C29</f>
        <v>33841000</v>
      </c>
      <c r="D28" s="133">
        <f>'9.1.1. sz. mell '!D29+'9.2.1. sz. mell  '!D29</f>
        <v>0</v>
      </c>
      <c r="E28" s="133">
        <f>'9.1.1. sz. mell '!E29+'9.2.1. sz. mell  '!E29</f>
        <v>0</v>
      </c>
      <c r="F28" s="293">
        <f t="shared" si="1"/>
        <v>0</v>
      </c>
      <c r="G28" s="174">
        <f t="shared" si="3"/>
        <v>33841000</v>
      </c>
    </row>
    <row r="29" spans="1:7" s="144" customFormat="1" ht="12" customHeight="1" thickBot="1">
      <c r="A29" s="16" t="s">
        <v>94</v>
      </c>
      <c r="B29" s="17" t="s">
        <v>428</v>
      </c>
      <c r="C29" s="137">
        <f>+C30+C32+C33+C34+C35+C36+C37+C31</f>
        <v>74550000</v>
      </c>
      <c r="D29" s="137">
        <f>+D30+D32+D33+D34+D35+D36+D37+D31</f>
        <v>0</v>
      </c>
      <c r="E29" s="137">
        <f>+E30+E32+E33+E34+E35+E36+E37+E31</f>
        <v>0</v>
      </c>
      <c r="F29" s="137">
        <f>+F30+F32+F33+F34+F35+F36+F37+F31</f>
        <v>0</v>
      </c>
      <c r="G29" s="137">
        <f>+G30+G32+G33+G34+G35+G36+G37+G31</f>
        <v>74550000</v>
      </c>
    </row>
    <row r="30" spans="1:7" s="144" customFormat="1" ht="12" customHeight="1">
      <c r="A30" s="161" t="s">
        <v>156</v>
      </c>
      <c r="B30" s="145" t="s">
        <v>422</v>
      </c>
      <c r="C30" s="175">
        <f>'9.1.1. sz. mell '!C31+'9.2.1. sz. mell  '!C31</f>
        <v>7500000</v>
      </c>
      <c r="D30" s="175">
        <f>'9.1.1. sz. mell '!D31+'9.2.1. sz. mell  '!D31</f>
        <v>0</v>
      </c>
      <c r="E30" s="175">
        <f>'9.1.1. sz. mell '!E31+'9.2.1. sz. mell  '!E31</f>
        <v>0</v>
      </c>
      <c r="F30" s="175">
        <f t="shared" si="1"/>
        <v>0</v>
      </c>
      <c r="G30" s="174">
        <f aca="true" t="shared" si="4" ref="G30:G37">C30+F30</f>
        <v>7500000</v>
      </c>
    </row>
    <row r="31" spans="1:7" s="144" customFormat="1" ht="12" customHeight="1">
      <c r="A31" s="161" t="s">
        <v>157</v>
      </c>
      <c r="B31" s="145" t="s">
        <v>449</v>
      </c>
      <c r="C31" s="175">
        <f>'9.1.1. sz. mell '!C32+'9.2.1. sz. mell  '!C32</f>
        <v>400000</v>
      </c>
      <c r="D31" s="175">
        <f>'9.1.1. sz. mell '!D32+'9.2.1. sz. mell  '!D32</f>
        <v>0</v>
      </c>
      <c r="E31" s="175">
        <f>'9.1.1. sz. mell '!E32+'9.2.1. sz. mell  '!E32</f>
        <v>0</v>
      </c>
      <c r="F31" s="175"/>
      <c r="G31" s="174">
        <f t="shared" si="4"/>
        <v>400000</v>
      </c>
    </row>
    <row r="32" spans="1:7" s="144" customFormat="1" ht="12" customHeight="1">
      <c r="A32" s="162" t="s">
        <v>158</v>
      </c>
      <c r="B32" s="146" t="s">
        <v>450</v>
      </c>
      <c r="C32" s="175">
        <f>'9.1.1. sz. mell '!C33+'9.2.1. sz. mell  '!C33</f>
        <v>9000000</v>
      </c>
      <c r="D32" s="175">
        <f>'9.1.1. sz. mell '!D33+'9.2.1. sz. mell  '!D33</f>
        <v>0</v>
      </c>
      <c r="E32" s="175">
        <f>'9.1.1. sz. mell '!E33+'9.2.1. sz. mell  '!E33</f>
        <v>0</v>
      </c>
      <c r="F32" s="175">
        <f t="shared" si="1"/>
        <v>0</v>
      </c>
      <c r="G32" s="174">
        <f t="shared" si="4"/>
        <v>9000000</v>
      </c>
    </row>
    <row r="33" spans="1:7" s="144" customFormat="1" ht="12" customHeight="1">
      <c r="A33" s="162" t="s">
        <v>159</v>
      </c>
      <c r="B33" s="146" t="s">
        <v>423</v>
      </c>
      <c r="C33" s="175">
        <f>'9.1.1. sz. mell '!C34+'9.2.1. sz. mell  '!C34</f>
        <v>51000000</v>
      </c>
      <c r="D33" s="175">
        <f>'9.1.1. sz. mell '!D34+'9.2.1. sz. mell  '!D34</f>
        <v>0</v>
      </c>
      <c r="E33" s="175">
        <f>'9.1.1. sz. mell '!E34+'9.2.1. sz. mell  '!E34</f>
        <v>0</v>
      </c>
      <c r="F33" s="175">
        <f t="shared" si="1"/>
        <v>0</v>
      </c>
      <c r="G33" s="174">
        <f t="shared" si="4"/>
        <v>51000000</v>
      </c>
    </row>
    <row r="34" spans="1:7" s="144" customFormat="1" ht="12" customHeight="1">
      <c r="A34" s="162" t="s">
        <v>425</v>
      </c>
      <c r="B34" s="146" t="s">
        <v>424</v>
      </c>
      <c r="C34" s="175">
        <f>'9.1.1. sz. mell '!C35+'9.2.1. sz. mell  '!C35</f>
        <v>500000</v>
      </c>
      <c r="D34" s="175">
        <f>'9.1.1. sz. mell '!D35+'9.2.1. sz. mell  '!D35</f>
        <v>0</v>
      </c>
      <c r="E34" s="175">
        <f>'9.1.1. sz. mell '!E35+'9.2.1. sz. mell  '!E35</f>
        <v>0</v>
      </c>
      <c r="F34" s="175">
        <f t="shared" si="1"/>
        <v>0</v>
      </c>
      <c r="G34" s="174">
        <f t="shared" si="4"/>
        <v>500000</v>
      </c>
    </row>
    <row r="35" spans="1:7" s="144" customFormat="1" ht="12" customHeight="1">
      <c r="A35" s="162" t="s">
        <v>426</v>
      </c>
      <c r="B35" s="146" t="s">
        <v>160</v>
      </c>
      <c r="C35" s="175">
        <f>'9.1.1. sz. mell '!C36+'9.2.1. sz. mell  '!C36</f>
        <v>6000000</v>
      </c>
      <c r="D35" s="175">
        <f>'9.1.1. sz. mell '!D36+'9.2.1. sz. mell  '!D36</f>
        <v>0</v>
      </c>
      <c r="E35" s="175">
        <f>'9.1.1. sz. mell '!E36+'9.2.1. sz. mell  '!E36</f>
        <v>0</v>
      </c>
      <c r="F35" s="175">
        <f t="shared" si="1"/>
        <v>0</v>
      </c>
      <c r="G35" s="174">
        <f t="shared" si="4"/>
        <v>6000000</v>
      </c>
    </row>
    <row r="36" spans="1:7" s="144" customFormat="1" ht="12" customHeight="1">
      <c r="A36" s="162" t="s">
        <v>427</v>
      </c>
      <c r="B36" s="146" t="s">
        <v>161</v>
      </c>
      <c r="C36" s="175">
        <f>'9.1.1. sz. mell '!C37+'9.2.1. sz. mell  '!C37</f>
        <v>0</v>
      </c>
      <c r="D36" s="175">
        <f>'9.1.1. sz. mell '!D37+'9.2.1. sz. mell  '!D37</f>
        <v>0</v>
      </c>
      <c r="E36" s="175">
        <f>'9.1.1. sz. mell '!E37+'9.2.1. sz. mell  '!E37</f>
        <v>0</v>
      </c>
      <c r="F36" s="175">
        <f t="shared" si="1"/>
        <v>0</v>
      </c>
      <c r="G36" s="174">
        <f t="shared" si="4"/>
        <v>0</v>
      </c>
    </row>
    <row r="37" spans="1:7" s="144" customFormat="1" ht="12" customHeight="1" thickBot="1">
      <c r="A37" s="163" t="s">
        <v>451</v>
      </c>
      <c r="B37" s="76" t="s">
        <v>162</v>
      </c>
      <c r="C37" s="175">
        <f>'9.1.1. sz. mell '!C38+'9.2.1. sz. mell  '!C38</f>
        <v>150000</v>
      </c>
      <c r="D37" s="175">
        <f>'9.1.1. sz. mell '!D38+'9.2.1. sz. mell  '!D38</f>
        <v>0</v>
      </c>
      <c r="E37" s="175">
        <f>'9.1.1. sz. mell '!E38+'9.2.1. sz. mell  '!E38</f>
        <v>0</v>
      </c>
      <c r="F37" s="293">
        <f t="shared" si="1"/>
        <v>0</v>
      </c>
      <c r="G37" s="174">
        <f t="shared" si="4"/>
        <v>150000</v>
      </c>
    </row>
    <row r="38" spans="1:7" s="144" customFormat="1" ht="12" customHeight="1" thickBot="1">
      <c r="A38" s="16" t="s">
        <v>9</v>
      </c>
      <c r="B38" s="17" t="s">
        <v>300</v>
      </c>
      <c r="C38" s="131">
        <f>SUM(C39:C49)</f>
        <v>23751000</v>
      </c>
      <c r="D38" s="131">
        <f>SUM(D39:D49)</f>
        <v>0</v>
      </c>
      <c r="E38" s="131">
        <f>SUM(E39:E49)</f>
        <v>0</v>
      </c>
      <c r="F38" s="131">
        <f>SUM(F39:F49)</f>
        <v>0</v>
      </c>
      <c r="G38" s="73">
        <f>SUM(G39:G49)</f>
        <v>23751000</v>
      </c>
    </row>
    <row r="39" spans="1:7" s="144" customFormat="1" ht="12" customHeight="1">
      <c r="A39" s="11" t="s">
        <v>52</v>
      </c>
      <c r="B39" s="145" t="s">
        <v>165</v>
      </c>
      <c r="C39" s="133">
        <f>'9.1.1. sz. mell '!C40+'9.2.1. sz. mell  '!C40</f>
        <v>0</v>
      </c>
      <c r="D39" s="133">
        <f>'9.1.1. sz. mell '!D40+'9.2.1. sz. mell  '!D40</f>
        <v>0</v>
      </c>
      <c r="E39" s="133">
        <f>'9.1.1. sz. mell '!E40+'9.2.1. sz. mell  '!E40</f>
        <v>0</v>
      </c>
      <c r="F39" s="175">
        <f t="shared" si="1"/>
        <v>0</v>
      </c>
      <c r="G39" s="174">
        <f aca="true" t="shared" si="5" ref="G39:G49">C39+F39</f>
        <v>0</v>
      </c>
    </row>
    <row r="40" spans="1:7" s="144" customFormat="1" ht="12" customHeight="1">
      <c r="A40" s="10" t="s">
        <v>53</v>
      </c>
      <c r="B40" s="146" t="s">
        <v>166</v>
      </c>
      <c r="C40" s="133">
        <f>'9.1.1. sz. mell '!C41+'9.2.1. sz. mell  '!C41</f>
        <v>4300000</v>
      </c>
      <c r="D40" s="133">
        <f>'9.1.1. sz. mell '!D41+'9.2.1. sz. mell  '!D41</f>
        <v>0</v>
      </c>
      <c r="E40" s="133">
        <f>'9.1.1. sz. mell '!E41+'9.2.1. sz. mell  '!E41</f>
        <v>0</v>
      </c>
      <c r="F40" s="175">
        <f t="shared" si="1"/>
        <v>0</v>
      </c>
      <c r="G40" s="174">
        <f t="shared" si="5"/>
        <v>4300000</v>
      </c>
    </row>
    <row r="41" spans="1:7" s="144" customFormat="1" ht="12" customHeight="1">
      <c r="A41" s="10" t="s">
        <v>54</v>
      </c>
      <c r="B41" s="146" t="s">
        <v>167</v>
      </c>
      <c r="C41" s="133">
        <f>'9.1.1. sz. mell '!C42+'9.2.1. sz. mell  '!C42</f>
        <v>516000</v>
      </c>
      <c r="D41" s="133">
        <f>'9.1.1. sz. mell '!D42+'9.2.1. sz. mell  '!D42</f>
        <v>0</v>
      </c>
      <c r="E41" s="133">
        <f>'9.1.1. sz. mell '!E42+'9.2.1. sz. mell  '!E42</f>
        <v>0</v>
      </c>
      <c r="F41" s="175">
        <f t="shared" si="1"/>
        <v>0</v>
      </c>
      <c r="G41" s="174">
        <f t="shared" si="5"/>
        <v>516000</v>
      </c>
    </row>
    <row r="42" spans="1:7" s="144" customFormat="1" ht="12" customHeight="1">
      <c r="A42" s="10" t="s">
        <v>96</v>
      </c>
      <c r="B42" s="146" t="s">
        <v>168</v>
      </c>
      <c r="C42" s="133">
        <f>'9.1.1. sz. mell '!C43+'9.2.1. sz. mell  '!C43</f>
        <v>10770000</v>
      </c>
      <c r="D42" s="133">
        <f>'9.1.1. sz. mell '!D43+'9.2.1. sz. mell  '!D43</f>
        <v>0</v>
      </c>
      <c r="E42" s="133">
        <f>'9.1.1. sz. mell '!E43+'9.2.1. sz. mell  '!E43</f>
        <v>0</v>
      </c>
      <c r="F42" s="175">
        <f t="shared" si="1"/>
        <v>0</v>
      </c>
      <c r="G42" s="174">
        <f t="shared" si="5"/>
        <v>10770000</v>
      </c>
    </row>
    <row r="43" spans="1:7" s="144" customFormat="1" ht="12" customHeight="1">
      <c r="A43" s="10" t="s">
        <v>97</v>
      </c>
      <c r="B43" s="146" t="s">
        <v>169</v>
      </c>
      <c r="C43" s="133">
        <f>'9.1.1. sz. mell '!C44+'9.2.1. sz. mell  '!C44</f>
        <v>0</v>
      </c>
      <c r="D43" s="133">
        <f>'9.1.1. sz. mell '!D44+'9.2.1. sz. mell  '!D44</f>
        <v>0</v>
      </c>
      <c r="E43" s="133">
        <f>'9.1.1. sz. mell '!E44+'9.2.1. sz. mell  '!E44</f>
        <v>0</v>
      </c>
      <c r="F43" s="175">
        <f t="shared" si="1"/>
        <v>0</v>
      </c>
      <c r="G43" s="174">
        <f t="shared" si="5"/>
        <v>0</v>
      </c>
    </row>
    <row r="44" spans="1:7" s="144" customFormat="1" ht="12" customHeight="1">
      <c r="A44" s="10" t="s">
        <v>98</v>
      </c>
      <c r="B44" s="146" t="s">
        <v>170</v>
      </c>
      <c r="C44" s="133">
        <f>'9.1.1. sz. mell '!C45+'9.2.1. sz. mell  '!C45</f>
        <v>2878000</v>
      </c>
      <c r="D44" s="133">
        <f>'9.1.1. sz. mell '!D45+'9.2.1. sz. mell  '!D45</f>
        <v>0</v>
      </c>
      <c r="E44" s="133">
        <f>'9.1.1. sz. mell '!E45+'9.2.1. sz. mell  '!E45</f>
        <v>0</v>
      </c>
      <c r="F44" s="175">
        <f t="shared" si="1"/>
        <v>0</v>
      </c>
      <c r="G44" s="174">
        <f t="shared" si="5"/>
        <v>2878000</v>
      </c>
    </row>
    <row r="45" spans="1:7" s="144" customFormat="1" ht="12" customHeight="1">
      <c r="A45" s="10" t="s">
        <v>99</v>
      </c>
      <c r="B45" s="146" t="s">
        <v>171</v>
      </c>
      <c r="C45" s="133">
        <f>'9.1.1. sz. mell '!C46+'9.2.1. sz. mell  '!C46</f>
        <v>4185000</v>
      </c>
      <c r="D45" s="133">
        <f>'9.1.1. sz. mell '!D46+'9.2.1. sz. mell  '!D46</f>
        <v>0</v>
      </c>
      <c r="E45" s="133">
        <f>'9.1.1. sz. mell '!E46+'9.2.1. sz. mell  '!E46</f>
        <v>0</v>
      </c>
      <c r="F45" s="175">
        <f t="shared" si="1"/>
        <v>0</v>
      </c>
      <c r="G45" s="174">
        <f t="shared" si="5"/>
        <v>4185000</v>
      </c>
    </row>
    <row r="46" spans="1:7" s="144" customFormat="1" ht="12" customHeight="1">
      <c r="A46" s="10" t="s">
        <v>100</v>
      </c>
      <c r="B46" s="146" t="s">
        <v>429</v>
      </c>
      <c r="C46" s="133">
        <f>'9.1.1. sz. mell '!C47+'9.2.1. sz. mell  '!C47</f>
        <v>21000</v>
      </c>
      <c r="D46" s="133">
        <f>'9.1.1. sz. mell '!D47+'9.2.1. sz. mell  '!D47</f>
        <v>0</v>
      </c>
      <c r="E46" s="133">
        <f>'9.1.1. sz. mell '!E47+'9.2.1. sz. mell  '!E47</f>
        <v>0</v>
      </c>
      <c r="F46" s="175">
        <f t="shared" si="1"/>
        <v>0</v>
      </c>
      <c r="G46" s="174">
        <f t="shared" si="5"/>
        <v>21000</v>
      </c>
    </row>
    <row r="47" spans="1:7" s="144" customFormat="1" ht="12" customHeight="1">
      <c r="A47" s="10" t="s">
        <v>163</v>
      </c>
      <c r="B47" s="146" t="s">
        <v>173</v>
      </c>
      <c r="C47" s="133">
        <f>'9.1.1. sz. mell '!C48+'9.2.1. sz. mell  '!C48</f>
        <v>0</v>
      </c>
      <c r="D47" s="133">
        <f>'9.1.1. sz. mell '!D48+'9.2.1. sz. mell  '!D48</f>
        <v>0</v>
      </c>
      <c r="E47" s="133">
        <f>'9.1.1. sz. mell '!E48+'9.2.1. sz. mell  '!E48</f>
        <v>0</v>
      </c>
      <c r="F47" s="294">
        <f t="shared" si="1"/>
        <v>0</v>
      </c>
      <c r="G47" s="174">
        <f t="shared" si="5"/>
        <v>0</v>
      </c>
    </row>
    <row r="48" spans="1:7" s="144" customFormat="1" ht="12" customHeight="1">
      <c r="A48" s="12" t="s">
        <v>164</v>
      </c>
      <c r="B48" s="147" t="s">
        <v>302</v>
      </c>
      <c r="C48" s="133">
        <f>'9.1.1. sz. mell '!C49+'9.2.1. sz. mell  '!C49</f>
        <v>0</v>
      </c>
      <c r="D48" s="133">
        <f>'9.1.1. sz. mell '!D49+'9.2.1. sz. mell  '!D49</f>
        <v>0</v>
      </c>
      <c r="E48" s="133">
        <f>'9.1.1. sz. mell '!E49+'9.2.1. sz. mell  '!E49</f>
        <v>0</v>
      </c>
      <c r="F48" s="295">
        <f t="shared" si="1"/>
        <v>0</v>
      </c>
      <c r="G48" s="174">
        <f t="shared" si="5"/>
        <v>0</v>
      </c>
    </row>
    <row r="49" spans="1:7" s="144" customFormat="1" ht="12" customHeight="1" thickBot="1">
      <c r="A49" s="12" t="s">
        <v>301</v>
      </c>
      <c r="B49" s="76" t="s">
        <v>174</v>
      </c>
      <c r="C49" s="133">
        <f>'9.1.1. sz. mell '!C50+'9.2.1. sz. mell  '!C50</f>
        <v>1081000</v>
      </c>
      <c r="D49" s="133">
        <f>'9.1.1. sz. mell '!D50+'9.2.1. sz. mell  '!D50</f>
        <v>0</v>
      </c>
      <c r="E49" s="133">
        <f>'9.1.1. sz. mell '!E50+'9.2.1. sz. mell  '!E50</f>
        <v>0</v>
      </c>
      <c r="F49" s="296">
        <f t="shared" si="1"/>
        <v>0</v>
      </c>
      <c r="G49" s="174">
        <f t="shared" si="5"/>
        <v>1081000</v>
      </c>
    </row>
    <row r="50" spans="1:7" s="144" customFormat="1" ht="12" customHeight="1" thickBot="1">
      <c r="A50" s="16" t="s">
        <v>10</v>
      </c>
      <c r="B50" s="17" t="s">
        <v>175</v>
      </c>
      <c r="C50" s="131">
        <f>SUM(C51:C55)</f>
        <v>4000000</v>
      </c>
      <c r="D50" s="131">
        <f>SUM(D51:D55)</f>
        <v>0</v>
      </c>
      <c r="E50" s="131">
        <f>SUM(E51:E55)</f>
        <v>0</v>
      </c>
      <c r="F50" s="131">
        <f>SUM(F51:F55)</f>
        <v>0</v>
      </c>
      <c r="G50" s="73">
        <f>SUM(G51:G55)</f>
        <v>4000000</v>
      </c>
    </row>
    <row r="51" spans="1:7" s="144" customFormat="1" ht="12" customHeight="1">
      <c r="A51" s="11" t="s">
        <v>55</v>
      </c>
      <c r="B51" s="145" t="s">
        <v>179</v>
      </c>
      <c r="C51" s="176">
        <f>'9.1.1. sz. mell '!C52+'9.2.1. sz. mell  '!C52</f>
        <v>0</v>
      </c>
      <c r="D51" s="176">
        <f>'9.1.1. sz. mell '!D52+'9.2.1. sz. mell  '!D52</f>
        <v>0</v>
      </c>
      <c r="E51" s="176">
        <f>'9.1.1. sz. mell '!E52+'9.2.1. sz. mell  '!E52</f>
        <v>0</v>
      </c>
      <c r="F51" s="294">
        <f t="shared" si="1"/>
        <v>0</v>
      </c>
      <c r="G51" s="236">
        <f>C51+F51</f>
        <v>0</v>
      </c>
    </row>
    <row r="52" spans="1:7" s="144" customFormat="1" ht="12" customHeight="1">
      <c r="A52" s="10" t="s">
        <v>56</v>
      </c>
      <c r="B52" s="146" t="s">
        <v>180</v>
      </c>
      <c r="C52" s="176">
        <f>'9.1.1. sz. mell '!C53+'9.2.1. sz. mell  '!C53</f>
        <v>4000000</v>
      </c>
      <c r="D52" s="176">
        <f>'9.1.1. sz. mell '!D53+'9.2.1. sz. mell  '!D53</f>
        <v>0</v>
      </c>
      <c r="E52" s="176">
        <f>'9.1.1. sz. mell '!E53+'9.2.1. sz. mell  '!E53</f>
        <v>0</v>
      </c>
      <c r="F52" s="294">
        <f t="shared" si="1"/>
        <v>0</v>
      </c>
      <c r="G52" s="236">
        <f>C52+F52</f>
        <v>4000000</v>
      </c>
    </row>
    <row r="53" spans="1:7" s="144" customFormat="1" ht="12" customHeight="1">
      <c r="A53" s="10" t="s">
        <v>176</v>
      </c>
      <c r="B53" s="146" t="s">
        <v>181</v>
      </c>
      <c r="C53" s="176">
        <f>'9.1.1. sz. mell '!C54+'9.2.1. sz. mell  '!C54</f>
        <v>0</v>
      </c>
      <c r="D53" s="176">
        <f>'9.1.1. sz. mell '!D54+'9.2.1. sz. mell  '!D54</f>
        <v>0</v>
      </c>
      <c r="E53" s="176">
        <f>'9.1.1. sz. mell '!E54+'9.2.1. sz. mell  '!E54</f>
        <v>0</v>
      </c>
      <c r="F53" s="294">
        <f t="shared" si="1"/>
        <v>0</v>
      </c>
      <c r="G53" s="236">
        <f>C53+F53</f>
        <v>0</v>
      </c>
    </row>
    <row r="54" spans="1:7" s="144" customFormat="1" ht="12" customHeight="1">
      <c r="A54" s="10" t="s">
        <v>177</v>
      </c>
      <c r="B54" s="146" t="s">
        <v>182</v>
      </c>
      <c r="C54" s="176">
        <f>'9.1.1. sz. mell '!C55+'9.2.1. sz. mell  '!C55</f>
        <v>0</v>
      </c>
      <c r="D54" s="176">
        <f>'9.1.1. sz. mell '!D55+'9.2.1. sz. mell  '!D55</f>
        <v>0</v>
      </c>
      <c r="E54" s="176">
        <f>'9.1.1. sz. mell '!E55+'9.2.1. sz. mell  '!E55</f>
        <v>0</v>
      </c>
      <c r="F54" s="294">
        <f t="shared" si="1"/>
        <v>0</v>
      </c>
      <c r="G54" s="236">
        <f>C54+F54</f>
        <v>0</v>
      </c>
    </row>
    <row r="55" spans="1:7" s="144" customFormat="1" ht="12" customHeight="1" thickBot="1">
      <c r="A55" s="12" t="s">
        <v>178</v>
      </c>
      <c r="B55" s="76" t="s">
        <v>183</v>
      </c>
      <c r="C55" s="176">
        <f>'9.1.1. sz. mell '!C56+'9.2.1. sz. mell  '!C56</f>
        <v>0</v>
      </c>
      <c r="D55" s="176">
        <f>'9.1.1. sz. mell '!D56+'9.2.1. sz. mell  '!D56</f>
        <v>0</v>
      </c>
      <c r="E55" s="176">
        <f>'9.1.1. sz. mell '!E56+'9.2.1. sz. mell  '!E56</f>
        <v>0</v>
      </c>
      <c r="F55" s="295">
        <f t="shared" si="1"/>
        <v>0</v>
      </c>
      <c r="G55" s="236">
        <f>C55+F55</f>
        <v>0</v>
      </c>
    </row>
    <row r="56" spans="1:7" s="144" customFormat="1" ht="12" customHeight="1" thickBot="1">
      <c r="A56" s="16" t="s">
        <v>101</v>
      </c>
      <c r="B56" s="17" t="s">
        <v>184</v>
      </c>
      <c r="C56" s="131">
        <f>SUM(C57:C59)</f>
        <v>787000</v>
      </c>
      <c r="D56" s="131">
        <f>SUM(D57:D59)</f>
        <v>0</v>
      </c>
      <c r="E56" s="131">
        <f>SUM(E57:E59)</f>
        <v>0</v>
      </c>
      <c r="F56" s="131">
        <f>SUM(F57:F59)</f>
        <v>0</v>
      </c>
      <c r="G56" s="73">
        <f>SUM(G57:G59)</f>
        <v>787000</v>
      </c>
    </row>
    <row r="57" spans="1:7" s="144" customFormat="1" ht="12" customHeight="1">
      <c r="A57" s="11" t="s">
        <v>57</v>
      </c>
      <c r="B57" s="145" t="s">
        <v>185</v>
      </c>
      <c r="C57" s="133">
        <f>'9.1.1. sz. mell '!C58+'9.2.1. sz. mell  '!C58</f>
        <v>0</v>
      </c>
      <c r="D57" s="133">
        <f>'9.1.1. sz. mell '!D58+'9.2.1. sz. mell  '!D58</f>
        <v>0</v>
      </c>
      <c r="E57" s="133">
        <f>'9.1.1. sz. mell '!E58+'9.2.1. sz. mell  '!E58</f>
        <v>0</v>
      </c>
      <c r="F57" s="175">
        <f t="shared" si="1"/>
        <v>0</v>
      </c>
      <c r="G57" s="174">
        <f>C57+F57</f>
        <v>0</v>
      </c>
    </row>
    <row r="58" spans="1:7" s="144" customFormat="1" ht="22.5">
      <c r="A58" s="10" t="s">
        <v>58</v>
      </c>
      <c r="B58" s="146" t="s">
        <v>295</v>
      </c>
      <c r="C58" s="133">
        <f>'9.1.1. sz. mell '!C59+'9.2.1. sz. mell  '!C59</f>
        <v>0</v>
      </c>
      <c r="D58" s="133">
        <f>'9.1.1. sz. mell '!D59+'9.2.1. sz. mell  '!D59</f>
        <v>0</v>
      </c>
      <c r="E58" s="133">
        <f>'9.1.1. sz. mell '!E59+'9.2.1. sz. mell  '!E59</f>
        <v>0</v>
      </c>
      <c r="F58" s="175">
        <f t="shared" si="1"/>
        <v>0</v>
      </c>
      <c r="G58" s="174">
        <f>C58+F58</f>
        <v>0</v>
      </c>
    </row>
    <row r="59" spans="1:7" s="144" customFormat="1" ht="12" customHeight="1">
      <c r="A59" s="10" t="s">
        <v>188</v>
      </c>
      <c r="B59" s="146" t="s">
        <v>186</v>
      </c>
      <c r="C59" s="133">
        <f>'9.1.1. sz. mell '!C60+'9.2.1. sz. mell  '!C60</f>
        <v>787000</v>
      </c>
      <c r="D59" s="133">
        <f>'9.1.1. sz. mell '!D60+'9.2.1. sz. mell  '!D60</f>
        <v>0</v>
      </c>
      <c r="E59" s="133">
        <f>'9.1.1. sz. mell '!E60+'9.2.1. sz. mell  '!E60</f>
        <v>0</v>
      </c>
      <c r="F59" s="175">
        <f t="shared" si="1"/>
        <v>0</v>
      </c>
      <c r="G59" s="174">
        <f>C59+F59</f>
        <v>787000</v>
      </c>
    </row>
    <row r="60" spans="1:7" s="144" customFormat="1" ht="12" customHeight="1" thickBot="1">
      <c r="A60" s="12" t="s">
        <v>189</v>
      </c>
      <c r="B60" s="76" t="s">
        <v>187</v>
      </c>
      <c r="C60" s="133">
        <f>'9.1.1. sz. mell '!C61+'9.2.1. sz. mell  '!C61</f>
        <v>0</v>
      </c>
      <c r="D60" s="133">
        <f>'9.1.1. sz. mell '!D61+'9.2.1. sz. mell  '!D61</f>
        <v>0</v>
      </c>
      <c r="E60" s="133">
        <f>'9.1.1. sz. mell '!E61+'9.2.1. sz. mell  '!E61</f>
        <v>0</v>
      </c>
      <c r="F60" s="293">
        <f t="shared" si="1"/>
        <v>0</v>
      </c>
      <c r="G60" s="174">
        <f>C60+F60</f>
        <v>0</v>
      </c>
    </row>
    <row r="61" spans="1:7" s="144" customFormat="1" ht="12" customHeight="1" thickBot="1">
      <c r="A61" s="16" t="s">
        <v>12</v>
      </c>
      <c r="B61" s="74" t="s">
        <v>190</v>
      </c>
      <c r="C61" s="131">
        <f>SUM(C62:C64)</f>
        <v>1200000</v>
      </c>
      <c r="D61" s="131">
        <f>SUM(D62:D64)</f>
        <v>0</v>
      </c>
      <c r="E61" s="131">
        <f>SUM(E62:E64)</f>
        <v>0</v>
      </c>
      <c r="F61" s="131">
        <f>SUM(F62:F64)</f>
        <v>0</v>
      </c>
      <c r="G61" s="73">
        <f>SUM(G62:G64)</f>
        <v>1200000</v>
      </c>
    </row>
    <row r="62" spans="1:7" s="144" customFormat="1" ht="12" customHeight="1">
      <c r="A62" s="11" t="s">
        <v>102</v>
      </c>
      <c r="B62" s="145" t="s">
        <v>192</v>
      </c>
      <c r="C62" s="135">
        <f>'9.1.1. sz. mell '!C63+'9.2.1. sz. mell  '!C63</f>
        <v>0</v>
      </c>
      <c r="D62" s="135">
        <f>'9.1.1. sz. mell '!D63+'9.2.1. sz. mell  '!D63</f>
        <v>0</v>
      </c>
      <c r="E62" s="135">
        <f>'9.1.1. sz. mell '!E63+'9.2.1. sz. mell  '!E63</f>
        <v>0</v>
      </c>
      <c r="F62" s="297">
        <f t="shared" si="1"/>
        <v>0</v>
      </c>
      <c r="G62" s="235">
        <f>C62+F62</f>
        <v>0</v>
      </c>
    </row>
    <row r="63" spans="1:7" s="144" customFormat="1" ht="22.5">
      <c r="A63" s="10" t="s">
        <v>103</v>
      </c>
      <c r="B63" s="146" t="s">
        <v>296</v>
      </c>
      <c r="C63" s="135">
        <f>'9.1.1. sz. mell '!C64+'9.2.1. sz. mell  '!C64</f>
        <v>0</v>
      </c>
      <c r="D63" s="135">
        <f>'9.1.1. sz. mell '!D64+'9.2.1. sz. mell  '!D64</f>
        <v>0</v>
      </c>
      <c r="E63" s="135">
        <f>'9.1.1. sz. mell '!E64+'9.2.1. sz. mell  '!E64</f>
        <v>0</v>
      </c>
      <c r="F63" s="297">
        <f t="shared" si="1"/>
        <v>0</v>
      </c>
      <c r="G63" s="235">
        <f>C63+F63</f>
        <v>0</v>
      </c>
    </row>
    <row r="64" spans="1:7" s="144" customFormat="1" ht="12" customHeight="1">
      <c r="A64" s="10" t="s">
        <v>123</v>
      </c>
      <c r="B64" s="146" t="s">
        <v>193</v>
      </c>
      <c r="C64" s="135">
        <f>'9.1.1. sz. mell '!C65+'9.2.1. sz. mell  '!C65</f>
        <v>1200000</v>
      </c>
      <c r="D64" s="135">
        <f>'9.1.1. sz. mell '!D65+'9.2.1. sz. mell  '!D65</f>
        <v>0</v>
      </c>
      <c r="E64" s="135">
        <f>'9.1.1. sz. mell '!E65+'9.2.1. sz. mell  '!E65</f>
        <v>0</v>
      </c>
      <c r="F64" s="297">
        <f t="shared" si="1"/>
        <v>0</v>
      </c>
      <c r="G64" s="235">
        <f>C64+F64</f>
        <v>1200000</v>
      </c>
    </row>
    <row r="65" spans="1:7" s="144" customFormat="1" ht="12" customHeight="1" thickBot="1">
      <c r="A65" s="12" t="s">
        <v>191</v>
      </c>
      <c r="B65" s="76" t="s">
        <v>194</v>
      </c>
      <c r="C65" s="135">
        <f>'9.1.1. sz. mell '!C66+'9.2.1. sz. mell  '!C66</f>
        <v>0</v>
      </c>
      <c r="D65" s="135">
        <f>'9.1.1. sz. mell '!D66+'9.2.1. sz. mell  '!D66</f>
        <v>0</v>
      </c>
      <c r="E65" s="135">
        <f>'9.1.1. sz. mell '!E66+'9.2.1. sz. mell  '!E66</f>
        <v>0</v>
      </c>
      <c r="F65" s="297">
        <f t="shared" si="1"/>
        <v>0</v>
      </c>
      <c r="G65" s="235">
        <f>C65+F65</f>
        <v>0</v>
      </c>
    </row>
    <row r="66" spans="1:7" s="144" customFormat="1" ht="12" customHeight="1" thickBot="1">
      <c r="A66" s="187" t="s">
        <v>342</v>
      </c>
      <c r="B66" s="17" t="s">
        <v>195</v>
      </c>
      <c r="C66" s="137">
        <f>+C8+C15+C22+C29+C38+C50+C56+C61</f>
        <v>408619228</v>
      </c>
      <c r="D66" s="137">
        <f>+D8+D15+D22+D29+D38+D50+D56+D61</f>
        <v>2126583</v>
      </c>
      <c r="E66" s="137">
        <f>+E8+E15+E22+E29+E38+E50+E56+E61</f>
        <v>4983052</v>
      </c>
      <c r="F66" s="137">
        <f>+F8+F15+F22+F29+F38+F50+F56+F61</f>
        <v>7109635</v>
      </c>
      <c r="G66" s="173">
        <f>+G8+G15+G22+G29+G38+G50+G56+G61</f>
        <v>415728863</v>
      </c>
    </row>
    <row r="67" spans="1:7" s="144" customFormat="1" ht="12" customHeight="1" thickBot="1">
      <c r="A67" s="177" t="s">
        <v>196</v>
      </c>
      <c r="B67" s="74" t="s">
        <v>197</v>
      </c>
      <c r="C67" s="131">
        <f>SUM(C68:C70)</f>
        <v>100000000</v>
      </c>
      <c r="D67" s="131">
        <f>SUM(D68:D70)</f>
        <v>0</v>
      </c>
      <c r="E67" s="131">
        <f>SUM(E68:E70)</f>
        <v>50000000</v>
      </c>
      <c r="F67" s="131">
        <f>SUM(F68:F70)</f>
        <v>50000000</v>
      </c>
      <c r="G67" s="73">
        <f>SUM(G68:G70)</f>
        <v>150000000</v>
      </c>
    </row>
    <row r="68" spans="1:7" s="144" customFormat="1" ht="12" customHeight="1">
      <c r="A68" s="11" t="s">
        <v>225</v>
      </c>
      <c r="B68" s="145" t="s">
        <v>198</v>
      </c>
      <c r="C68" s="135">
        <f>'9.1.1. sz. mell '!C69+'9.2.1. sz. mell  '!C69</f>
        <v>100000000</v>
      </c>
      <c r="D68" s="135">
        <f>'9.1.1. sz. mell '!D69+'9.2.1. sz. mell  '!D69</f>
        <v>0</v>
      </c>
      <c r="E68" s="135">
        <f>'9.1.1. sz. mell '!E69+'9.2.1. sz. mell  '!E69</f>
        <v>0</v>
      </c>
      <c r="F68" s="297">
        <f>D68+E68</f>
        <v>0</v>
      </c>
      <c r="G68" s="235">
        <f>C68+F68</f>
        <v>100000000</v>
      </c>
    </row>
    <row r="69" spans="1:7" s="144" customFormat="1" ht="12" customHeight="1">
      <c r="A69" s="10" t="s">
        <v>234</v>
      </c>
      <c r="B69" s="146" t="s">
        <v>199</v>
      </c>
      <c r="C69" s="135">
        <f>'9.1.1. sz. mell '!C70+'9.2.1. sz. mell  '!C70</f>
        <v>0</v>
      </c>
      <c r="D69" s="135">
        <f>'9.1.1. sz. mell '!D70+'9.2.1. sz. mell  '!D70</f>
        <v>0</v>
      </c>
      <c r="E69" s="135">
        <f>'9.1.1. sz. mell '!E70+'9.2.1. sz. mell  '!E70</f>
        <v>50000000</v>
      </c>
      <c r="F69" s="297">
        <f>D69+E69</f>
        <v>50000000</v>
      </c>
      <c r="G69" s="235">
        <f>C69+F69</f>
        <v>50000000</v>
      </c>
    </row>
    <row r="70" spans="1:7" s="144" customFormat="1" ht="12" customHeight="1" thickBot="1">
      <c r="A70" s="14" t="s">
        <v>235</v>
      </c>
      <c r="B70" s="312" t="s">
        <v>327</v>
      </c>
      <c r="C70" s="270">
        <f>'9.1.1. sz. mell '!C71+'9.2.1. sz. mell  '!C71</f>
        <v>0</v>
      </c>
      <c r="D70" s="270">
        <f>'9.1.1. sz. mell '!D71+'9.2.1. sz. mell  '!D71</f>
        <v>0</v>
      </c>
      <c r="E70" s="270">
        <f>'9.1.1. sz. mell '!E71+'9.2.1. sz. mell  '!E71</f>
        <v>0</v>
      </c>
      <c r="F70" s="296">
        <f>D70+E70</f>
        <v>0</v>
      </c>
      <c r="G70" s="313">
        <f>C70+F70</f>
        <v>0</v>
      </c>
    </row>
    <row r="71" spans="1:7" s="144" customFormat="1" ht="12" customHeight="1" thickBot="1">
      <c r="A71" s="177" t="s">
        <v>201</v>
      </c>
      <c r="B71" s="74" t="s">
        <v>202</v>
      </c>
      <c r="C71" s="131">
        <f>SUM(C72:C75)</f>
        <v>0</v>
      </c>
      <c r="D71" s="131">
        <f>SUM(D72:D75)</f>
        <v>0</v>
      </c>
      <c r="E71" s="131">
        <f>SUM(E72:E75)</f>
        <v>0</v>
      </c>
      <c r="F71" s="131">
        <f>SUM(F72:F75)</f>
        <v>0</v>
      </c>
      <c r="G71" s="73">
        <f>SUM(G72:G75)</f>
        <v>0</v>
      </c>
    </row>
    <row r="72" spans="1:7" s="144" customFormat="1" ht="12" customHeight="1">
      <c r="A72" s="11" t="s">
        <v>80</v>
      </c>
      <c r="B72" s="255" t="s">
        <v>203</v>
      </c>
      <c r="C72" s="135">
        <f>'9.1.1. sz. mell '!C73+'9.2.1. sz. mell  '!C73</f>
        <v>0</v>
      </c>
      <c r="D72" s="135">
        <f>'9.1.1. sz. mell '!D73+'9.2.1. sz. mell  '!D73</f>
        <v>0</v>
      </c>
      <c r="E72" s="135">
        <f>'9.1.1. sz. mell '!E73+'9.2.1. sz. mell  '!E73</f>
        <v>0</v>
      </c>
      <c r="F72" s="297">
        <f>D72+E72</f>
        <v>0</v>
      </c>
      <c r="G72" s="235">
        <f>C72+F72</f>
        <v>0</v>
      </c>
    </row>
    <row r="73" spans="1:7" s="144" customFormat="1" ht="12" customHeight="1">
      <c r="A73" s="10" t="s">
        <v>81</v>
      </c>
      <c r="B73" s="255" t="s">
        <v>437</v>
      </c>
      <c r="C73" s="135">
        <f>'9.1.1. sz. mell '!C74+'9.2.1. sz. mell  '!C74</f>
        <v>0</v>
      </c>
      <c r="D73" s="135">
        <f>'9.1.1. sz. mell '!D74+'9.2.1. sz. mell  '!D74</f>
        <v>0</v>
      </c>
      <c r="E73" s="135">
        <f>'9.1.1. sz. mell '!E74+'9.2.1. sz. mell  '!E74</f>
        <v>0</v>
      </c>
      <c r="F73" s="297">
        <f>D73+E73</f>
        <v>0</v>
      </c>
      <c r="G73" s="235">
        <f>C73+F73</f>
        <v>0</v>
      </c>
    </row>
    <row r="74" spans="1:7" s="144" customFormat="1" ht="12" customHeight="1">
      <c r="A74" s="10" t="s">
        <v>226</v>
      </c>
      <c r="B74" s="255" t="s">
        <v>204</v>
      </c>
      <c r="C74" s="135">
        <f>'9.1.1. sz. mell '!C75+'9.2.1. sz. mell  '!C75</f>
        <v>0</v>
      </c>
      <c r="D74" s="135">
        <f>'9.1.1. sz. mell '!D75+'9.2.1. sz. mell  '!D75</f>
        <v>0</v>
      </c>
      <c r="E74" s="135">
        <f>'9.1.1. sz. mell '!E75+'9.2.1. sz. mell  '!E75</f>
        <v>0</v>
      </c>
      <c r="F74" s="297">
        <f>D74+E74</f>
        <v>0</v>
      </c>
      <c r="G74" s="235">
        <f>C74+F74</f>
        <v>0</v>
      </c>
    </row>
    <row r="75" spans="1:7" s="144" customFormat="1" ht="12" customHeight="1" thickBot="1">
      <c r="A75" s="12" t="s">
        <v>227</v>
      </c>
      <c r="B75" s="256" t="s">
        <v>438</v>
      </c>
      <c r="C75" s="135">
        <f>'9.1.1. sz. mell '!C76+'9.2.1. sz. mell  '!C76</f>
        <v>0</v>
      </c>
      <c r="D75" s="135">
        <f>'9.1.1. sz. mell '!D76+'9.2.1. sz. mell  '!D76</f>
        <v>0</v>
      </c>
      <c r="E75" s="135">
        <f>'9.1.1. sz. mell '!E76+'9.2.1. sz. mell  '!E76</f>
        <v>0</v>
      </c>
      <c r="F75" s="297">
        <f>D75+E75</f>
        <v>0</v>
      </c>
      <c r="G75" s="235">
        <f>C75+F75</f>
        <v>0</v>
      </c>
    </row>
    <row r="76" spans="1:7" s="144" customFormat="1" ht="12" customHeight="1" thickBot="1">
      <c r="A76" s="177" t="s">
        <v>205</v>
      </c>
      <c r="B76" s="74" t="s">
        <v>206</v>
      </c>
      <c r="C76" s="131">
        <f>SUM(C77:C78)</f>
        <v>437428281</v>
      </c>
      <c r="D76" s="131">
        <f>SUM(D77:D78)</f>
        <v>0</v>
      </c>
      <c r="E76" s="131">
        <f>SUM(E77:E78)</f>
        <v>0</v>
      </c>
      <c r="F76" s="131">
        <f>SUM(F77:F78)</f>
        <v>0</v>
      </c>
      <c r="G76" s="73">
        <f>SUM(G77:G78)</f>
        <v>437428281</v>
      </c>
    </row>
    <row r="77" spans="1:7" s="144" customFormat="1" ht="12" customHeight="1">
      <c r="A77" s="11" t="s">
        <v>228</v>
      </c>
      <c r="B77" s="145" t="s">
        <v>207</v>
      </c>
      <c r="C77" s="135">
        <f>'9.1.1. sz. mell '!C78+'9.2.1. sz. mell  '!C78</f>
        <v>437428281</v>
      </c>
      <c r="D77" s="135">
        <f>'9.1.1. sz. mell '!D78+'9.2.1. sz. mell  '!D78</f>
        <v>0</v>
      </c>
      <c r="E77" s="135">
        <f>'9.1.1. sz. mell '!E78+'9.2.1. sz. mell  '!E78</f>
        <v>0</v>
      </c>
      <c r="F77" s="297">
        <f>D77+E77</f>
        <v>0</v>
      </c>
      <c r="G77" s="235">
        <f>C77+F77</f>
        <v>437428281</v>
      </c>
    </row>
    <row r="78" spans="1:7" s="144" customFormat="1" ht="12" customHeight="1" thickBot="1">
      <c r="A78" s="12" t="s">
        <v>229</v>
      </c>
      <c r="B78" s="76" t="s">
        <v>208</v>
      </c>
      <c r="C78" s="135">
        <f>'9.1.1. sz. mell '!C79+'9.2.1. sz. mell  '!C79</f>
        <v>0</v>
      </c>
      <c r="D78" s="135">
        <f>'9.1.1. sz. mell '!D79+'9.2.1. sz. mell  '!D79</f>
        <v>0</v>
      </c>
      <c r="E78" s="135">
        <f>'9.1.1. sz. mell '!E79+'9.2.1. sz. mell  '!E79</f>
        <v>0</v>
      </c>
      <c r="F78" s="297">
        <f>D78+E78</f>
        <v>0</v>
      </c>
      <c r="G78" s="235">
        <f>C78+F78</f>
        <v>0</v>
      </c>
    </row>
    <row r="79" spans="1:7" s="144" customFormat="1" ht="12" customHeight="1" thickBot="1">
      <c r="A79" s="177" t="s">
        <v>209</v>
      </c>
      <c r="B79" s="74" t="s">
        <v>210</v>
      </c>
      <c r="C79" s="131">
        <f>SUM(C80:C82)</f>
        <v>0</v>
      </c>
      <c r="D79" s="131">
        <f>SUM(D80:D82)</f>
        <v>0</v>
      </c>
      <c r="E79" s="131">
        <f>SUM(E80:E82)</f>
        <v>0</v>
      </c>
      <c r="F79" s="131">
        <f>SUM(F80:F82)</f>
        <v>0</v>
      </c>
      <c r="G79" s="73">
        <f>SUM(G80:G82)</f>
        <v>0</v>
      </c>
    </row>
    <row r="80" spans="1:7" s="144" customFormat="1" ht="12" customHeight="1">
      <c r="A80" s="11" t="s">
        <v>230</v>
      </c>
      <c r="B80" s="145" t="s">
        <v>211</v>
      </c>
      <c r="C80" s="135">
        <f>'9.1.1. sz. mell '!C81+'9.2.1. sz. mell  '!C82</f>
        <v>0</v>
      </c>
      <c r="D80" s="135">
        <f>'9.1.1. sz. mell '!D81+'9.2.1. sz. mell  '!D82</f>
        <v>0</v>
      </c>
      <c r="E80" s="135">
        <f>'9.1.1. sz. mell '!E81+'9.2.1. sz. mell  '!E82</f>
        <v>0</v>
      </c>
      <c r="F80" s="297">
        <f>D80+E80</f>
        <v>0</v>
      </c>
      <c r="G80" s="235">
        <f>C80+F80</f>
        <v>0</v>
      </c>
    </row>
    <row r="81" spans="1:7" s="144" customFormat="1" ht="12" customHeight="1">
      <c r="A81" s="10" t="s">
        <v>231</v>
      </c>
      <c r="B81" s="146" t="s">
        <v>212</v>
      </c>
      <c r="C81" s="135">
        <f>'9.1.1. sz. mell '!C82+'9.2.1. sz. mell  '!C83</f>
        <v>0</v>
      </c>
      <c r="D81" s="135">
        <f>'9.1.1. sz. mell '!D82+'9.2.1. sz. mell  '!D83</f>
        <v>0</v>
      </c>
      <c r="E81" s="135">
        <f>'9.1.1. sz. mell '!E82+'9.2.1. sz. mell  '!E83</f>
        <v>0</v>
      </c>
      <c r="F81" s="297">
        <f>D81+E81</f>
        <v>0</v>
      </c>
      <c r="G81" s="235">
        <f>C81+F81</f>
        <v>0</v>
      </c>
    </row>
    <row r="82" spans="1:7" s="144" customFormat="1" ht="12" customHeight="1" thickBot="1">
      <c r="A82" s="12" t="s">
        <v>232</v>
      </c>
      <c r="B82" s="76" t="s">
        <v>439</v>
      </c>
      <c r="C82" s="135">
        <f>'9.1.1. sz. mell '!C83+'9.2.1. sz. mell  '!C84</f>
        <v>0</v>
      </c>
      <c r="D82" s="135">
        <f>'9.1.1. sz. mell '!D83+'9.2.1. sz. mell  '!D84</f>
        <v>0</v>
      </c>
      <c r="E82" s="135">
        <f>'9.1.1. sz. mell '!E83+'9.2.1. sz. mell  '!E84</f>
        <v>0</v>
      </c>
      <c r="F82" s="297">
        <f>D82+E82</f>
        <v>0</v>
      </c>
      <c r="G82" s="235">
        <f>C82+F82</f>
        <v>0</v>
      </c>
    </row>
    <row r="83" spans="1:7" s="144" customFormat="1" ht="12" customHeight="1" thickBot="1">
      <c r="A83" s="177" t="s">
        <v>213</v>
      </c>
      <c r="B83" s="74" t="s">
        <v>233</v>
      </c>
      <c r="C83" s="131">
        <f>SUM(C84:C87)</f>
        <v>0</v>
      </c>
      <c r="D83" s="131">
        <f>SUM(D84:D87)</f>
        <v>0</v>
      </c>
      <c r="E83" s="131">
        <f>SUM(E84:E87)</f>
        <v>0</v>
      </c>
      <c r="F83" s="131">
        <f>SUM(F84:F87)</f>
        <v>0</v>
      </c>
      <c r="G83" s="73">
        <f>SUM(G84:G87)</f>
        <v>0</v>
      </c>
    </row>
    <row r="84" spans="1:7" s="144" customFormat="1" ht="12" customHeight="1">
      <c r="A84" s="148" t="s">
        <v>214</v>
      </c>
      <c r="B84" s="145" t="s">
        <v>215</v>
      </c>
      <c r="C84" s="135">
        <f>'9.1.1. sz. mell '!C85+'9.2.1. sz. mell  '!C86</f>
        <v>0</v>
      </c>
      <c r="D84" s="135">
        <f>'9.1.1. sz. mell '!D85+'9.2.1. sz. mell  '!D86</f>
        <v>0</v>
      </c>
      <c r="E84" s="135">
        <f>'9.1.1. sz. mell '!E85+'9.2.1. sz. mell  '!E86</f>
        <v>0</v>
      </c>
      <c r="F84" s="297">
        <f aca="true" t="shared" si="6" ref="F84:F89">D84+E84</f>
        <v>0</v>
      </c>
      <c r="G84" s="235">
        <f aca="true" t="shared" si="7" ref="G84:G89">C84+F84</f>
        <v>0</v>
      </c>
    </row>
    <row r="85" spans="1:7" s="144" customFormat="1" ht="12" customHeight="1">
      <c r="A85" s="149" t="s">
        <v>216</v>
      </c>
      <c r="B85" s="146" t="s">
        <v>217</v>
      </c>
      <c r="C85" s="135">
        <f>'9.1.1. sz. mell '!C86+'9.2.1. sz. mell  '!C87</f>
        <v>0</v>
      </c>
      <c r="D85" s="135">
        <f>'9.1.1. sz. mell '!D86+'9.2.1. sz. mell  '!D87</f>
        <v>0</v>
      </c>
      <c r="E85" s="135">
        <f>'9.1.1. sz. mell '!E86+'9.2.1. sz. mell  '!E87</f>
        <v>0</v>
      </c>
      <c r="F85" s="297">
        <f t="shared" si="6"/>
        <v>0</v>
      </c>
      <c r="G85" s="235">
        <f t="shared" si="7"/>
        <v>0</v>
      </c>
    </row>
    <row r="86" spans="1:7" s="144" customFormat="1" ht="12" customHeight="1">
      <c r="A86" s="149" t="s">
        <v>218</v>
      </c>
      <c r="B86" s="146" t="s">
        <v>219</v>
      </c>
      <c r="C86" s="135">
        <f>'9.1.1. sz. mell '!C87+'9.2.1. sz. mell  '!C88</f>
        <v>0</v>
      </c>
      <c r="D86" s="135">
        <f>'9.1.1. sz. mell '!D87+'9.2.1. sz. mell  '!D88</f>
        <v>0</v>
      </c>
      <c r="E86" s="135">
        <f>'9.1.1. sz. mell '!E87+'9.2.1. sz. mell  '!E88</f>
        <v>0</v>
      </c>
      <c r="F86" s="297">
        <f t="shared" si="6"/>
        <v>0</v>
      </c>
      <c r="G86" s="235">
        <f t="shared" si="7"/>
        <v>0</v>
      </c>
    </row>
    <row r="87" spans="1:7" s="144" customFormat="1" ht="12" customHeight="1" thickBot="1">
      <c r="A87" s="150" t="s">
        <v>220</v>
      </c>
      <c r="B87" s="76" t="s">
        <v>221</v>
      </c>
      <c r="C87" s="135">
        <f>'9.1.1. sz. mell '!C88+'9.2.1. sz. mell  '!C89</f>
        <v>0</v>
      </c>
      <c r="D87" s="135">
        <f>'9.1.1. sz. mell '!D88+'9.2.1. sz. mell  '!D89</f>
        <v>0</v>
      </c>
      <c r="E87" s="135">
        <f>'9.1.1. sz. mell '!E88+'9.2.1. sz. mell  '!E89</f>
        <v>0</v>
      </c>
      <c r="F87" s="297">
        <f t="shared" si="6"/>
        <v>0</v>
      </c>
      <c r="G87" s="235">
        <f t="shared" si="7"/>
        <v>0</v>
      </c>
    </row>
    <row r="88" spans="1:7" s="144" customFormat="1" ht="12" customHeight="1" thickBot="1">
      <c r="A88" s="177" t="s">
        <v>222</v>
      </c>
      <c r="B88" s="74" t="s">
        <v>341</v>
      </c>
      <c r="C88" s="179"/>
      <c r="D88" s="179"/>
      <c r="E88" s="179"/>
      <c r="F88" s="131">
        <f t="shared" si="6"/>
        <v>0</v>
      </c>
      <c r="G88" s="73">
        <f t="shared" si="7"/>
        <v>0</v>
      </c>
    </row>
    <row r="89" spans="1:7" s="144" customFormat="1" ht="13.5" customHeight="1" thickBot="1">
      <c r="A89" s="177" t="s">
        <v>224</v>
      </c>
      <c r="B89" s="74" t="s">
        <v>223</v>
      </c>
      <c r="C89" s="179"/>
      <c r="D89" s="179"/>
      <c r="E89" s="179"/>
      <c r="F89" s="131">
        <f t="shared" si="6"/>
        <v>0</v>
      </c>
      <c r="G89" s="73">
        <f t="shared" si="7"/>
        <v>0</v>
      </c>
    </row>
    <row r="90" spans="1:7" s="144" customFormat="1" ht="15.75" customHeight="1" thickBot="1">
      <c r="A90" s="177" t="s">
        <v>236</v>
      </c>
      <c r="B90" s="151" t="s">
        <v>344</v>
      </c>
      <c r="C90" s="137">
        <f>+C67+C71+C76+C79+C83+C89+C88</f>
        <v>537428281</v>
      </c>
      <c r="D90" s="137">
        <f>+D67+D71+D76+D79+D83+D89+D88</f>
        <v>0</v>
      </c>
      <c r="E90" s="137">
        <f>+E67+E71+E76+E79+E83+E89+E88</f>
        <v>50000000</v>
      </c>
      <c r="F90" s="137">
        <f>+F67+F71+F76+F79+F83+F89+F88</f>
        <v>50000000</v>
      </c>
      <c r="G90" s="173">
        <f>+G67+G71+G76+G79+G83+G89+G88</f>
        <v>587428281</v>
      </c>
    </row>
    <row r="91" spans="1:7" s="144" customFormat="1" ht="25.5" customHeight="1" thickBot="1">
      <c r="A91" s="178" t="s">
        <v>343</v>
      </c>
      <c r="B91" s="152" t="s">
        <v>345</v>
      </c>
      <c r="C91" s="137">
        <f>+C66+C90</f>
        <v>946047509</v>
      </c>
      <c r="D91" s="137">
        <f>+D66+D90</f>
        <v>2126583</v>
      </c>
      <c r="E91" s="137">
        <f>+E66+E90</f>
        <v>54983052</v>
      </c>
      <c r="F91" s="137">
        <f>+F66+F90</f>
        <v>57109635</v>
      </c>
      <c r="G91" s="173">
        <f>+G66+G90</f>
        <v>1003157144</v>
      </c>
    </row>
    <row r="92" spans="1:7" ht="16.5" customHeight="1">
      <c r="A92" s="703" t="s">
        <v>33</v>
      </c>
      <c r="B92" s="703"/>
      <c r="C92" s="703"/>
      <c r="D92" s="703"/>
      <c r="E92" s="703"/>
      <c r="F92" s="703"/>
      <c r="G92" s="703"/>
    </row>
    <row r="93" spans="1:7" s="153" customFormat="1" ht="16.5" customHeight="1" thickBot="1">
      <c r="A93" s="705" t="s">
        <v>83</v>
      </c>
      <c r="B93" s="705"/>
      <c r="C93" s="50"/>
      <c r="G93" s="50" t="str">
        <f>G4</f>
        <v>Forintban</v>
      </c>
    </row>
    <row r="94" spans="1:7" ht="15.75">
      <c r="A94" s="706" t="s">
        <v>47</v>
      </c>
      <c r="B94" s="708" t="s">
        <v>379</v>
      </c>
      <c r="C94" s="710" t="str">
        <f>+CONCATENATE(LEFT(ÖSSZEFÜGGÉSEK!A6,4),". évi")</f>
        <v>2019. évi</v>
      </c>
      <c r="D94" s="711"/>
      <c r="E94" s="712"/>
      <c r="F94" s="712"/>
      <c r="G94" s="713"/>
    </row>
    <row r="95" spans="1:7" ht="48.75" thickBot="1">
      <c r="A95" s="707"/>
      <c r="B95" s="709"/>
      <c r="C95" s="305" t="s">
        <v>378</v>
      </c>
      <c r="D95" s="306" t="s">
        <v>443</v>
      </c>
      <c r="E95" s="306" t="s">
        <v>640</v>
      </c>
      <c r="F95" s="307" t="s">
        <v>440</v>
      </c>
      <c r="G95" s="308" t="s">
        <v>641</v>
      </c>
    </row>
    <row r="96" spans="1:7" s="143" customFormat="1" ht="12" customHeight="1" thickBot="1">
      <c r="A96" s="23" t="s">
        <v>353</v>
      </c>
      <c r="B96" s="24" t="s">
        <v>354</v>
      </c>
      <c r="C96" s="309" t="s">
        <v>355</v>
      </c>
      <c r="D96" s="309" t="s">
        <v>357</v>
      </c>
      <c r="E96" s="310" t="s">
        <v>356</v>
      </c>
      <c r="F96" s="310" t="s">
        <v>444</v>
      </c>
      <c r="G96" s="311" t="s">
        <v>445</v>
      </c>
    </row>
    <row r="97" spans="1:7" ht="12" customHeight="1" thickBot="1">
      <c r="A97" s="18" t="s">
        <v>5</v>
      </c>
      <c r="B97" s="360" t="s">
        <v>303</v>
      </c>
      <c r="C97" s="363">
        <f>C98+C99+C100+C101+C102+C115</f>
        <v>511448925</v>
      </c>
      <c r="D97" s="131">
        <f>D98+D99+D100+D101+D102+D115</f>
        <v>902583</v>
      </c>
      <c r="E97" s="271">
        <f>E98+E99+E100+E101+E102+E115</f>
        <v>4713052</v>
      </c>
      <c r="F97" s="361">
        <f>F98+F99+F100+F101+F102+F115</f>
        <v>5615635</v>
      </c>
      <c r="G97" s="189">
        <f>G98+G99+G100+G101+G102+G115</f>
        <v>517064560</v>
      </c>
    </row>
    <row r="98" spans="1:7" ht="12" customHeight="1">
      <c r="A98" s="13" t="s">
        <v>59</v>
      </c>
      <c r="B98" s="6" t="s">
        <v>34</v>
      </c>
      <c r="C98" s="362">
        <f>'9.1.1. sz. mell '!C95+'9.2.1. sz. mell  '!C96</f>
        <v>144095000</v>
      </c>
      <c r="D98" s="362">
        <f>'9.1.1. sz. mell '!D95+'9.2.1. sz. mell  '!D96</f>
        <v>1114000</v>
      </c>
      <c r="E98" s="362">
        <f>'9.1.1. sz. mell '!E95+'9.2.1. sz. mell  '!E96</f>
        <v>0</v>
      </c>
      <c r="F98" s="298">
        <f aca="true" t="shared" si="8" ref="F98:F117">D98+E98</f>
        <v>1114000</v>
      </c>
      <c r="G98" s="237">
        <f aca="true" t="shared" si="9" ref="G98:G117">C98+F98</f>
        <v>145209000</v>
      </c>
    </row>
    <row r="99" spans="1:7" ht="12" customHeight="1">
      <c r="A99" s="10" t="s">
        <v>60</v>
      </c>
      <c r="B99" s="4" t="s">
        <v>104</v>
      </c>
      <c r="C99" s="359">
        <f>'9.1.1. sz. mell '!C96+'9.2.1. sz. mell  '!C97</f>
        <v>28069000</v>
      </c>
      <c r="D99" s="359">
        <f>'9.1.1. sz. mell '!D96+'9.2.1. sz. mell  '!D97</f>
        <v>217000</v>
      </c>
      <c r="E99" s="359">
        <f>'9.1.1. sz. mell '!E96+'9.2.1. sz. mell  '!E97</f>
        <v>0</v>
      </c>
      <c r="F99" s="299">
        <f t="shared" si="8"/>
        <v>217000</v>
      </c>
      <c r="G99" s="233">
        <f t="shared" si="9"/>
        <v>28286000</v>
      </c>
    </row>
    <row r="100" spans="1:7" ht="12" customHeight="1">
      <c r="A100" s="10" t="s">
        <v>61</v>
      </c>
      <c r="B100" s="4" t="s">
        <v>78</v>
      </c>
      <c r="C100" s="359">
        <f>'9.1.1. sz. mell '!C97+'9.2.1. sz. mell  '!C98</f>
        <v>215405000</v>
      </c>
      <c r="D100" s="359">
        <f>'9.1.1. sz. mell '!D97+'9.2.1. sz. mell  '!D98</f>
        <v>-787000</v>
      </c>
      <c r="E100" s="359">
        <f>'9.1.1. sz. mell '!E97+'9.2.1. sz. mell  '!E98</f>
        <v>1113000</v>
      </c>
      <c r="F100" s="300">
        <f t="shared" si="8"/>
        <v>326000</v>
      </c>
      <c r="G100" s="234">
        <f t="shared" si="9"/>
        <v>215731000</v>
      </c>
    </row>
    <row r="101" spans="1:7" ht="12" customHeight="1">
      <c r="A101" s="10" t="s">
        <v>62</v>
      </c>
      <c r="B101" s="7" t="s">
        <v>105</v>
      </c>
      <c r="C101" s="359">
        <f>'9.1.1. sz. mell '!C98+'9.2.1. sz. mell  '!C99</f>
        <v>5390000</v>
      </c>
      <c r="D101" s="359">
        <f>'9.1.1. sz. mell '!D98+'9.2.1. sz. mell  '!D99</f>
        <v>0</v>
      </c>
      <c r="E101" s="359">
        <f>'9.1.1. sz. mell '!E98+'9.2.1. sz. mell  '!E99</f>
        <v>0</v>
      </c>
      <c r="F101" s="300">
        <f t="shared" si="8"/>
        <v>0</v>
      </c>
      <c r="G101" s="234">
        <f t="shared" si="9"/>
        <v>5390000</v>
      </c>
    </row>
    <row r="102" spans="1:7" ht="12" customHeight="1">
      <c r="A102" s="10" t="s">
        <v>70</v>
      </c>
      <c r="B102" s="15" t="s">
        <v>106</v>
      </c>
      <c r="C102" s="359">
        <f>'9.1.1. sz. mell '!C99+'9.2.1. sz. mell  '!C100</f>
        <v>107702000</v>
      </c>
      <c r="D102" s="359">
        <f>'9.1.1. sz. mell '!D99+'9.2.1. sz. mell  '!D100</f>
        <v>0</v>
      </c>
      <c r="E102" s="359">
        <f>'9.1.1. sz. mell '!E99+'9.2.1. sz. mell  '!E100</f>
        <v>0</v>
      </c>
      <c r="F102" s="300">
        <f t="shared" si="8"/>
        <v>0</v>
      </c>
      <c r="G102" s="234">
        <f t="shared" si="9"/>
        <v>107702000</v>
      </c>
    </row>
    <row r="103" spans="1:7" ht="12" customHeight="1">
      <c r="A103" s="10" t="s">
        <v>63</v>
      </c>
      <c r="B103" s="4" t="s">
        <v>308</v>
      </c>
      <c r="C103" s="359">
        <f>'9.1.1. sz. mell '!C100+'9.2.1. sz. mell  '!C101</f>
        <v>3872000</v>
      </c>
      <c r="D103" s="359">
        <f>'9.1.1. sz. mell '!D100+'9.2.1. sz. mell  '!D101</f>
        <v>0</v>
      </c>
      <c r="E103" s="359">
        <f>'9.1.1. sz. mell '!E100+'9.2.1. sz. mell  '!E101</f>
        <v>0</v>
      </c>
      <c r="F103" s="300">
        <f t="shared" si="8"/>
        <v>0</v>
      </c>
      <c r="G103" s="234">
        <f t="shared" si="9"/>
        <v>3872000</v>
      </c>
    </row>
    <row r="104" spans="1:7" ht="12" customHeight="1">
      <c r="A104" s="10" t="s">
        <v>64</v>
      </c>
      <c r="B104" s="53" t="s">
        <v>307</v>
      </c>
      <c r="C104" s="359">
        <f>'9.1.1. sz. mell '!C101+'9.2.1. sz. mell  '!C102</f>
        <v>0</v>
      </c>
      <c r="D104" s="359">
        <f>'9.1.1. sz. mell '!D101+'9.2.1. sz. mell  '!D102</f>
        <v>0</v>
      </c>
      <c r="E104" s="359">
        <f>'9.1.1. sz. mell '!E101+'9.2.1. sz. mell  '!E102</f>
        <v>0</v>
      </c>
      <c r="F104" s="300">
        <f t="shared" si="8"/>
        <v>0</v>
      </c>
      <c r="G104" s="234">
        <f t="shared" si="9"/>
        <v>0</v>
      </c>
    </row>
    <row r="105" spans="1:7" ht="12" customHeight="1">
      <c r="A105" s="10" t="s">
        <v>71</v>
      </c>
      <c r="B105" s="53" t="s">
        <v>306</v>
      </c>
      <c r="C105" s="359">
        <f>'9.1.1. sz. mell '!C102+'9.2.1. sz. mell  '!C103</f>
        <v>0</v>
      </c>
      <c r="D105" s="359">
        <f>'9.1.1. sz. mell '!D102+'9.2.1. sz. mell  '!D103</f>
        <v>0</v>
      </c>
      <c r="E105" s="359">
        <f>'9.1.1. sz. mell '!E102+'9.2.1. sz. mell  '!E103</f>
        <v>0</v>
      </c>
      <c r="F105" s="300">
        <f t="shared" si="8"/>
        <v>0</v>
      </c>
      <c r="G105" s="234">
        <f t="shared" si="9"/>
        <v>0</v>
      </c>
    </row>
    <row r="106" spans="1:7" ht="12" customHeight="1">
      <c r="A106" s="10" t="s">
        <v>72</v>
      </c>
      <c r="B106" s="51" t="s">
        <v>239</v>
      </c>
      <c r="C106" s="359">
        <f>'9.1.1. sz. mell '!C103+'9.2.1. sz. mell  '!C104</f>
        <v>0</v>
      </c>
      <c r="D106" s="359">
        <f>'9.1.1. sz. mell '!D103+'9.2.1. sz. mell  '!D104</f>
        <v>0</v>
      </c>
      <c r="E106" s="359">
        <f>'9.1.1. sz. mell '!E103+'9.2.1. sz. mell  '!E104</f>
        <v>0</v>
      </c>
      <c r="F106" s="300">
        <f t="shared" si="8"/>
        <v>0</v>
      </c>
      <c r="G106" s="234">
        <f t="shared" si="9"/>
        <v>0</v>
      </c>
    </row>
    <row r="107" spans="1:7" ht="12" customHeight="1">
      <c r="A107" s="10" t="s">
        <v>73</v>
      </c>
      <c r="B107" s="52" t="s">
        <v>240</v>
      </c>
      <c r="C107" s="359">
        <f>'9.1.1. sz. mell '!C104+'9.2.1. sz. mell  '!C105</f>
        <v>0</v>
      </c>
      <c r="D107" s="359">
        <f>'9.1.1. sz. mell '!D104+'9.2.1. sz. mell  '!D105</f>
        <v>0</v>
      </c>
      <c r="E107" s="359">
        <f>'9.1.1. sz. mell '!E104+'9.2.1. sz. mell  '!E105</f>
        <v>0</v>
      </c>
      <c r="F107" s="300">
        <f t="shared" si="8"/>
        <v>0</v>
      </c>
      <c r="G107" s="234">
        <f t="shared" si="9"/>
        <v>0</v>
      </c>
    </row>
    <row r="108" spans="1:7" ht="12" customHeight="1">
      <c r="A108" s="10" t="s">
        <v>74</v>
      </c>
      <c r="B108" s="52" t="s">
        <v>241</v>
      </c>
      <c r="C108" s="359">
        <f>'9.1.1. sz. mell '!C105+'9.2.1. sz. mell  '!C106</f>
        <v>0</v>
      </c>
      <c r="D108" s="359">
        <f>'9.1.1. sz. mell '!D105+'9.2.1. sz. mell  '!D106</f>
        <v>0</v>
      </c>
      <c r="E108" s="359">
        <f>'9.1.1. sz. mell '!E105+'9.2.1. sz. mell  '!E106</f>
        <v>0</v>
      </c>
      <c r="F108" s="300">
        <f t="shared" si="8"/>
        <v>0</v>
      </c>
      <c r="G108" s="234">
        <f t="shared" si="9"/>
        <v>0</v>
      </c>
    </row>
    <row r="109" spans="1:7" ht="12" customHeight="1">
      <c r="A109" s="10" t="s">
        <v>76</v>
      </c>
      <c r="B109" s="51" t="s">
        <v>242</v>
      </c>
      <c r="C109" s="359">
        <f>'9.1.1. sz. mell '!C106+'9.2.1. sz. mell  '!C107</f>
        <v>103830000</v>
      </c>
      <c r="D109" s="359">
        <f>'9.1.1. sz. mell '!D106+'9.2.1. sz. mell  '!D107</f>
        <v>0</v>
      </c>
      <c r="E109" s="359">
        <f>'9.1.1. sz. mell '!E106+'9.2.1. sz. mell  '!E107</f>
        <v>0</v>
      </c>
      <c r="F109" s="300">
        <f t="shared" si="8"/>
        <v>0</v>
      </c>
      <c r="G109" s="234">
        <f t="shared" si="9"/>
        <v>103830000</v>
      </c>
    </row>
    <row r="110" spans="1:7" ht="12" customHeight="1">
      <c r="A110" s="10" t="s">
        <v>107</v>
      </c>
      <c r="B110" s="51" t="s">
        <v>243</v>
      </c>
      <c r="C110" s="359">
        <f>'9.1.1. sz. mell '!C107+'9.2.1. sz. mell  '!C108</f>
        <v>0</v>
      </c>
      <c r="D110" s="359">
        <f>'9.1.1. sz. mell '!D107+'9.2.1. sz. mell  '!D108</f>
        <v>0</v>
      </c>
      <c r="E110" s="359">
        <f>'9.1.1. sz. mell '!E107+'9.2.1. sz. mell  '!E108</f>
        <v>0</v>
      </c>
      <c r="F110" s="300">
        <f t="shared" si="8"/>
        <v>0</v>
      </c>
      <c r="G110" s="234">
        <f t="shared" si="9"/>
        <v>0</v>
      </c>
    </row>
    <row r="111" spans="1:7" ht="12" customHeight="1">
      <c r="A111" s="10" t="s">
        <v>237</v>
      </c>
      <c r="B111" s="52" t="s">
        <v>244</v>
      </c>
      <c r="C111" s="359">
        <f>'9.1.1. sz. mell '!C108+'9.2.1. sz. mell  '!C109</f>
        <v>0</v>
      </c>
      <c r="D111" s="359">
        <f>'9.1.1. sz. mell '!D108+'9.2.1. sz. mell  '!D109</f>
        <v>0</v>
      </c>
      <c r="E111" s="359">
        <f>'9.1.1. sz. mell '!E108+'9.2.1. sz. mell  '!E109</f>
        <v>0</v>
      </c>
      <c r="F111" s="300">
        <f t="shared" si="8"/>
        <v>0</v>
      </c>
      <c r="G111" s="234">
        <f t="shared" si="9"/>
        <v>0</v>
      </c>
    </row>
    <row r="112" spans="1:7" ht="12" customHeight="1">
      <c r="A112" s="9" t="s">
        <v>238</v>
      </c>
      <c r="B112" s="53" t="s">
        <v>245</v>
      </c>
      <c r="C112" s="359">
        <f>'9.1.1. sz. mell '!C109+'9.2.1. sz. mell  '!C110</f>
        <v>0</v>
      </c>
      <c r="D112" s="359">
        <f>'9.1.1. sz. mell '!D109+'9.2.1. sz. mell  '!D110</f>
        <v>0</v>
      </c>
      <c r="E112" s="359">
        <f>'9.1.1. sz. mell '!E109+'9.2.1. sz. mell  '!E110</f>
        <v>0</v>
      </c>
      <c r="F112" s="300">
        <f t="shared" si="8"/>
        <v>0</v>
      </c>
      <c r="G112" s="234">
        <f t="shared" si="9"/>
        <v>0</v>
      </c>
    </row>
    <row r="113" spans="1:7" ht="12" customHeight="1">
      <c r="A113" s="10" t="s">
        <v>304</v>
      </c>
      <c r="B113" s="53" t="s">
        <v>246</v>
      </c>
      <c r="C113" s="359">
        <f>'9.1.1. sz. mell '!C110+'9.2.1. sz. mell  '!C111</f>
        <v>0</v>
      </c>
      <c r="D113" s="359">
        <f>'9.1.1. sz. mell '!D110+'9.2.1. sz. mell  '!D111</f>
        <v>0</v>
      </c>
      <c r="E113" s="359">
        <f>'9.1.1. sz. mell '!E110+'9.2.1. sz. mell  '!E111</f>
        <v>0</v>
      </c>
      <c r="F113" s="300">
        <f t="shared" si="8"/>
        <v>0</v>
      </c>
      <c r="G113" s="234">
        <f t="shared" si="9"/>
        <v>0</v>
      </c>
    </row>
    <row r="114" spans="1:7" ht="12" customHeight="1">
      <c r="A114" s="12" t="s">
        <v>305</v>
      </c>
      <c r="B114" s="53" t="s">
        <v>247</v>
      </c>
      <c r="C114" s="359">
        <f>'9.1.1. sz. mell '!C111+'9.2.1. sz. mell  '!C112</f>
        <v>0</v>
      </c>
      <c r="D114" s="359">
        <f>'9.1.1. sz. mell '!D111+'9.2.1. sz. mell  '!D112</f>
        <v>0</v>
      </c>
      <c r="E114" s="359">
        <f>'9.1.1. sz. mell '!E111+'9.2.1. sz. mell  '!E112</f>
        <v>0</v>
      </c>
      <c r="F114" s="300">
        <f t="shared" si="8"/>
        <v>0</v>
      </c>
      <c r="G114" s="234">
        <f t="shared" si="9"/>
        <v>0</v>
      </c>
    </row>
    <row r="115" spans="1:7" ht="12" customHeight="1">
      <c r="A115" s="10" t="s">
        <v>309</v>
      </c>
      <c r="B115" s="7" t="s">
        <v>35</v>
      </c>
      <c r="C115" s="359">
        <f>'9.1.1. sz. mell '!C112+'9.2.1. sz. mell  '!C113</f>
        <v>10787925</v>
      </c>
      <c r="D115" s="359">
        <f>'9.1.1. sz. mell '!D112+'9.2.1. sz. mell  '!D113</f>
        <v>358583</v>
      </c>
      <c r="E115" s="359">
        <f>'9.1.1. sz. mell '!E112+'9.2.1. sz. mell  '!E113</f>
        <v>3600052</v>
      </c>
      <c r="F115" s="299">
        <f t="shared" si="8"/>
        <v>3958635</v>
      </c>
      <c r="G115" s="233">
        <f t="shared" si="9"/>
        <v>14746560</v>
      </c>
    </row>
    <row r="116" spans="1:7" ht="12" customHeight="1">
      <c r="A116" s="10" t="s">
        <v>310</v>
      </c>
      <c r="B116" s="4" t="s">
        <v>312</v>
      </c>
      <c r="C116" s="359">
        <f>'9.1.1. sz. mell '!C113+'9.2.1. sz. mell  '!C114</f>
        <v>505435</v>
      </c>
      <c r="D116" s="359">
        <f>'9.1.1. sz. mell '!D113+'9.2.1. sz. mell  '!D114</f>
        <v>358583</v>
      </c>
      <c r="E116" s="359">
        <f>'9.1.1. sz. mell '!E113+'9.2.1. sz. mell  '!E114</f>
        <v>3600052</v>
      </c>
      <c r="F116" s="299">
        <f t="shared" si="8"/>
        <v>3958635</v>
      </c>
      <c r="G116" s="233">
        <f t="shared" si="9"/>
        <v>4464070</v>
      </c>
    </row>
    <row r="117" spans="1:7" ht="12" customHeight="1" thickBot="1">
      <c r="A117" s="14" t="s">
        <v>311</v>
      </c>
      <c r="B117" s="186" t="s">
        <v>313</v>
      </c>
      <c r="C117" s="364">
        <f>'9.1.1. sz. mell '!C114+'9.2.1. sz. mell  '!C115</f>
        <v>10282490</v>
      </c>
      <c r="D117" s="364">
        <f>'9.1.1. sz. mell '!D114+'9.2.1. sz. mell  '!D115</f>
        <v>0</v>
      </c>
      <c r="E117" s="364">
        <f>'9.1.1. sz. mell '!E114+'9.2.1. sz. mell  '!E115</f>
        <v>0</v>
      </c>
      <c r="F117" s="301">
        <f t="shared" si="8"/>
        <v>0</v>
      </c>
      <c r="G117" s="238">
        <f t="shared" si="9"/>
        <v>10282490</v>
      </c>
    </row>
    <row r="118" spans="1:7" ht="12" customHeight="1" thickBot="1">
      <c r="A118" s="184" t="s">
        <v>6</v>
      </c>
      <c r="B118" s="185" t="s">
        <v>248</v>
      </c>
      <c r="C118" s="195">
        <f>+C119+C121+C123</f>
        <v>432186000</v>
      </c>
      <c r="D118" s="195">
        <f>+D119+D121+D123</f>
        <v>6664000</v>
      </c>
      <c r="E118" s="195">
        <f>+E119+E121+E123</f>
        <v>0</v>
      </c>
      <c r="F118" s="195">
        <f>+F119+F121+F123</f>
        <v>6664000</v>
      </c>
      <c r="G118" s="190">
        <f>+G119+G121+G123</f>
        <v>438850000</v>
      </c>
    </row>
    <row r="119" spans="1:7" ht="12" customHeight="1">
      <c r="A119" s="11" t="s">
        <v>65</v>
      </c>
      <c r="B119" s="4" t="s">
        <v>122</v>
      </c>
      <c r="C119" s="133">
        <f>'9.1.1. sz. mell '!C116+'9.2.1. sz. mell  '!C117</f>
        <v>432186000</v>
      </c>
      <c r="D119" s="133">
        <f>'9.1.1. sz. mell '!D116+'9.2.1. sz. mell  '!D117</f>
        <v>6664000</v>
      </c>
      <c r="E119" s="133">
        <f>'9.1.1. sz. mell '!E116+'9.2.1. sz. mell  '!E117</f>
        <v>0</v>
      </c>
      <c r="F119" s="175">
        <f aca="true" t="shared" si="10" ref="F119:F131">D119+E119</f>
        <v>6664000</v>
      </c>
      <c r="G119" s="174">
        <f aca="true" t="shared" si="11" ref="G119:G131">C119+F119</f>
        <v>438850000</v>
      </c>
    </row>
    <row r="120" spans="1:7" ht="12" customHeight="1">
      <c r="A120" s="11" t="s">
        <v>66</v>
      </c>
      <c r="B120" s="8" t="s">
        <v>252</v>
      </c>
      <c r="C120" s="133">
        <f>'9.1.1. sz. mell '!C117+'9.2.1. sz. mell  '!C118</f>
        <v>412780000</v>
      </c>
      <c r="D120" s="133">
        <f>'9.1.1. sz. mell '!D117+'9.2.1. sz. mell  '!D118</f>
        <v>5164000</v>
      </c>
      <c r="E120" s="133">
        <f>'9.1.1. sz. mell '!E117+'9.2.1. sz. mell  '!E118</f>
        <v>0</v>
      </c>
      <c r="F120" s="175">
        <f t="shared" si="10"/>
        <v>5164000</v>
      </c>
      <c r="G120" s="174">
        <f t="shared" si="11"/>
        <v>417944000</v>
      </c>
    </row>
    <row r="121" spans="1:7" ht="12" customHeight="1">
      <c r="A121" s="11" t="s">
        <v>67</v>
      </c>
      <c r="B121" s="8" t="s">
        <v>108</v>
      </c>
      <c r="C121" s="133">
        <f>'9.1.1. sz. mell '!C118+'9.2.1. sz. mell  '!C119</f>
        <v>0</v>
      </c>
      <c r="D121" s="133">
        <f>'9.1.1. sz. mell '!D118+'9.2.1. sz. mell  '!D119</f>
        <v>0</v>
      </c>
      <c r="E121" s="133">
        <f>'9.1.1. sz. mell '!E118+'9.2.1. sz. mell  '!E119</f>
        <v>0</v>
      </c>
      <c r="F121" s="299">
        <f t="shared" si="10"/>
        <v>0</v>
      </c>
      <c r="G121" s="233">
        <f t="shared" si="11"/>
        <v>0</v>
      </c>
    </row>
    <row r="122" spans="1:7" ht="12" customHeight="1">
      <c r="A122" s="11" t="s">
        <v>68</v>
      </c>
      <c r="B122" s="8" t="s">
        <v>253</v>
      </c>
      <c r="C122" s="133">
        <f>'9.1.1. sz. mell '!C119+'9.2.1. sz. mell  '!C120</f>
        <v>0</v>
      </c>
      <c r="D122" s="133">
        <f>'9.1.1. sz. mell '!D119+'9.2.1. sz. mell  '!D120</f>
        <v>0</v>
      </c>
      <c r="E122" s="133">
        <f>'9.1.1. sz. mell '!E119+'9.2.1. sz. mell  '!E120</f>
        <v>0</v>
      </c>
      <c r="F122" s="299">
        <f t="shared" si="10"/>
        <v>0</v>
      </c>
      <c r="G122" s="233">
        <f t="shared" si="11"/>
        <v>0</v>
      </c>
    </row>
    <row r="123" spans="1:7" ht="12" customHeight="1">
      <c r="A123" s="11" t="s">
        <v>69</v>
      </c>
      <c r="B123" s="76" t="s">
        <v>124</v>
      </c>
      <c r="C123" s="133">
        <f>'9.1.1. sz. mell '!C120+'9.2.1. sz. mell  '!C121</f>
        <v>0</v>
      </c>
      <c r="D123" s="133">
        <f>'9.1.1. sz. mell '!D120+'9.2.1. sz. mell  '!D121</f>
        <v>0</v>
      </c>
      <c r="E123" s="133">
        <f>'9.1.1. sz. mell '!E120+'9.2.1. sz. mell  '!E121</f>
        <v>0</v>
      </c>
      <c r="F123" s="299">
        <f t="shared" si="10"/>
        <v>0</v>
      </c>
      <c r="G123" s="233">
        <f t="shared" si="11"/>
        <v>0</v>
      </c>
    </row>
    <row r="124" spans="1:7" ht="12" customHeight="1">
      <c r="A124" s="11" t="s">
        <v>75</v>
      </c>
      <c r="B124" s="75" t="s">
        <v>297</v>
      </c>
      <c r="C124" s="133">
        <f>'9.1.1. sz. mell '!C121+'9.2.1. sz. mell  '!C122</f>
        <v>0</v>
      </c>
      <c r="D124" s="133">
        <f>'9.1.1. sz. mell '!D121+'9.2.1. sz. mell  '!D122</f>
        <v>0</v>
      </c>
      <c r="E124" s="133">
        <f>'9.1.1. sz. mell '!E121+'9.2.1. sz. mell  '!E122</f>
        <v>0</v>
      </c>
      <c r="F124" s="299">
        <f t="shared" si="10"/>
        <v>0</v>
      </c>
      <c r="G124" s="233">
        <f t="shared" si="11"/>
        <v>0</v>
      </c>
    </row>
    <row r="125" spans="1:7" ht="12" customHeight="1">
      <c r="A125" s="11" t="s">
        <v>77</v>
      </c>
      <c r="B125" s="141" t="s">
        <v>258</v>
      </c>
      <c r="C125" s="133">
        <f>'9.1.1. sz. mell '!C122+'9.2.1. sz. mell  '!C123</f>
        <v>0</v>
      </c>
      <c r="D125" s="133">
        <f>'9.1.1. sz. mell '!D122+'9.2.1. sz. mell  '!D123</f>
        <v>0</v>
      </c>
      <c r="E125" s="133">
        <f>'9.1.1. sz. mell '!E122+'9.2.1. sz. mell  '!E123</f>
        <v>0</v>
      </c>
      <c r="F125" s="299">
        <f t="shared" si="10"/>
        <v>0</v>
      </c>
      <c r="G125" s="233">
        <f t="shared" si="11"/>
        <v>0</v>
      </c>
    </row>
    <row r="126" spans="1:7" ht="22.5">
      <c r="A126" s="11" t="s">
        <v>109</v>
      </c>
      <c r="B126" s="52" t="s">
        <v>241</v>
      </c>
      <c r="C126" s="133">
        <f>'9.1.1. sz. mell '!C123+'9.2.1. sz. mell  '!C124</f>
        <v>0</v>
      </c>
      <c r="D126" s="133">
        <f>'9.1.1. sz. mell '!D123+'9.2.1. sz. mell  '!D124</f>
        <v>0</v>
      </c>
      <c r="E126" s="133">
        <f>'9.1.1. sz. mell '!E123+'9.2.1. sz. mell  '!E124</f>
        <v>0</v>
      </c>
      <c r="F126" s="299">
        <f t="shared" si="10"/>
        <v>0</v>
      </c>
      <c r="G126" s="233">
        <f t="shared" si="11"/>
        <v>0</v>
      </c>
    </row>
    <row r="127" spans="1:7" ht="12" customHeight="1">
      <c r="A127" s="11" t="s">
        <v>110</v>
      </c>
      <c r="B127" s="52" t="s">
        <v>257</v>
      </c>
      <c r="C127" s="133">
        <f>'9.1.1. sz. mell '!C124+'9.2.1. sz. mell  '!C125</f>
        <v>0</v>
      </c>
      <c r="D127" s="133">
        <f>'9.1.1. sz. mell '!D124+'9.2.1. sz. mell  '!D125</f>
        <v>0</v>
      </c>
      <c r="E127" s="133">
        <f>'9.1.1. sz. mell '!E124+'9.2.1. sz. mell  '!E125</f>
        <v>0</v>
      </c>
      <c r="F127" s="299">
        <f t="shared" si="10"/>
        <v>0</v>
      </c>
      <c r="G127" s="233">
        <f t="shared" si="11"/>
        <v>0</v>
      </c>
    </row>
    <row r="128" spans="1:7" ht="12" customHeight="1">
      <c r="A128" s="11" t="s">
        <v>111</v>
      </c>
      <c r="B128" s="52" t="s">
        <v>256</v>
      </c>
      <c r="C128" s="133">
        <f>'9.1.1. sz. mell '!C125+'9.2.1. sz. mell  '!C126</f>
        <v>0</v>
      </c>
      <c r="D128" s="133">
        <f>'9.1.1. sz. mell '!D125+'9.2.1. sz. mell  '!D126</f>
        <v>0</v>
      </c>
      <c r="E128" s="133">
        <f>'9.1.1. sz. mell '!E125+'9.2.1. sz. mell  '!E126</f>
        <v>0</v>
      </c>
      <c r="F128" s="299">
        <f t="shared" si="10"/>
        <v>0</v>
      </c>
      <c r="G128" s="233">
        <f t="shared" si="11"/>
        <v>0</v>
      </c>
    </row>
    <row r="129" spans="1:7" ht="12" customHeight="1">
      <c r="A129" s="11" t="s">
        <v>249</v>
      </c>
      <c r="B129" s="52" t="s">
        <v>244</v>
      </c>
      <c r="C129" s="133">
        <f>'9.1.1. sz. mell '!C126+'9.2.1. sz. mell  '!C127</f>
        <v>0</v>
      </c>
      <c r="D129" s="133">
        <f>'9.1.1. sz. mell '!D126+'9.2.1. sz. mell  '!D127</f>
        <v>0</v>
      </c>
      <c r="E129" s="133">
        <f>'9.1.1. sz. mell '!E126+'9.2.1. sz. mell  '!E127</f>
        <v>0</v>
      </c>
      <c r="F129" s="299">
        <f t="shared" si="10"/>
        <v>0</v>
      </c>
      <c r="G129" s="233">
        <f t="shared" si="11"/>
        <v>0</v>
      </c>
    </row>
    <row r="130" spans="1:7" ht="12" customHeight="1">
      <c r="A130" s="11" t="s">
        <v>250</v>
      </c>
      <c r="B130" s="52" t="s">
        <v>255</v>
      </c>
      <c r="C130" s="133">
        <f>'9.1.1. sz. mell '!C127+'9.2.1. sz. mell  '!C128</f>
        <v>0</v>
      </c>
      <c r="D130" s="133">
        <f>'9.1.1. sz. mell '!D127+'9.2.1. sz. mell  '!D128</f>
        <v>0</v>
      </c>
      <c r="E130" s="133">
        <f>'9.1.1. sz. mell '!E127+'9.2.1. sz. mell  '!E128</f>
        <v>0</v>
      </c>
      <c r="F130" s="299">
        <f t="shared" si="10"/>
        <v>0</v>
      </c>
      <c r="G130" s="233">
        <f t="shared" si="11"/>
        <v>0</v>
      </c>
    </row>
    <row r="131" spans="1:7" ht="23.25" thickBot="1">
      <c r="A131" s="9" t="s">
        <v>251</v>
      </c>
      <c r="B131" s="52" t="s">
        <v>254</v>
      </c>
      <c r="C131" s="133">
        <f>'9.1.1. sz. mell '!C128+'9.2.1. sz. mell  '!C129</f>
        <v>0</v>
      </c>
      <c r="D131" s="133">
        <f>'9.1.1. sz. mell '!D128+'9.2.1. sz. mell  '!D129</f>
        <v>0</v>
      </c>
      <c r="E131" s="133">
        <f>'9.1.1. sz. mell '!E128+'9.2.1. sz. mell  '!E129</f>
        <v>0</v>
      </c>
      <c r="F131" s="300">
        <f t="shared" si="10"/>
        <v>0</v>
      </c>
      <c r="G131" s="234">
        <f t="shared" si="11"/>
        <v>0</v>
      </c>
    </row>
    <row r="132" spans="1:7" ht="12" customHeight="1" thickBot="1">
      <c r="A132" s="16" t="s">
        <v>7</v>
      </c>
      <c r="B132" s="48" t="s">
        <v>314</v>
      </c>
      <c r="C132" s="131">
        <f>+C97+C118</f>
        <v>943634925</v>
      </c>
      <c r="D132" s="201">
        <f>+D97+D118</f>
        <v>7566583</v>
      </c>
      <c r="E132" s="131">
        <f>+E97+E118</f>
        <v>4713052</v>
      </c>
      <c r="F132" s="131">
        <f>+F97+F118</f>
        <v>12279635</v>
      </c>
      <c r="G132" s="73">
        <f>+G97+G118</f>
        <v>955914560</v>
      </c>
    </row>
    <row r="133" spans="1:7" ht="12" customHeight="1" thickBot="1">
      <c r="A133" s="16" t="s">
        <v>8</v>
      </c>
      <c r="B133" s="48" t="s">
        <v>380</v>
      </c>
      <c r="C133" s="131">
        <f>+C134+C135+C136</f>
        <v>8000000</v>
      </c>
      <c r="D133" s="201">
        <f>+D134+D135+D136</f>
        <v>-8000000</v>
      </c>
      <c r="E133" s="131">
        <f>+E134+E135+E136</f>
        <v>50000000</v>
      </c>
      <c r="F133" s="131">
        <f>+F134+F135+F136</f>
        <v>42000000</v>
      </c>
      <c r="G133" s="73">
        <f>+G134+G135+G136</f>
        <v>50000000</v>
      </c>
    </row>
    <row r="134" spans="1:7" ht="12" customHeight="1">
      <c r="A134" s="11" t="s">
        <v>156</v>
      </c>
      <c r="B134" s="8" t="s">
        <v>322</v>
      </c>
      <c r="C134" s="132">
        <f>'9.1.1. sz. mell '!C131+'9.2.1. sz. mell  '!C131</f>
        <v>8000000</v>
      </c>
      <c r="D134" s="132">
        <f>'9.1.1. sz. mell '!D131</f>
        <v>-8000000</v>
      </c>
      <c r="E134" s="132">
        <f>'9.1.1. sz. mell '!E131+'9.1.2. sz. mell '!E131</f>
        <v>0</v>
      </c>
      <c r="F134" s="299">
        <f>D134+E134</f>
        <v>-8000000</v>
      </c>
      <c r="G134" s="233">
        <f>C134+F134</f>
        <v>0</v>
      </c>
    </row>
    <row r="135" spans="1:7" ht="12" customHeight="1">
      <c r="A135" s="11" t="s">
        <v>157</v>
      </c>
      <c r="B135" s="8" t="s">
        <v>323</v>
      </c>
      <c r="C135" s="132">
        <f>'9.1.1. sz. mell '!C132+'9.2.1. sz. mell  '!C132</f>
        <v>0</v>
      </c>
      <c r="D135" s="132">
        <f>'9.1.1. sz. mell '!D132+'9.1.1. sz. mell '!D132</f>
        <v>0</v>
      </c>
      <c r="E135" s="132">
        <f>'9.1.1. sz. mell '!E132</f>
        <v>50000000</v>
      </c>
      <c r="F135" s="299">
        <f>D135+E135</f>
        <v>50000000</v>
      </c>
      <c r="G135" s="233">
        <f>C135+F135</f>
        <v>50000000</v>
      </c>
    </row>
    <row r="136" spans="1:7" ht="12" customHeight="1" thickBot="1">
      <c r="A136" s="9" t="s">
        <v>158</v>
      </c>
      <c r="B136" s="8" t="s">
        <v>324</v>
      </c>
      <c r="C136" s="132">
        <f>'9.1.1. sz. mell '!C133+'9.2.1. sz. mell  '!C133</f>
        <v>0</v>
      </c>
      <c r="D136" s="132">
        <f>'9.1.1. sz. mell '!D133+'9.1.1. sz. mell '!D133</f>
        <v>0</v>
      </c>
      <c r="E136" s="132">
        <f>'9.1.1. sz. mell '!E133+'9.1.1. sz. mell '!E133</f>
        <v>0</v>
      </c>
      <c r="F136" s="299">
        <f>D136+E136</f>
        <v>0</v>
      </c>
      <c r="G136" s="233">
        <f>C136+F136</f>
        <v>0</v>
      </c>
    </row>
    <row r="137" spans="1:7" ht="12" customHeight="1" thickBot="1">
      <c r="A137" s="16" t="s">
        <v>9</v>
      </c>
      <c r="B137" s="48" t="s">
        <v>316</v>
      </c>
      <c r="C137" s="131">
        <f>SUM(C138:C143)</f>
        <v>0</v>
      </c>
      <c r="D137" s="201">
        <f>SUM(D138:D143)</f>
        <v>0</v>
      </c>
      <c r="E137" s="131">
        <f>SUM(E138:E143)</f>
        <v>0</v>
      </c>
      <c r="F137" s="131">
        <f>SUM(F138:F143)</f>
        <v>0</v>
      </c>
      <c r="G137" s="73">
        <f>SUM(G138:G143)</f>
        <v>0</v>
      </c>
    </row>
    <row r="138" spans="1:7" ht="12" customHeight="1">
      <c r="A138" s="11" t="s">
        <v>52</v>
      </c>
      <c r="B138" s="5" t="s">
        <v>325</v>
      </c>
      <c r="C138" s="132">
        <f>'9.1.1. sz. mell '!C135+'9.2.1. sz. mell  '!C136</f>
        <v>0</v>
      </c>
      <c r="D138" s="132">
        <f>'9.1.1. sz. mell '!D135+'9.2.1. sz. mell  '!D136</f>
        <v>0</v>
      </c>
      <c r="E138" s="132">
        <f>'9.1.1. sz. mell '!E135+'9.2.1. sz. mell  '!E136</f>
        <v>0</v>
      </c>
      <c r="F138" s="299">
        <f aca="true" t="shared" si="12" ref="F138:F143">D138+E138</f>
        <v>0</v>
      </c>
      <c r="G138" s="233">
        <f aca="true" t="shared" si="13" ref="G138:G143">C138+F138</f>
        <v>0</v>
      </c>
    </row>
    <row r="139" spans="1:7" ht="12" customHeight="1">
      <c r="A139" s="11" t="s">
        <v>53</v>
      </c>
      <c r="B139" s="5" t="s">
        <v>317</v>
      </c>
      <c r="C139" s="132">
        <f>'9.1.1. sz. mell '!C136+'9.2.1. sz. mell  '!C137</f>
        <v>0</v>
      </c>
      <c r="D139" s="132">
        <f>'9.1.1. sz. mell '!D136+'9.2.1. sz. mell  '!D137</f>
        <v>0</v>
      </c>
      <c r="E139" s="132">
        <f>'9.1.1. sz. mell '!E136+'9.2.1. sz. mell  '!E137</f>
        <v>0</v>
      </c>
      <c r="F139" s="299">
        <f t="shared" si="12"/>
        <v>0</v>
      </c>
      <c r="G139" s="233">
        <f t="shared" si="13"/>
        <v>0</v>
      </c>
    </row>
    <row r="140" spans="1:7" ht="12" customHeight="1">
      <c r="A140" s="11" t="s">
        <v>54</v>
      </c>
      <c r="B140" s="5" t="s">
        <v>318</v>
      </c>
      <c r="C140" s="132">
        <f>'9.1.1. sz. mell '!C137+'9.2.1. sz. mell  '!C138</f>
        <v>0</v>
      </c>
      <c r="D140" s="132">
        <f>'9.1.1. sz. mell '!D137+'9.2.1. sz. mell  '!D138</f>
        <v>0</v>
      </c>
      <c r="E140" s="132">
        <f>'9.1.1. sz. mell '!E137+'9.2.1. sz. mell  '!E138</f>
        <v>0</v>
      </c>
      <c r="F140" s="299">
        <f t="shared" si="12"/>
        <v>0</v>
      </c>
      <c r="G140" s="233">
        <f t="shared" si="13"/>
        <v>0</v>
      </c>
    </row>
    <row r="141" spans="1:7" ht="12" customHeight="1">
      <c r="A141" s="11" t="s">
        <v>96</v>
      </c>
      <c r="B141" s="5" t="s">
        <v>319</v>
      </c>
      <c r="C141" s="132">
        <f>'9.1.1. sz. mell '!C138+'9.2.1. sz. mell  '!C139</f>
        <v>0</v>
      </c>
      <c r="D141" s="132">
        <f>'9.1.1. sz. mell '!D138+'9.2.1. sz. mell  '!D139</f>
        <v>0</v>
      </c>
      <c r="E141" s="132">
        <f>'9.1.1. sz. mell '!E138+'9.2.1. sz. mell  '!E139</f>
        <v>0</v>
      </c>
      <c r="F141" s="299">
        <f t="shared" si="12"/>
        <v>0</v>
      </c>
      <c r="G141" s="233">
        <f t="shared" si="13"/>
        <v>0</v>
      </c>
    </row>
    <row r="142" spans="1:7" ht="12" customHeight="1">
      <c r="A142" s="11" t="s">
        <v>97</v>
      </c>
      <c r="B142" s="5" t="s">
        <v>320</v>
      </c>
      <c r="C142" s="132">
        <f>'9.1.1. sz. mell '!C139+'9.2.1. sz. mell  '!C140</f>
        <v>0</v>
      </c>
      <c r="D142" s="132">
        <f>'9.1.1. sz. mell '!D139+'9.2.1. sz. mell  '!D140</f>
        <v>0</v>
      </c>
      <c r="E142" s="132">
        <f>'9.1.1. sz. mell '!E139+'9.2.1. sz. mell  '!E140</f>
        <v>0</v>
      </c>
      <c r="F142" s="299">
        <f t="shared" si="12"/>
        <v>0</v>
      </c>
      <c r="G142" s="233">
        <f t="shared" si="13"/>
        <v>0</v>
      </c>
    </row>
    <row r="143" spans="1:7" ht="12" customHeight="1" thickBot="1">
      <c r="A143" s="9" t="s">
        <v>98</v>
      </c>
      <c r="B143" s="5" t="s">
        <v>321</v>
      </c>
      <c r="C143" s="132">
        <f>'9.1.1. sz. mell '!C140+'9.2.1. sz. mell  '!C141</f>
        <v>0</v>
      </c>
      <c r="D143" s="132">
        <f>'9.1.1. sz. mell '!D140+'9.2.1. sz. mell  '!D141</f>
        <v>0</v>
      </c>
      <c r="E143" s="132">
        <f>'9.1.1. sz. mell '!E140+'9.2.1. sz. mell  '!E141</f>
        <v>0</v>
      </c>
      <c r="F143" s="299">
        <f t="shared" si="12"/>
        <v>0</v>
      </c>
      <c r="G143" s="233">
        <f t="shared" si="13"/>
        <v>0</v>
      </c>
    </row>
    <row r="144" spans="1:7" ht="12" customHeight="1" thickBot="1">
      <c r="A144" s="16" t="s">
        <v>10</v>
      </c>
      <c r="B144" s="48" t="s">
        <v>329</v>
      </c>
      <c r="C144" s="137">
        <f>+C145+C146+C147+C148</f>
        <v>5483584</v>
      </c>
      <c r="D144" s="205">
        <f>+D145+D146+D147+D148</f>
        <v>0</v>
      </c>
      <c r="E144" s="137">
        <f>+E145+E146+E147+E148</f>
        <v>0</v>
      </c>
      <c r="F144" s="137">
        <f>+F145+F146+F147+F148</f>
        <v>0</v>
      </c>
      <c r="G144" s="173">
        <f>+G145+G146+G147+G148</f>
        <v>5483584</v>
      </c>
    </row>
    <row r="145" spans="1:7" ht="12" customHeight="1">
      <c r="A145" s="11" t="s">
        <v>55</v>
      </c>
      <c r="B145" s="5" t="s">
        <v>259</v>
      </c>
      <c r="C145" s="132">
        <f>'9.1.1. sz. mell '!C142+'9.2.1. sz. mell  '!C143</f>
        <v>0</v>
      </c>
      <c r="D145" s="132">
        <f>'9.1.1. sz. mell '!D142+'9.2.1. sz. mell  '!D143</f>
        <v>0</v>
      </c>
      <c r="E145" s="132">
        <f>'9.1.1. sz. mell '!E142+'9.2.1. sz. mell  '!E143</f>
        <v>0</v>
      </c>
      <c r="F145" s="299">
        <f>D145+E145</f>
        <v>0</v>
      </c>
      <c r="G145" s="233">
        <f>C145+F145</f>
        <v>0</v>
      </c>
    </row>
    <row r="146" spans="1:7" ht="12" customHeight="1">
      <c r="A146" s="11" t="s">
        <v>56</v>
      </c>
      <c r="B146" s="5" t="s">
        <v>260</v>
      </c>
      <c r="C146" s="132">
        <f>'9.1.1. sz. mell '!C143+'9.2.1. sz. mell  '!C144</f>
        <v>5483584</v>
      </c>
      <c r="D146" s="132">
        <f>'9.1.1. sz. mell '!D143+'9.2.1. sz. mell  '!D144</f>
        <v>0</v>
      </c>
      <c r="E146" s="132">
        <f>'9.1.1. sz. mell '!E143+'9.2.1. sz. mell  '!E144</f>
        <v>0</v>
      </c>
      <c r="F146" s="299">
        <f>D146+E146</f>
        <v>0</v>
      </c>
      <c r="G146" s="233">
        <f>C146+F146</f>
        <v>5483584</v>
      </c>
    </row>
    <row r="147" spans="1:7" ht="12" customHeight="1">
      <c r="A147" s="11" t="s">
        <v>176</v>
      </c>
      <c r="B147" s="5" t="s">
        <v>330</v>
      </c>
      <c r="C147" s="132">
        <f>'9.1.1. sz. mell '!C145</f>
        <v>0</v>
      </c>
      <c r="D147" s="132">
        <f>'9.1.1. sz. mell '!D145</f>
        <v>0</v>
      </c>
      <c r="E147" s="132">
        <f>'9.1.1. sz. mell '!E145</f>
        <v>0</v>
      </c>
      <c r="F147" s="299">
        <f>D147+E147</f>
        <v>0</v>
      </c>
      <c r="G147" s="233">
        <f>C147+F147</f>
        <v>0</v>
      </c>
    </row>
    <row r="148" spans="1:7" ht="12" customHeight="1" thickBot="1">
      <c r="A148" s="9" t="s">
        <v>177</v>
      </c>
      <c r="B148" s="3" t="s">
        <v>279</v>
      </c>
      <c r="C148" s="132">
        <f>'9.1.1. sz. mell '!C146</f>
        <v>0</v>
      </c>
      <c r="D148" s="132">
        <f>'9.1.1. sz. mell '!D146</f>
        <v>0</v>
      </c>
      <c r="E148" s="132">
        <f>'9.1.1. sz. mell '!E146</f>
        <v>0</v>
      </c>
      <c r="F148" s="299">
        <f>D148+E148</f>
        <v>0</v>
      </c>
      <c r="G148" s="233">
        <f>C148+F148</f>
        <v>0</v>
      </c>
    </row>
    <row r="149" spans="1:7" ht="12" customHeight="1" thickBot="1">
      <c r="A149" s="16" t="s">
        <v>11</v>
      </c>
      <c r="B149" s="48" t="s">
        <v>331</v>
      </c>
      <c r="C149" s="196">
        <f>SUM(C150:C154)</f>
        <v>0</v>
      </c>
      <c r="D149" s="206">
        <f>SUM(D150:D154)</f>
        <v>0</v>
      </c>
      <c r="E149" s="196">
        <f>SUM(E150:E154)</f>
        <v>0</v>
      </c>
      <c r="F149" s="196">
        <f>SUM(F150:F154)</f>
        <v>0</v>
      </c>
      <c r="G149" s="191">
        <f>SUM(G150:G154)</f>
        <v>0</v>
      </c>
    </row>
    <row r="150" spans="1:7" ht="12" customHeight="1">
      <c r="A150" s="11" t="s">
        <v>57</v>
      </c>
      <c r="B150" s="5" t="s">
        <v>326</v>
      </c>
      <c r="C150" s="132">
        <f>'9.1.1. sz. mell '!C148+'9.2.1. sz. mell  '!C149</f>
        <v>0</v>
      </c>
      <c r="D150" s="132">
        <f>'9.1.1. sz. mell '!D148+'9.2.1. sz. mell  '!D149</f>
        <v>0</v>
      </c>
      <c r="E150" s="132">
        <f>'9.1.1. sz. mell '!E148+'9.2.1. sz. mell  '!E149</f>
        <v>0</v>
      </c>
      <c r="F150" s="299">
        <f aca="true" t="shared" si="14" ref="F150:F156">D150+E150</f>
        <v>0</v>
      </c>
      <c r="G150" s="233">
        <f aca="true" t="shared" si="15" ref="G150:G155">C150+F150</f>
        <v>0</v>
      </c>
    </row>
    <row r="151" spans="1:7" ht="12" customHeight="1">
      <c r="A151" s="11" t="s">
        <v>58</v>
      </c>
      <c r="B151" s="5" t="s">
        <v>333</v>
      </c>
      <c r="C151" s="132">
        <f>'9.1.1. sz. mell '!C149+'9.2.1. sz. mell  '!C150</f>
        <v>0</v>
      </c>
      <c r="D151" s="132">
        <f>'9.1.1. sz. mell '!D149+'9.2.1. sz. mell  '!D150</f>
        <v>0</v>
      </c>
      <c r="E151" s="132">
        <f>'9.1.1. sz. mell '!E149+'9.2.1. sz. mell  '!E150</f>
        <v>0</v>
      </c>
      <c r="F151" s="299">
        <f t="shared" si="14"/>
        <v>0</v>
      </c>
      <c r="G151" s="233">
        <f t="shared" si="15"/>
        <v>0</v>
      </c>
    </row>
    <row r="152" spans="1:7" ht="12" customHeight="1">
      <c r="A152" s="11" t="s">
        <v>188</v>
      </c>
      <c r="B152" s="5" t="s">
        <v>328</v>
      </c>
      <c r="C152" s="132">
        <f>'9.1.1. sz. mell '!C150+'9.2.1. sz. mell  '!C151</f>
        <v>0</v>
      </c>
      <c r="D152" s="132">
        <f>'9.1.1. sz. mell '!D150+'9.2.1. sz. mell  '!D151</f>
        <v>0</v>
      </c>
      <c r="E152" s="132">
        <f>'9.1.1. sz. mell '!E150+'9.2.1. sz. mell  '!E151</f>
        <v>0</v>
      </c>
      <c r="F152" s="299">
        <f t="shared" si="14"/>
        <v>0</v>
      </c>
      <c r="G152" s="233">
        <f t="shared" si="15"/>
        <v>0</v>
      </c>
    </row>
    <row r="153" spans="1:7" ht="12" customHeight="1">
      <c r="A153" s="11" t="s">
        <v>189</v>
      </c>
      <c r="B153" s="5" t="s">
        <v>334</v>
      </c>
      <c r="C153" s="132">
        <f>'9.1.1. sz. mell '!C151+'9.2.1. sz. mell  '!C152</f>
        <v>0</v>
      </c>
      <c r="D153" s="132">
        <f>'9.1.1. sz. mell '!D151+'9.2.1. sz. mell  '!D152</f>
        <v>0</v>
      </c>
      <c r="E153" s="132">
        <f>'9.1.1. sz. mell '!E151+'9.2.1. sz. mell  '!E152</f>
        <v>0</v>
      </c>
      <c r="F153" s="299">
        <f t="shared" si="14"/>
        <v>0</v>
      </c>
      <c r="G153" s="233">
        <f t="shared" si="15"/>
        <v>0</v>
      </c>
    </row>
    <row r="154" spans="1:7" ht="12" customHeight="1" thickBot="1">
      <c r="A154" s="11" t="s">
        <v>332</v>
      </c>
      <c r="B154" s="5" t="s">
        <v>335</v>
      </c>
      <c r="C154" s="132">
        <f>'9.1.1. sz. mell '!C152+'9.2.1. sz. mell  '!C153</f>
        <v>0</v>
      </c>
      <c r="D154" s="132">
        <f>'9.1.1. sz. mell '!D152+'9.2.1. sz. mell  '!D153</f>
        <v>0</v>
      </c>
      <c r="E154" s="132">
        <f>'9.1.1. sz. mell '!E152+'9.2.1. sz. mell  '!E153</f>
        <v>0</v>
      </c>
      <c r="F154" s="300">
        <f t="shared" si="14"/>
        <v>0</v>
      </c>
      <c r="G154" s="234">
        <f t="shared" si="15"/>
        <v>0</v>
      </c>
    </row>
    <row r="155" spans="1:7" ht="12" customHeight="1" thickBot="1">
      <c r="A155" s="16" t="s">
        <v>12</v>
      </c>
      <c r="B155" s="48" t="s">
        <v>336</v>
      </c>
      <c r="C155" s="197"/>
      <c r="D155" s="207"/>
      <c r="E155" s="197"/>
      <c r="F155" s="196">
        <f t="shared" si="14"/>
        <v>0</v>
      </c>
      <c r="G155" s="268">
        <f t="shared" si="15"/>
        <v>0</v>
      </c>
    </row>
    <row r="156" spans="1:7" ht="12" customHeight="1" thickBot="1">
      <c r="A156" s="16" t="s">
        <v>13</v>
      </c>
      <c r="B156" s="48" t="s">
        <v>337</v>
      </c>
      <c r="C156" s="197"/>
      <c r="D156" s="207"/>
      <c r="E156" s="269"/>
      <c r="F156" s="302">
        <f t="shared" si="14"/>
        <v>0</v>
      </c>
      <c r="G156" s="174">
        <f>C156+D156</f>
        <v>0</v>
      </c>
    </row>
    <row r="157" spans="1:11" ht="15" customHeight="1" thickBot="1">
      <c r="A157" s="16" t="s">
        <v>14</v>
      </c>
      <c r="B157" s="48" t="s">
        <v>339</v>
      </c>
      <c r="C157" s="198">
        <f>+C133+C137+C144+C149+C155+C156</f>
        <v>13483584</v>
      </c>
      <c r="D157" s="208">
        <f>+D133+D137+D144+D149+D155+D156</f>
        <v>-8000000</v>
      </c>
      <c r="E157" s="198">
        <f>+E133+E137+E144+E149+E155+E156</f>
        <v>50000000</v>
      </c>
      <c r="F157" s="198">
        <f>+F133+F137+F144+F149+F155+F156</f>
        <v>42000000</v>
      </c>
      <c r="G157" s="192">
        <f>C157+F157</f>
        <v>55483584</v>
      </c>
      <c r="H157" s="154"/>
      <c r="I157" s="155"/>
      <c r="J157" s="155"/>
      <c r="K157" s="155"/>
    </row>
    <row r="158" spans="1:7" s="144" customFormat="1" ht="12.75" customHeight="1" thickBot="1">
      <c r="A158" s="77" t="s">
        <v>15</v>
      </c>
      <c r="B158" s="118" t="s">
        <v>338</v>
      </c>
      <c r="C158" s="198">
        <f>+C132+C157</f>
        <v>957118509</v>
      </c>
      <c r="D158" s="208">
        <f>+D132+D157</f>
        <v>-433417</v>
      </c>
      <c r="E158" s="198">
        <f>+E132+E157</f>
        <v>54713052</v>
      </c>
      <c r="F158" s="198">
        <f>+F132+F157</f>
        <v>54279635</v>
      </c>
      <c r="G158" s="192">
        <f>+G132+G157</f>
        <v>1011398144</v>
      </c>
    </row>
    <row r="159" ht="7.5" customHeight="1"/>
    <row r="160" spans="1:7" ht="15.75">
      <c r="A160" s="714" t="s">
        <v>261</v>
      </c>
      <c r="B160" s="714"/>
      <c r="C160" s="714"/>
      <c r="D160" s="714"/>
      <c r="E160" s="714"/>
      <c r="F160" s="714"/>
      <c r="G160" s="714"/>
    </row>
    <row r="161" spans="1:7" ht="15" customHeight="1" thickBot="1">
      <c r="A161" s="704" t="s">
        <v>84</v>
      </c>
      <c r="B161" s="704"/>
      <c r="C161" s="78"/>
      <c r="G161" s="78" t="str">
        <f>G93</f>
        <v>Forintban</v>
      </c>
    </row>
    <row r="162" spans="1:7" ht="25.5" customHeight="1" thickBot="1">
      <c r="A162" s="16">
        <v>1</v>
      </c>
      <c r="B162" s="21" t="s">
        <v>340</v>
      </c>
      <c r="C162" s="200">
        <f>+C66-C132</f>
        <v>-535015697</v>
      </c>
      <c r="D162" s="131">
        <f>+D66-D132</f>
        <v>-5440000</v>
      </c>
      <c r="E162" s="131">
        <f>+E66-E132</f>
        <v>270000</v>
      </c>
      <c r="F162" s="131">
        <f>+F66-F132</f>
        <v>-5170000</v>
      </c>
      <c r="G162" s="73">
        <f>+G66-G132</f>
        <v>-540185697</v>
      </c>
    </row>
    <row r="163" spans="1:7" ht="32.25" customHeight="1" thickBot="1">
      <c r="A163" s="16" t="s">
        <v>6</v>
      </c>
      <c r="B163" s="21" t="s">
        <v>346</v>
      </c>
      <c r="C163" s="131">
        <f>+C90-C157</f>
        <v>523944697</v>
      </c>
      <c r="D163" s="131">
        <f>+D90-D157</f>
        <v>8000000</v>
      </c>
      <c r="E163" s="131">
        <f>+E90-E157</f>
        <v>0</v>
      </c>
      <c r="F163" s="131">
        <f>+F90-F157</f>
        <v>8000000</v>
      </c>
      <c r="G163" s="73">
        <f>+G90-G157</f>
        <v>531944697</v>
      </c>
    </row>
  </sheetData>
  <sheetProtection/>
  <mergeCells count="14">
    <mergeCell ref="A4:B4"/>
    <mergeCell ref="A5:A6"/>
    <mergeCell ref="B5:B6"/>
    <mergeCell ref="C5:G5"/>
    <mergeCell ref="A161:B161"/>
    <mergeCell ref="C1:G1"/>
    <mergeCell ref="A92:G92"/>
    <mergeCell ref="A93:B93"/>
    <mergeCell ref="A94:A95"/>
    <mergeCell ref="B94:B95"/>
    <mergeCell ref="C94:G94"/>
    <mergeCell ref="A160:G160"/>
    <mergeCell ref="C2:G2"/>
    <mergeCell ref="A3:G3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SÁGVÁR KÖZSÉG ÖNKORMÁNYZATA
2019. ÉVI KÖLTSÉGVETÉS KÖTELEZŐ FELADATAINAK  MÓDOSÍTOTT MÉRLEGE&amp;10
</oddHeader>
  </headerFooter>
  <rowBreaks count="2" manualBreakCount="2">
    <brk id="70" max="6" man="1"/>
    <brk id="91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20" workbookViewId="0" topLeftCell="A1">
      <selection activeCell="F33" sqref="F33"/>
    </sheetView>
  </sheetViews>
  <sheetFormatPr defaultColWidth="9.00390625" defaultRowHeight="12.75"/>
  <cols>
    <col min="1" max="1" width="9.00390625" style="119" customWidth="1"/>
    <col min="2" max="2" width="66.375" style="119" bestFit="1" customWidth="1"/>
    <col min="3" max="3" width="15.50390625" style="120" customWidth="1"/>
    <col min="4" max="5" width="15.50390625" style="119" customWidth="1"/>
    <col min="6" max="6" width="9.00390625" style="142" customWidth="1"/>
    <col min="7" max="16384" width="9.375" style="142" customWidth="1"/>
  </cols>
  <sheetData>
    <row r="1" spans="1:5" ht="15.75" customHeight="1">
      <c r="A1" s="703" t="s">
        <v>3</v>
      </c>
      <c r="B1" s="703"/>
      <c r="C1" s="703"/>
      <c r="D1" s="703"/>
      <c r="E1" s="703"/>
    </row>
    <row r="2" spans="1:5" ht="15.75" customHeight="1" thickBot="1">
      <c r="A2" s="704" t="s">
        <v>82</v>
      </c>
      <c r="B2" s="704"/>
      <c r="D2" s="391"/>
      <c r="E2" s="78" t="str">
        <f>'[1]14. sz. mell'!O2</f>
        <v>Forintban</v>
      </c>
    </row>
    <row r="3" spans="1:5" ht="37.5" customHeight="1" thickBot="1">
      <c r="A3" s="527" t="s">
        <v>47</v>
      </c>
      <c r="B3" s="528" t="s">
        <v>4</v>
      </c>
      <c r="C3" s="528" t="str">
        <f>+CONCATENATE(LEFT('[1]ÖSSZEFÜGGÉSEK'!A5,4)+1,". évi")</f>
        <v>2020. évi</v>
      </c>
      <c r="D3" s="529" t="str">
        <f>+CONCATENATE(LEFT('[1]ÖSSZEFÜGGÉSEK'!A5,4)+2,". évi")</f>
        <v>2021. évi</v>
      </c>
      <c r="E3" s="530" t="str">
        <f>+CONCATENATE(LEFT('[1]ÖSSZEFÜGGÉSEK'!A5,4)+3,". évi")</f>
        <v>2022. évi</v>
      </c>
    </row>
    <row r="4" spans="1:5" s="143" customFormat="1" ht="12" customHeight="1" thickBot="1">
      <c r="A4" s="23" t="s">
        <v>353</v>
      </c>
      <c r="B4" s="24" t="s">
        <v>354</v>
      </c>
      <c r="C4" s="24" t="s">
        <v>355</v>
      </c>
      <c r="D4" s="24" t="s">
        <v>357</v>
      </c>
      <c r="E4" s="531" t="s">
        <v>356</v>
      </c>
    </row>
    <row r="5" spans="1:5" s="144" customFormat="1" ht="12" customHeight="1" thickBot="1">
      <c r="A5" s="16" t="s">
        <v>5</v>
      </c>
      <c r="B5" s="17" t="s">
        <v>624</v>
      </c>
      <c r="C5" s="179">
        <v>170000000</v>
      </c>
      <c r="D5" s="179">
        <v>171000000</v>
      </c>
      <c r="E5" s="540">
        <v>172000000</v>
      </c>
    </row>
    <row r="6" spans="1:5" s="144" customFormat="1" ht="12" customHeight="1" thickBot="1">
      <c r="A6" s="16" t="s">
        <v>6</v>
      </c>
      <c r="B6" s="74" t="s">
        <v>263</v>
      </c>
      <c r="C6" s="179">
        <v>100000000</v>
      </c>
      <c r="D6" s="179">
        <v>100000000</v>
      </c>
      <c r="E6" s="540">
        <v>100000000</v>
      </c>
    </row>
    <row r="7" spans="1:5" s="144" customFormat="1" ht="12" customHeight="1" thickBot="1">
      <c r="A7" s="16" t="s">
        <v>7</v>
      </c>
      <c r="B7" s="17" t="s">
        <v>271</v>
      </c>
      <c r="C7" s="179"/>
      <c r="D7" s="179"/>
      <c r="E7" s="540"/>
    </row>
    <row r="8" spans="1:5" s="144" customFormat="1" ht="12" customHeight="1" thickBot="1">
      <c r="A8" s="16" t="s">
        <v>94</v>
      </c>
      <c r="B8" s="17" t="s">
        <v>551</v>
      </c>
      <c r="C8" s="137">
        <f>SUM(C9:C15)</f>
        <v>74550000</v>
      </c>
      <c r="D8" s="137">
        <f>SUM(D9:D15)</f>
        <v>74550000</v>
      </c>
      <c r="E8" s="173">
        <f>SUM(E9:E15)</f>
        <v>74550000</v>
      </c>
    </row>
    <row r="9" spans="1:5" s="144" customFormat="1" ht="12" customHeight="1">
      <c r="A9" s="11" t="s">
        <v>156</v>
      </c>
      <c r="B9" s="145" t="s">
        <v>422</v>
      </c>
      <c r="C9" s="133">
        <v>7500000</v>
      </c>
      <c r="D9" s="133">
        <v>7500000</v>
      </c>
      <c r="E9" s="534">
        <v>7500000</v>
      </c>
    </row>
    <row r="10" spans="1:5" s="144" customFormat="1" ht="12" customHeight="1">
      <c r="A10" s="10" t="s">
        <v>157</v>
      </c>
      <c r="B10" s="146" t="s">
        <v>449</v>
      </c>
      <c r="C10" s="132">
        <v>400000</v>
      </c>
      <c r="D10" s="132">
        <v>400000</v>
      </c>
      <c r="E10" s="548">
        <v>400000</v>
      </c>
    </row>
    <row r="11" spans="1:5" s="144" customFormat="1" ht="12" customHeight="1">
      <c r="A11" s="10" t="s">
        <v>158</v>
      </c>
      <c r="B11" s="146" t="s">
        <v>423</v>
      </c>
      <c r="C11" s="132">
        <v>51000000</v>
      </c>
      <c r="D11" s="132">
        <v>51000000</v>
      </c>
      <c r="E11" s="548">
        <v>51000000</v>
      </c>
    </row>
    <row r="12" spans="1:5" s="144" customFormat="1" ht="12" customHeight="1">
      <c r="A12" s="10" t="s">
        <v>159</v>
      </c>
      <c r="B12" s="146" t="s">
        <v>625</v>
      </c>
      <c r="C12" s="132">
        <v>9000000</v>
      </c>
      <c r="D12" s="132">
        <v>9000000</v>
      </c>
      <c r="E12" s="548">
        <v>9000000</v>
      </c>
    </row>
    <row r="13" spans="1:5" s="144" customFormat="1" ht="12" customHeight="1">
      <c r="A13" s="10" t="s">
        <v>425</v>
      </c>
      <c r="B13" s="146" t="s">
        <v>160</v>
      </c>
      <c r="C13" s="132">
        <v>6000000</v>
      </c>
      <c r="D13" s="132">
        <v>6000000</v>
      </c>
      <c r="E13" s="548">
        <v>6000000</v>
      </c>
    </row>
    <row r="14" spans="1:5" s="144" customFormat="1" ht="12" customHeight="1">
      <c r="A14" s="10" t="s">
        <v>426</v>
      </c>
      <c r="B14" s="146" t="s">
        <v>161</v>
      </c>
      <c r="C14" s="132">
        <v>500000</v>
      </c>
      <c r="D14" s="132">
        <v>500000</v>
      </c>
      <c r="E14" s="548">
        <v>500000</v>
      </c>
    </row>
    <row r="15" spans="1:5" s="144" customFormat="1" ht="12" customHeight="1" thickBot="1">
      <c r="A15" s="12" t="s">
        <v>427</v>
      </c>
      <c r="B15" s="335" t="s">
        <v>162</v>
      </c>
      <c r="C15" s="134">
        <v>150000</v>
      </c>
      <c r="D15" s="134">
        <v>150000</v>
      </c>
      <c r="E15" s="683">
        <v>150000</v>
      </c>
    </row>
    <row r="16" spans="1:5" s="144" customFormat="1" ht="12" customHeight="1" thickBot="1">
      <c r="A16" s="16" t="s">
        <v>9</v>
      </c>
      <c r="B16" s="17" t="s">
        <v>626</v>
      </c>
      <c r="C16" s="179">
        <v>34000000</v>
      </c>
      <c r="D16" s="179">
        <v>33000000</v>
      </c>
      <c r="E16" s="540">
        <v>35000000</v>
      </c>
    </row>
    <row r="17" spans="1:5" s="144" customFormat="1" ht="12" customHeight="1" thickBot="1">
      <c r="A17" s="16" t="s">
        <v>10</v>
      </c>
      <c r="B17" s="17" t="s">
        <v>2</v>
      </c>
      <c r="C17" s="179"/>
      <c r="D17" s="179"/>
      <c r="E17" s="540"/>
    </row>
    <row r="18" spans="1:5" s="144" customFormat="1" ht="12" customHeight="1" thickBot="1">
      <c r="A18" s="16" t="s">
        <v>101</v>
      </c>
      <c r="B18" s="17" t="s">
        <v>627</v>
      </c>
      <c r="C18" s="179">
        <v>100000</v>
      </c>
      <c r="D18" s="179">
        <v>100000</v>
      </c>
      <c r="E18" s="540">
        <v>100000</v>
      </c>
    </row>
    <row r="19" spans="1:5" s="144" customFormat="1" ht="12" customHeight="1" thickBot="1">
      <c r="A19" s="16" t="s">
        <v>12</v>
      </c>
      <c r="B19" s="74" t="s">
        <v>628</v>
      </c>
      <c r="C19" s="179"/>
      <c r="D19" s="179"/>
      <c r="E19" s="540"/>
    </row>
    <row r="20" spans="1:5" s="144" customFormat="1" ht="12" customHeight="1" thickBot="1">
      <c r="A20" s="16" t="s">
        <v>13</v>
      </c>
      <c r="B20" s="17" t="s">
        <v>195</v>
      </c>
      <c r="C20" s="137">
        <f>+C5+C6+C7+C8+C16+C17+C18+C19</f>
        <v>378650000</v>
      </c>
      <c r="D20" s="137">
        <f>+D5+D6+D7+D8+D16+D17+D18+D19</f>
        <v>378650000</v>
      </c>
      <c r="E20" s="275">
        <f>+E5+E6+E7+E8+E16+E17+E18+E19</f>
        <v>381650000</v>
      </c>
    </row>
    <row r="21" spans="1:5" s="144" customFormat="1" ht="12" customHeight="1" thickBot="1">
      <c r="A21" s="16" t="s">
        <v>14</v>
      </c>
      <c r="B21" s="17" t="s">
        <v>629</v>
      </c>
      <c r="C21" s="684">
        <v>15000000</v>
      </c>
      <c r="D21" s="684">
        <v>16000000</v>
      </c>
      <c r="E21" s="685">
        <v>17000000</v>
      </c>
    </row>
    <row r="22" spans="1:5" s="144" customFormat="1" ht="12" customHeight="1" thickBot="1">
      <c r="A22" s="16" t="s">
        <v>15</v>
      </c>
      <c r="B22" s="17" t="s">
        <v>630</v>
      </c>
      <c r="C22" s="137">
        <f>+C20+C21</f>
        <v>393650000</v>
      </c>
      <c r="D22" s="137">
        <f>+D20+D21</f>
        <v>394650000</v>
      </c>
      <c r="E22" s="173">
        <f>+E20+E21</f>
        <v>398650000</v>
      </c>
    </row>
    <row r="23" spans="1:5" s="144" customFormat="1" ht="12" customHeight="1">
      <c r="A23" s="541"/>
      <c r="B23" s="542"/>
      <c r="C23" s="543"/>
      <c r="D23" s="686"/>
      <c r="E23" s="687"/>
    </row>
    <row r="24" spans="1:5" s="144" customFormat="1" ht="12" customHeight="1">
      <c r="A24" s="703" t="s">
        <v>33</v>
      </c>
      <c r="B24" s="703"/>
      <c r="C24" s="703"/>
      <c r="D24" s="703"/>
      <c r="E24" s="703"/>
    </row>
    <row r="25" spans="1:5" s="144" customFormat="1" ht="12" customHeight="1" thickBot="1">
      <c r="A25" s="705" t="s">
        <v>83</v>
      </c>
      <c r="B25" s="705"/>
      <c r="C25" s="120"/>
      <c r="D25" s="391"/>
      <c r="E25" s="78" t="str">
        <f>E2</f>
        <v>Forintban</v>
      </c>
    </row>
    <row r="26" spans="1:6" s="144" customFormat="1" ht="24" customHeight="1" thickBot="1">
      <c r="A26" s="527" t="s">
        <v>500</v>
      </c>
      <c r="B26" s="528" t="s">
        <v>553</v>
      </c>
      <c r="C26" s="528" t="str">
        <f>+C3</f>
        <v>2020. évi</v>
      </c>
      <c r="D26" s="528" t="str">
        <f>+D3</f>
        <v>2021. évi</v>
      </c>
      <c r="E26" s="530" t="str">
        <f>+E3</f>
        <v>2022. évi</v>
      </c>
      <c r="F26" s="688"/>
    </row>
    <row r="27" spans="1:6" s="144" customFormat="1" ht="12" customHeight="1" thickBot="1">
      <c r="A27" s="139" t="s">
        <v>353</v>
      </c>
      <c r="B27" s="140" t="s">
        <v>354</v>
      </c>
      <c r="C27" s="140" t="s">
        <v>355</v>
      </c>
      <c r="D27" s="140" t="s">
        <v>357</v>
      </c>
      <c r="E27" s="689" t="s">
        <v>356</v>
      </c>
      <c r="F27" s="688"/>
    </row>
    <row r="28" spans="1:6" s="144" customFormat="1" ht="15" customHeight="1" thickBot="1">
      <c r="A28" s="16" t="s">
        <v>5</v>
      </c>
      <c r="B28" s="21" t="s">
        <v>631</v>
      </c>
      <c r="C28" s="179">
        <v>330650000</v>
      </c>
      <c r="D28" s="179">
        <v>329200000</v>
      </c>
      <c r="E28" s="690">
        <v>322900000</v>
      </c>
      <c r="F28" s="688"/>
    </row>
    <row r="29" spans="1:5" ht="12" customHeight="1" thickBot="1">
      <c r="A29" s="184" t="s">
        <v>6</v>
      </c>
      <c r="B29" s="691" t="s">
        <v>632</v>
      </c>
      <c r="C29" s="692">
        <f>+C30+C31+C32</f>
        <v>46500000</v>
      </c>
      <c r="D29" s="692">
        <f>+D30+D31+D32</f>
        <v>48550000</v>
      </c>
      <c r="E29" s="693">
        <f>+E30+E31+E32</f>
        <v>58650000</v>
      </c>
    </row>
    <row r="30" spans="1:5" ht="12" customHeight="1">
      <c r="A30" s="11" t="s">
        <v>65</v>
      </c>
      <c r="B30" s="4" t="s">
        <v>122</v>
      </c>
      <c r="C30" s="133">
        <v>46500000</v>
      </c>
      <c r="D30" s="133">
        <v>48550000</v>
      </c>
      <c r="E30" s="534">
        <v>58650000</v>
      </c>
    </row>
    <row r="31" spans="1:5" ht="12" customHeight="1">
      <c r="A31" s="11" t="s">
        <v>66</v>
      </c>
      <c r="B31" s="8" t="s">
        <v>108</v>
      </c>
      <c r="C31" s="132"/>
      <c r="D31" s="132"/>
      <c r="E31" s="548"/>
    </row>
    <row r="32" spans="1:5" ht="12" customHeight="1" thickBot="1">
      <c r="A32" s="11" t="s">
        <v>67</v>
      </c>
      <c r="B32" s="76" t="s">
        <v>124</v>
      </c>
      <c r="C32" s="132"/>
      <c r="D32" s="132"/>
      <c r="E32" s="548"/>
    </row>
    <row r="33" spans="1:5" ht="12" customHeight="1" thickBot="1">
      <c r="A33" s="16" t="s">
        <v>7</v>
      </c>
      <c r="B33" s="48" t="s">
        <v>314</v>
      </c>
      <c r="C33" s="131">
        <f>+C28+C29</f>
        <v>377150000</v>
      </c>
      <c r="D33" s="131">
        <f>+D28+D29</f>
        <v>377750000</v>
      </c>
      <c r="E33" s="73">
        <f>+E28+E29</f>
        <v>381550000</v>
      </c>
    </row>
    <row r="34" spans="1:6" ht="15" customHeight="1" thickBot="1">
      <c r="A34" s="16" t="s">
        <v>8</v>
      </c>
      <c r="B34" s="48" t="s">
        <v>633</v>
      </c>
      <c r="C34" s="694">
        <v>16500000</v>
      </c>
      <c r="D34" s="694">
        <v>16900000</v>
      </c>
      <c r="E34" s="695">
        <v>17100000</v>
      </c>
      <c r="F34" s="155"/>
    </row>
    <row r="35" spans="1:5" s="144" customFormat="1" ht="13.5" thickBot="1">
      <c r="A35" s="77" t="s">
        <v>9</v>
      </c>
      <c r="B35" s="118" t="s">
        <v>634</v>
      </c>
      <c r="C35" s="198">
        <f>+C33+C34</f>
        <v>393650000</v>
      </c>
      <c r="D35" s="198">
        <f>+D33+D34</f>
        <v>394650000</v>
      </c>
      <c r="E35" s="192">
        <f>+E33+E34</f>
        <v>398650000</v>
      </c>
    </row>
    <row r="36" ht="15.75">
      <c r="C36" s="119"/>
    </row>
    <row r="37" ht="15.75">
      <c r="C37" s="119"/>
    </row>
    <row r="38" ht="15.75">
      <c r="C38" s="119"/>
    </row>
    <row r="39" ht="16.5" customHeight="1">
      <c r="C39" s="119"/>
    </row>
    <row r="40" ht="15.75">
      <c r="C40" s="119"/>
    </row>
    <row r="41" ht="15.75">
      <c r="C41" s="119"/>
    </row>
    <row r="42" spans="6:7" s="119" customFormat="1" ht="15.75">
      <c r="F42" s="142"/>
      <c r="G42" s="142"/>
    </row>
    <row r="43" spans="6:7" s="119" customFormat="1" ht="15.75">
      <c r="F43" s="142"/>
      <c r="G43" s="142"/>
    </row>
    <row r="44" spans="6:7" s="119" customFormat="1" ht="15.75">
      <c r="F44" s="142"/>
      <c r="G44" s="142"/>
    </row>
    <row r="45" spans="6:7" s="119" customFormat="1" ht="15.75">
      <c r="F45" s="142"/>
      <c r="G45" s="142"/>
    </row>
    <row r="46" spans="6:7" s="119" customFormat="1" ht="15.75">
      <c r="F46" s="142"/>
      <c r="G46" s="142"/>
    </row>
    <row r="47" spans="6:7" s="119" customFormat="1" ht="15.75">
      <c r="F47" s="142"/>
      <c r="G47" s="142"/>
    </row>
    <row r="48" spans="6:7" s="119" customFormat="1" ht="15.75">
      <c r="F48" s="142"/>
      <c r="G48" s="142"/>
    </row>
  </sheetData>
  <sheetProtection/>
  <mergeCells count="4">
    <mergeCell ref="A1:E1"/>
    <mergeCell ref="A2:B2"/>
    <mergeCell ref="A24:E24"/>
    <mergeCell ref="A25:B25"/>
  </mergeCells>
  <printOptions/>
  <pageMargins left="0.7" right="0.7" top="1.25" bottom="0.75" header="0.3" footer="0.3"/>
  <pageSetup horizontalDpi="600" verticalDpi="600" orientation="portrait" paperSize="9" scale="80" r:id="rId1"/>
  <headerFooter>
    <oddHeader>&amp;C&amp;"Times New Roman CE,Félkövér"
SÁGVÁR KÖZSÉG ÖNKORMÁNYZAT
2019. ÉVI KÖLTSÉGVETÉSI ÉVET KÖVETŐ 3 ÉV TERVEZETT BEVÉTELEI, KIADÁSAI&amp;R&amp;"Times New Roman CE,Félkövér" 17. melléklet a 4/2019. (II. 27.)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3"/>
  <sheetViews>
    <sheetView view="pageLayout" zoomScaleSheetLayoutView="100" workbookViewId="0" topLeftCell="A40">
      <selection activeCell="A3" sqref="A3:G3"/>
    </sheetView>
  </sheetViews>
  <sheetFormatPr defaultColWidth="9.00390625" defaultRowHeight="12.75"/>
  <cols>
    <col min="1" max="1" width="7.50390625" style="119" customWidth="1"/>
    <col min="2" max="2" width="59.625" style="119" customWidth="1"/>
    <col min="3" max="3" width="14.875" style="120" customWidth="1"/>
    <col min="4" max="6" width="11.875" style="142" customWidth="1"/>
    <col min="7" max="7" width="14.875" style="142" customWidth="1"/>
    <col min="8" max="16384" width="9.375" style="142" customWidth="1"/>
  </cols>
  <sheetData>
    <row r="1" spans="3:7" ht="15.75">
      <c r="C1" s="715" t="s">
        <v>658</v>
      </c>
      <c r="D1" s="715"/>
      <c r="E1" s="715"/>
      <c r="F1" s="715"/>
      <c r="G1" s="715"/>
    </row>
    <row r="2" spans="3:7" ht="15.75">
      <c r="C2" s="702" t="s">
        <v>685</v>
      </c>
      <c r="D2" s="702"/>
      <c r="E2" s="702"/>
      <c r="F2" s="702"/>
      <c r="G2" s="702"/>
    </row>
    <row r="3" spans="1:7" ht="15.75" customHeight="1">
      <c r="A3" s="703" t="s">
        <v>3</v>
      </c>
      <c r="B3" s="703"/>
      <c r="C3" s="703"/>
      <c r="D3" s="703"/>
      <c r="E3" s="703"/>
      <c r="F3" s="703"/>
      <c r="G3" s="703"/>
    </row>
    <row r="4" spans="1:7" ht="15.75" customHeight="1" thickBot="1">
      <c r="A4" s="704" t="s">
        <v>82</v>
      </c>
      <c r="B4" s="704"/>
      <c r="C4" s="199"/>
      <c r="G4" s="199" t="s">
        <v>448</v>
      </c>
    </row>
    <row r="5" spans="1:7" ht="15.75">
      <c r="A5" s="706" t="s">
        <v>47</v>
      </c>
      <c r="B5" s="708" t="s">
        <v>4</v>
      </c>
      <c r="C5" s="710" t="str">
        <f>+CONCATENATE(LEFT(ÖSSZEFÜGGÉSEK!A6,4),". évi")</f>
        <v>2019. évi</v>
      </c>
      <c r="D5" s="711"/>
      <c r="E5" s="712"/>
      <c r="F5" s="712"/>
      <c r="G5" s="713"/>
    </row>
    <row r="6" spans="1:7" ht="48.75" thickBot="1">
      <c r="A6" s="707"/>
      <c r="B6" s="709"/>
      <c r="C6" s="305" t="s">
        <v>378</v>
      </c>
      <c r="D6" s="306" t="s">
        <v>443</v>
      </c>
      <c r="E6" s="306" t="s">
        <v>640</v>
      </c>
      <c r="F6" s="307" t="s">
        <v>440</v>
      </c>
      <c r="G6" s="308" t="s">
        <v>641</v>
      </c>
    </row>
    <row r="7" spans="1:7" s="143" customFormat="1" ht="12" customHeight="1" thickBot="1">
      <c r="A7" s="139" t="s">
        <v>353</v>
      </c>
      <c r="B7" s="140" t="s">
        <v>354</v>
      </c>
      <c r="C7" s="309" t="s">
        <v>355</v>
      </c>
      <c r="D7" s="309" t="s">
        <v>357</v>
      </c>
      <c r="E7" s="310" t="s">
        <v>356</v>
      </c>
      <c r="F7" s="310" t="s">
        <v>444</v>
      </c>
      <c r="G7" s="311" t="s">
        <v>445</v>
      </c>
    </row>
    <row r="8" spans="1:7" s="144" customFormat="1" ht="12" customHeight="1" thickBot="1">
      <c r="A8" s="16" t="s">
        <v>5</v>
      </c>
      <c r="B8" s="17" t="s">
        <v>141</v>
      </c>
      <c r="C8" s="131">
        <f>+C9+C10+C11+C12+C13+C14</f>
        <v>0</v>
      </c>
      <c r="D8" s="131">
        <f>+D9+D10+D11+D12+D13+D14</f>
        <v>0</v>
      </c>
      <c r="E8" s="131">
        <f>+E9+E10+E11+E12+E13+E14</f>
        <v>0</v>
      </c>
      <c r="F8" s="131">
        <f>+F9+F10+F11+F12+F13+F14</f>
        <v>0</v>
      </c>
      <c r="G8" s="73">
        <f>+G9+G10+G11+G12+G13+G14</f>
        <v>0</v>
      </c>
    </row>
    <row r="9" spans="1:7" s="144" customFormat="1" ht="12" customHeight="1">
      <c r="A9" s="11" t="s">
        <v>59</v>
      </c>
      <c r="B9" s="145" t="s">
        <v>142</v>
      </c>
      <c r="C9" s="133">
        <f>'9.1.2. sz. mell '!C10+'9.2.2. sz. mell  '!C10</f>
        <v>0</v>
      </c>
      <c r="D9" s="133">
        <f>'9.1.2. sz. mell '!D10+'9.2.2. sz. mell  '!D10</f>
        <v>0</v>
      </c>
      <c r="E9" s="133">
        <f>'9.1.2. sz. mell '!E10+'9.2.2. sz. mell  '!E10</f>
        <v>0</v>
      </c>
      <c r="F9" s="175">
        <f>D9+E9</f>
        <v>0</v>
      </c>
      <c r="G9" s="174">
        <f aca="true" t="shared" si="0" ref="G9:G14">C9+F9</f>
        <v>0</v>
      </c>
    </row>
    <row r="10" spans="1:7" s="144" customFormat="1" ht="12" customHeight="1">
      <c r="A10" s="10" t="s">
        <v>60</v>
      </c>
      <c r="B10" s="146" t="s">
        <v>143</v>
      </c>
      <c r="C10" s="133">
        <f>'9.1.2. sz. mell '!C11+'9.2.2. sz. mell  '!C11</f>
        <v>0</v>
      </c>
      <c r="D10" s="133">
        <f>'9.1.2. sz. mell '!D11+'9.2.2. sz. mell  '!D11</f>
        <v>0</v>
      </c>
      <c r="E10" s="133">
        <f>'9.1.2. sz. mell '!E11+'9.2.2. sz. mell  '!E11</f>
        <v>0</v>
      </c>
      <c r="F10" s="175">
        <f aca="true" t="shared" si="1" ref="F10:F65">D10+E10</f>
        <v>0</v>
      </c>
      <c r="G10" s="174">
        <f t="shared" si="0"/>
        <v>0</v>
      </c>
    </row>
    <row r="11" spans="1:7" s="144" customFormat="1" ht="12" customHeight="1">
      <c r="A11" s="10" t="s">
        <v>61</v>
      </c>
      <c r="B11" s="146" t="s">
        <v>144</v>
      </c>
      <c r="C11" s="133">
        <f>'9.1.2. sz. mell '!C12+'9.2.2. sz. mell  '!C12</f>
        <v>0</v>
      </c>
      <c r="D11" s="133">
        <f>'9.1.2. sz. mell '!D12+'9.2.2. sz. mell  '!D12</f>
        <v>0</v>
      </c>
      <c r="E11" s="133">
        <f>'9.1.2. sz. mell '!E12+'9.2.2. sz. mell  '!E12</f>
        <v>0</v>
      </c>
      <c r="F11" s="175">
        <f t="shared" si="1"/>
        <v>0</v>
      </c>
      <c r="G11" s="174">
        <f t="shared" si="0"/>
        <v>0</v>
      </c>
    </row>
    <row r="12" spans="1:7" s="144" customFormat="1" ht="12" customHeight="1">
      <c r="A12" s="10" t="s">
        <v>62</v>
      </c>
      <c r="B12" s="146" t="s">
        <v>145</v>
      </c>
      <c r="C12" s="133">
        <f>'9.1.2. sz. mell '!C13+'9.2.2. sz. mell  '!C13</f>
        <v>0</v>
      </c>
      <c r="D12" s="133">
        <f>'9.1.2. sz. mell '!D13+'9.2.2. sz. mell  '!D13</f>
        <v>0</v>
      </c>
      <c r="E12" s="133">
        <f>'9.1.2. sz. mell '!E13+'9.2.2. sz. mell  '!E13</f>
        <v>0</v>
      </c>
      <c r="F12" s="175">
        <f t="shared" si="1"/>
        <v>0</v>
      </c>
      <c r="G12" s="174">
        <f t="shared" si="0"/>
        <v>0</v>
      </c>
    </row>
    <row r="13" spans="1:7" s="144" customFormat="1" ht="12" customHeight="1">
      <c r="A13" s="10" t="s">
        <v>79</v>
      </c>
      <c r="B13" s="75" t="s">
        <v>298</v>
      </c>
      <c r="C13" s="133">
        <f>'9.1.2. sz. mell '!C14+'9.2.2. sz. mell  '!C14</f>
        <v>0</v>
      </c>
      <c r="D13" s="133">
        <f>'9.1.2. sz. mell '!D14+'9.2.2. sz. mell  '!D14</f>
        <v>0</v>
      </c>
      <c r="E13" s="133">
        <f>'9.1.2. sz. mell '!E14+'9.2.2. sz. mell  '!E14</f>
        <v>0</v>
      </c>
      <c r="F13" s="175">
        <f t="shared" si="1"/>
        <v>0</v>
      </c>
      <c r="G13" s="174">
        <f t="shared" si="0"/>
        <v>0</v>
      </c>
    </row>
    <row r="14" spans="1:7" s="144" customFormat="1" ht="12" customHeight="1" thickBot="1">
      <c r="A14" s="12" t="s">
        <v>63</v>
      </c>
      <c r="B14" s="76" t="s">
        <v>299</v>
      </c>
      <c r="C14" s="133">
        <f>'9.1.2. sz. mell '!C15+'9.2.2. sz. mell  '!C15</f>
        <v>0</v>
      </c>
      <c r="D14" s="133">
        <f>'9.1.2. sz. mell '!D15+'9.2.2. sz. mell  '!D15</f>
        <v>0</v>
      </c>
      <c r="E14" s="133">
        <f>'9.1.2. sz. mell '!E15+'9.2.2. sz. mell  '!E15</f>
        <v>0</v>
      </c>
      <c r="F14" s="175">
        <f t="shared" si="1"/>
        <v>0</v>
      </c>
      <c r="G14" s="174">
        <f t="shared" si="0"/>
        <v>0</v>
      </c>
    </row>
    <row r="15" spans="1:7" s="144" customFormat="1" ht="12" customHeight="1" thickBot="1">
      <c r="A15" s="16" t="s">
        <v>6</v>
      </c>
      <c r="B15" s="74" t="s">
        <v>146</v>
      </c>
      <c r="C15" s="131">
        <f>+C16+C17+C18+C19+C20</f>
        <v>0</v>
      </c>
      <c r="D15" s="131">
        <f>+D16+D17+D18+D19+D20</f>
        <v>0</v>
      </c>
      <c r="E15" s="131">
        <f>+E16+E17+E18+E19+E20</f>
        <v>0</v>
      </c>
      <c r="F15" s="131">
        <f>+F16+F17+F18+F19+F20</f>
        <v>0</v>
      </c>
      <c r="G15" s="73">
        <f>+G16+G17+G18+G19+G20</f>
        <v>0</v>
      </c>
    </row>
    <row r="16" spans="1:7" s="144" customFormat="1" ht="12" customHeight="1">
      <c r="A16" s="11" t="s">
        <v>65</v>
      </c>
      <c r="B16" s="145" t="s">
        <v>147</v>
      </c>
      <c r="C16" s="133">
        <f>'9.1.2. sz. mell '!C17+'9.2.2. sz. mell  '!C17</f>
        <v>0</v>
      </c>
      <c r="D16" s="133">
        <f>'9.1.2. sz. mell '!D17+'9.2.2. sz. mell  '!D17</f>
        <v>0</v>
      </c>
      <c r="E16" s="133">
        <f>'9.1.2. sz. mell '!E17+'9.2.2. sz. mell  '!E17</f>
        <v>0</v>
      </c>
      <c r="F16" s="175">
        <f t="shared" si="1"/>
        <v>0</v>
      </c>
      <c r="G16" s="174">
        <f aca="true" t="shared" si="2" ref="G16:G21">C16+F16</f>
        <v>0</v>
      </c>
    </row>
    <row r="17" spans="1:7" s="144" customFormat="1" ht="12" customHeight="1">
      <c r="A17" s="10" t="s">
        <v>66</v>
      </c>
      <c r="B17" s="146" t="s">
        <v>148</v>
      </c>
      <c r="C17" s="133">
        <f>'9.1.2. sz. mell '!C18+'9.2.2. sz. mell  '!C18</f>
        <v>0</v>
      </c>
      <c r="D17" s="133">
        <f>'9.1.2. sz. mell '!D18+'9.2.2. sz. mell  '!D18</f>
        <v>0</v>
      </c>
      <c r="E17" s="133">
        <f>'9.1.2. sz. mell '!E18+'9.2.2. sz. mell  '!E18</f>
        <v>0</v>
      </c>
      <c r="F17" s="175">
        <f t="shared" si="1"/>
        <v>0</v>
      </c>
      <c r="G17" s="174">
        <f t="shared" si="2"/>
        <v>0</v>
      </c>
    </row>
    <row r="18" spans="1:7" s="144" customFormat="1" ht="12" customHeight="1">
      <c r="A18" s="10" t="s">
        <v>67</v>
      </c>
      <c r="B18" s="146" t="s">
        <v>291</v>
      </c>
      <c r="C18" s="133">
        <f>'9.1.2. sz. mell '!C19+'9.2.2. sz. mell  '!C19</f>
        <v>0</v>
      </c>
      <c r="D18" s="133">
        <f>'9.1.2. sz. mell '!D19+'9.2.2. sz. mell  '!D19</f>
        <v>0</v>
      </c>
      <c r="E18" s="133">
        <f>'9.1.2. sz. mell '!E19+'9.2.2. sz. mell  '!E19</f>
        <v>0</v>
      </c>
      <c r="F18" s="175">
        <f t="shared" si="1"/>
        <v>0</v>
      </c>
      <c r="G18" s="174">
        <f t="shared" si="2"/>
        <v>0</v>
      </c>
    </row>
    <row r="19" spans="1:7" s="144" customFormat="1" ht="12" customHeight="1">
      <c r="A19" s="10" t="s">
        <v>68</v>
      </c>
      <c r="B19" s="146" t="s">
        <v>292</v>
      </c>
      <c r="C19" s="133">
        <f>'9.1.2. sz. mell '!C20+'9.2.2. sz. mell  '!C20</f>
        <v>0</v>
      </c>
      <c r="D19" s="133">
        <f>'9.1.2. sz. mell '!D20+'9.2.2. sz. mell  '!D20</f>
        <v>0</v>
      </c>
      <c r="E19" s="133">
        <f>'9.1.2. sz. mell '!E20+'9.2.2. sz. mell  '!E20</f>
        <v>0</v>
      </c>
      <c r="F19" s="175">
        <f t="shared" si="1"/>
        <v>0</v>
      </c>
      <c r="G19" s="174">
        <f t="shared" si="2"/>
        <v>0</v>
      </c>
    </row>
    <row r="20" spans="1:7" s="144" customFormat="1" ht="12" customHeight="1">
      <c r="A20" s="10" t="s">
        <v>69</v>
      </c>
      <c r="B20" s="146" t="s">
        <v>149</v>
      </c>
      <c r="C20" s="133">
        <f>'9.1.2. sz. mell '!C21+'9.2.2. sz. mell  '!C21</f>
        <v>0</v>
      </c>
      <c r="D20" s="133">
        <f>'9.1.2. sz. mell '!D21+'9.2.2. sz. mell  '!D21</f>
        <v>0</v>
      </c>
      <c r="E20" s="133">
        <f>'9.1.2. sz. mell '!E21+'9.2.2. sz. mell  '!E21</f>
        <v>0</v>
      </c>
      <c r="F20" s="175">
        <f t="shared" si="1"/>
        <v>0</v>
      </c>
      <c r="G20" s="174">
        <f t="shared" si="2"/>
        <v>0</v>
      </c>
    </row>
    <row r="21" spans="1:7" s="144" customFormat="1" ht="12" customHeight="1" thickBot="1">
      <c r="A21" s="12" t="s">
        <v>75</v>
      </c>
      <c r="B21" s="76" t="s">
        <v>150</v>
      </c>
      <c r="C21" s="133">
        <f>'9.1.2. sz. mell '!C22+'9.2.2. sz. mell  '!C22</f>
        <v>0</v>
      </c>
      <c r="D21" s="133">
        <f>'9.1.2. sz. mell '!D22+'9.2.2. sz. mell  '!D22</f>
        <v>0</v>
      </c>
      <c r="E21" s="133">
        <f>'9.1.2. sz. mell '!E22+'9.2.2. sz. mell  '!E22</f>
        <v>0</v>
      </c>
      <c r="F21" s="175">
        <f t="shared" si="1"/>
        <v>0</v>
      </c>
      <c r="G21" s="174">
        <f t="shared" si="2"/>
        <v>0</v>
      </c>
    </row>
    <row r="22" spans="1:7" s="144" customFormat="1" ht="12" customHeight="1" thickBot="1">
      <c r="A22" s="16" t="s">
        <v>7</v>
      </c>
      <c r="B22" s="17" t="s">
        <v>151</v>
      </c>
      <c r="C22" s="131">
        <f>+C23+C24+C25+C26+C27</f>
        <v>0</v>
      </c>
      <c r="D22" s="131">
        <f>+D23+D24+D25+D26+D27</f>
        <v>0</v>
      </c>
      <c r="E22" s="131">
        <f>+E23+E24+E25+E26+E27</f>
        <v>0</v>
      </c>
      <c r="F22" s="131">
        <f>+F23+F24+F25+F26+F27</f>
        <v>0</v>
      </c>
      <c r="G22" s="73">
        <f>+G23+G24+G25+G26+G27</f>
        <v>0</v>
      </c>
    </row>
    <row r="23" spans="1:7" s="144" customFormat="1" ht="12" customHeight="1">
      <c r="A23" s="11" t="s">
        <v>48</v>
      </c>
      <c r="B23" s="145" t="s">
        <v>152</v>
      </c>
      <c r="C23" s="133">
        <f>'9.1.2. sz. mell '!C24+'9.2.2. sz. mell  '!C24</f>
        <v>0</v>
      </c>
      <c r="D23" s="133">
        <f>'9.1.2. sz. mell '!D24+'9.2.2. sz. mell  '!D24</f>
        <v>0</v>
      </c>
      <c r="E23" s="133">
        <f>'9.1.2. sz. mell '!E24+'9.2.2. sz. mell  '!E24</f>
        <v>0</v>
      </c>
      <c r="F23" s="175">
        <f t="shared" si="1"/>
        <v>0</v>
      </c>
      <c r="G23" s="174">
        <f aca="true" t="shared" si="3" ref="G23:G28">C23+F23</f>
        <v>0</v>
      </c>
    </row>
    <row r="24" spans="1:7" s="144" customFormat="1" ht="12" customHeight="1">
      <c r="A24" s="10" t="s">
        <v>49</v>
      </c>
      <c r="B24" s="146" t="s">
        <v>153</v>
      </c>
      <c r="C24" s="133">
        <f>'9.1.2. sz. mell '!C25+'9.2.2. sz. mell  '!C25</f>
        <v>0</v>
      </c>
      <c r="D24" s="133">
        <f>'9.1.2. sz. mell '!D25+'9.2.2. sz. mell  '!D25</f>
        <v>0</v>
      </c>
      <c r="E24" s="133">
        <f>'9.1.2. sz. mell '!E25+'9.2.2. sz. mell  '!E25</f>
        <v>0</v>
      </c>
      <c r="F24" s="175">
        <f t="shared" si="1"/>
        <v>0</v>
      </c>
      <c r="G24" s="174">
        <f t="shared" si="3"/>
        <v>0</v>
      </c>
    </row>
    <row r="25" spans="1:7" s="144" customFormat="1" ht="12" customHeight="1">
      <c r="A25" s="10" t="s">
        <v>50</v>
      </c>
      <c r="B25" s="146" t="s">
        <v>293</v>
      </c>
      <c r="C25" s="133">
        <f>'9.1.2. sz. mell '!C26+'9.2.2. sz. mell  '!C26</f>
        <v>0</v>
      </c>
      <c r="D25" s="133">
        <f>'9.1.2. sz. mell '!D26+'9.2.2. sz. mell  '!D26</f>
        <v>0</v>
      </c>
      <c r="E25" s="133">
        <f>'9.1.2. sz. mell '!E26+'9.2.2. sz. mell  '!E26</f>
        <v>0</v>
      </c>
      <c r="F25" s="175">
        <f t="shared" si="1"/>
        <v>0</v>
      </c>
      <c r="G25" s="174">
        <f t="shared" si="3"/>
        <v>0</v>
      </c>
    </row>
    <row r="26" spans="1:7" s="144" customFormat="1" ht="12" customHeight="1">
      <c r="A26" s="10" t="s">
        <v>51</v>
      </c>
      <c r="B26" s="146" t="s">
        <v>294</v>
      </c>
      <c r="C26" s="133">
        <f>'9.1.2. sz. mell '!C27+'9.2.2. sz. mell  '!C27</f>
        <v>0</v>
      </c>
      <c r="D26" s="133">
        <f>'9.1.2. sz. mell '!D27+'9.2.2. sz. mell  '!D27</f>
        <v>0</v>
      </c>
      <c r="E26" s="133">
        <f>'9.1.2. sz. mell '!E27+'9.2.2. sz. mell  '!E27</f>
        <v>0</v>
      </c>
      <c r="F26" s="175">
        <f t="shared" si="1"/>
        <v>0</v>
      </c>
      <c r="G26" s="174">
        <f t="shared" si="3"/>
        <v>0</v>
      </c>
    </row>
    <row r="27" spans="1:7" s="144" customFormat="1" ht="12" customHeight="1">
      <c r="A27" s="10" t="s">
        <v>92</v>
      </c>
      <c r="B27" s="146" t="s">
        <v>154</v>
      </c>
      <c r="C27" s="133">
        <f>'9.1.2. sz. mell '!C28+'9.2.2. sz. mell  '!C28</f>
        <v>0</v>
      </c>
      <c r="D27" s="133">
        <f>'9.1.2. sz. mell '!D28+'9.2.2. sz. mell  '!D28</f>
        <v>0</v>
      </c>
      <c r="E27" s="133">
        <f>'9.1.2. sz. mell '!E28+'9.2.2. sz. mell  '!E28</f>
        <v>0</v>
      </c>
      <c r="F27" s="175">
        <f t="shared" si="1"/>
        <v>0</v>
      </c>
      <c r="G27" s="174">
        <f t="shared" si="3"/>
        <v>0</v>
      </c>
    </row>
    <row r="28" spans="1:7" s="144" customFormat="1" ht="12" customHeight="1" thickBot="1">
      <c r="A28" s="12" t="s">
        <v>93</v>
      </c>
      <c r="B28" s="147" t="s">
        <v>155</v>
      </c>
      <c r="C28" s="133">
        <f>'9.1.2. sz. mell '!C29+'9.2.2. sz. mell  '!C29</f>
        <v>0</v>
      </c>
      <c r="D28" s="133">
        <f>'9.1.2. sz. mell '!D29+'9.2.2. sz. mell  '!D29</f>
        <v>0</v>
      </c>
      <c r="E28" s="133">
        <f>'9.1.2. sz. mell '!E29+'9.2.2. sz. mell  '!E29</f>
        <v>0</v>
      </c>
      <c r="F28" s="293">
        <f t="shared" si="1"/>
        <v>0</v>
      </c>
      <c r="G28" s="174">
        <f t="shared" si="3"/>
        <v>0</v>
      </c>
    </row>
    <row r="29" spans="1:7" s="144" customFormat="1" ht="12" customHeight="1" thickBot="1">
      <c r="A29" s="16" t="s">
        <v>94</v>
      </c>
      <c r="B29" s="17" t="s">
        <v>428</v>
      </c>
      <c r="C29" s="137">
        <f>+C30+C31+C33+C34+C35+C36+C37</f>
        <v>0</v>
      </c>
      <c r="D29" s="137">
        <f>+D30+D31+D33+D34+D35+D36+D37</f>
        <v>0</v>
      </c>
      <c r="E29" s="137">
        <f>+E30+E31+E33+E34+E35+E36+E37</f>
        <v>0</v>
      </c>
      <c r="F29" s="137">
        <f>+F30+F31+F33+F34+F35+F36+F37</f>
        <v>0</v>
      </c>
      <c r="G29" s="173">
        <f>+G30+G31+G33+G34+G35+G36+G37</f>
        <v>0</v>
      </c>
    </row>
    <row r="30" spans="1:7" s="144" customFormat="1" ht="12" customHeight="1">
      <c r="A30" s="161" t="s">
        <v>156</v>
      </c>
      <c r="B30" s="145" t="s">
        <v>422</v>
      </c>
      <c r="C30" s="175">
        <f>'9.1.2. sz. mell '!C31+'9.2.2. sz. mell  '!C31</f>
        <v>0</v>
      </c>
      <c r="D30" s="175">
        <f>'9.1.2. sz. mell '!D31+'9.2.2. sz. mell  '!D31</f>
        <v>0</v>
      </c>
      <c r="E30" s="175">
        <f>'9.1.2. sz. mell '!E31+'9.2.2. sz. mell  '!E31</f>
        <v>0</v>
      </c>
      <c r="F30" s="175">
        <f t="shared" si="1"/>
        <v>0</v>
      </c>
      <c r="G30" s="174">
        <f aca="true" t="shared" si="4" ref="G30:G37">C30+F30</f>
        <v>0</v>
      </c>
    </row>
    <row r="31" spans="1:7" s="144" customFormat="1" ht="12" customHeight="1">
      <c r="A31" s="161" t="s">
        <v>157</v>
      </c>
      <c r="B31" s="145" t="s">
        <v>449</v>
      </c>
      <c r="C31" s="175">
        <f>'9.1.2. sz. mell '!C32+'9.2.2. sz. mell  '!C32</f>
        <v>0</v>
      </c>
      <c r="D31" s="175">
        <f>'9.1.2. sz. mell '!D32+'9.2.2. sz. mell  '!D32</f>
        <v>0</v>
      </c>
      <c r="E31" s="175">
        <f>'9.1.2. sz. mell '!E32+'9.2.2. sz. mell  '!E32</f>
        <v>0</v>
      </c>
      <c r="F31" s="175">
        <f t="shared" si="1"/>
        <v>0</v>
      </c>
      <c r="G31" s="174">
        <f t="shared" si="4"/>
        <v>0</v>
      </c>
    </row>
    <row r="32" spans="1:7" s="144" customFormat="1" ht="12" customHeight="1">
      <c r="A32" s="162" t="s">
        <v>158</v>
      </c>
      <c r="B32" s="146" t="s">
        <v>450</v>
      </c>
      <c r="C32" s="175">
        <f>'9.1.2. sz. mell '!C33+'9.2.2. sz. mell  '!C33</f>
        <v>0</v>
      </c>
      <c r="D32" s="175">
        <f>'9.1.2. sz. mell '!D33+'9.2.2. sz. mell  '!D33</f>
        <v>0</v>
      </c>
      <c r="E32" s="175">
        <f>'9.1.2. sz. mell '!E33+'9.2.2. sz. mell  '!E33</f>
        <v>0</v>
      </c>
      <c r="F32" s="175"/>
      <c r="G32" s="174"/>
    </row>
    <row r="33" spans="1:7" s="144" customFormat="1" ht="12" customHeight="1">
      <c r="A33" s="162" t="s">
        <v>159</v>
      </c>
      <c r="B33" s="146" t="s">
        <v>423</v>
      </c>
      <c r="C33" s="175">
        <f>'9.1.2. sz. mell '!C34+'9.2.2. sz. mell  '!C34</f>
        <v>0</v>
      </c>
      <c r="D33" s="175">
        <f>'9.1.2. sz. mell '!D34+'9.2.2. sz. mell  '!D34</f>
        <v>0</v>
      </c>
      <c r="E33" s="175">
        <f>'9.1.2. sz. mell '!E34+'9.2.2. sz. mell  '!E34</f>
        <v>0</v>
      </c>
      <c r="F33" s="175">
        <f t="shared" si="1"/>
        <v>0</v>
      </c>
      <c r="G33" s="174">
        <f t="shared" si="4"/>
        <v>0</v>
      </c>
    </row>
    <row r="34" spans="1:7" s="144" customFormat="1" ht="12" customHeight="1">
      <c r="A34" s="162" t="s">
        <v>425</v>
      </c>
      <c r="B34" s="146" t="s">
        <v>424</v>
      </c>
      <c r="C34" s="175">
        <f>'9.1.2. sz. mell '!C35+'9.2.2. sz. mell  '!C35</f>
        <v>0</v>
      </c>
      <c r="D34" s="175">
        <f>'9.1.2. sz. mell '!D35+'9.2.2. sz. mell  '!D35</f>
        <v>0</v>
      </c>
      <c r="E34" s="175">
        <f>'9.1.2. sz. mell '!E35+'9.2.2. sz. mell  '!E35</f>
        <v>0</v>
      </c>
      <c r="F34" s="175">
        <f t="shared" si="1"/>
        <v>0</v>
      </c>
      <c r="G34" s="174">
        <f t="shared" si="4"/>
        <v>0</v>
      </c>
    </row>
    <row r="35" spans="1:7" s="144" customFormat="1" ht="12" customHeight="1">
      <c r="A35" s="162" t="s">
        <v>426</v>
      </c>
      <c r="B35" s="146" t="s">
        <v>160</v>
      </c>
      <c r="C35" s="175">
        <f>'9.1.2. sz. mell '!C36+'9.2.2. sz. mell  '!C36</f>
        <v>0</v>
      </c>
      <c r="D35" s="175">
        <f>'9.1.2. sz. mell '!D36+'9.2.2. sz. mell  '!D36</f>
        <v>0</v>
      </c>
      <c r="E35" s="175">
        <f>'9.1.2. sz. mell '!E36+'9.2.2. sz. mell  '!E36</f>
        <v>0</v>
      </c>
      <c r="F35" s="175">
        <f t="shared" si="1"/>
        <v>0</v>
      </c>
      <c r="G35" s="174">
        <f t="shared" si="4"/>
        <v>0</v>
      </c>
    </row>
    <row r="36" spans="1:7" s="144" customFormat="1" ht="12" customHeight="1">
      <c r="A36" s="162" t="s">
        <v>427</v>
      </c>
      <c r="B36" s="146" t="s">
        <v>161</v>
      </c>
      <c r="C36" s="175">
        <f>'9.1.2. sz. mell '!C37+'9.2.2. sz. mell  '!C37</f>
        <v>0</v>
      </c>
      <c r="D36" s="175">
        <f>'9.1.2. sz. mell '!D37+'9.2.2. sz. mell  '!D37</f>
        <v>0</v>
      </c>
      <c r="E36" s="175">
        <f>'9.1.2. sz. mell '!E37+'9.2.2. sz. mell  '!E37</f>
        <v>0</v>
      </c>
      <c r="F36" s="175">
        <f t="shared" si="1"/>
        <v>0</v>
      </c>
      <c r="G36" s="174">
        <f t="shared" si="4"/>
        <v>0</v>
      </c>
    </row>
    <row r="37" spans="1:7" s="144" customFormat="1" ht="12" customHeight="1" thickBot="1">
      <c r="A37" s="163" t="s">
        <v>451</v>
      </c>
      <c r="B37" s="76" t="s">
        <v>162</v>
      </c>
      <c r="C37" s="175">
        <f>'9.1.2. sz. mell '!C38+'9.2.2. sz. mell  '!C38</f>
        <v>0</v>
      </c>
      <c r="D37" s="175">
        <f>'9.1.2. sz. mell '!D38+'9.2.2. sz. mell  '!D38</f>
        <v>0</v>
      </c>
      <c r="E37" s="175">
        <f>'9.1.2. sz. mell '!E38+'9.2.2. sz. mell  '!E38</f>
        <v>0</v>
      </c>
      <c r="F37" s="293">
        <f t="shared" si="1"/>
        <v>0</v>
      </c>
      <c r="G37" s="174">
        <f t="shared" si="4"/>
        <v>0</v>
      </c>
    </row>
    <row r="38" spans="1:7" s="144" customFormat="1" ht="12" customHeight="1" thickBot="1">
      <c r="A38" s="16" t="s">
        <v>9</v>
      </c>
      <c r="B38" s="17" t="s">
        <v>300</v>
      </c>
      <c r="C38" s="131">
        <f>SUM(C39:C49)</f>
        <v>16035000</v>
      </c>
      <c r="D38" s="131">
        <f>SUM(D39:D49)</f>
        <v>0</v>
      </c>
      <c r="E38" s="131">
        <f>SUM(E39:E49)</f>
        <v>0</v>
      </c>
      <c r="F38" s="131">
        <f>SUM(F39:F49)</f>
        <v>0</v>
      </c>
      <c r="G38" s="73">
        <f>SUM(G39:G49)</f>
        <v>16035000</v>
      </c>
    </row>
    <row r="39" spans="1:7" s="144" customFormat="1" ht="12" customHeight="1">
      <c r="A39" s="11" t="s">
        <v>52</v>
      </c>
      <c r="B39" s="145" t="s">
        <v>165</v>
      </c>
      <c r="C39" s="133">
        <f>'9.1.2. sz. mell '!C40+'9.2.2. sz. mell  '!C40</f>
        <v>0</v>
      </c>
      <c r="D39" s="133">
        <f>'9.1.2. sz. mell '!D40+'9.2.2. sz. mell  '!D40</f>
        <v>0</v>
      </c>
      <c r="E39" s="133">
        <f>'9.1.2. sz. mell '!E40+'9.2.2. sz. mell  '!E40</f>
        <v>0</v>
      </c>
      <c r="F39" s="175">
        <f t="shared" si="1"/>
        <v>0</v>
      </c>
      <c r="G39" s="174">
        <f aca="true" t="shared" si="5" ref="G39:G49">C39+F39</f>
        <v>0</v>
      </c>
    </row>
    <row r="40" spans="1:7" s="144" customFormat="1" ht="12" customHeight="1">
      <c r="A40" s="10" t="s">
        <v>53</v>
      </c>
      <c r="B40" s="146" t="s">
        <v>166</v>
      </c>
      <c r="C40" s="133">
        <f>'9.1.2. sz. mell '!C41+'9.2.2. sz. mell  '!C41</f>
        <v>10620000</v>
      </c>
      <c r="D40" s="133">
        <f>'9.1.2. sz. mell '!D41+'9.2.2. sz. mell  '!D41</f>
        <v>0</v>
      </c>
      <c r="E40" s="133">
        <f>'9.1.2. sz. mell '!E41+'9.2.2. sz. mell  '!E41</f>
        <v>0</v>
      </c>
      <c r="F40" s="175">
        <f t="shared" si="1"/>
        <v>0</v>
      </c>
      <c r="G40" s="174">
        <f t="shared" si="5"/>
        <v>10620000</v>
      </c>
    </row>
    <row r="41" spans="1:7" s="144" customFormat="1" ht="12" customHeight="1">
      <c r="A41" s="10" t="s">
        <v>54</v>
      </c>
      <c r="B41" s="146" t="s">
        <v>167</v>
      </c>
      <c r="C41" s="133">
        <f>'9.1.2. sz. mell '!C42+'9.2.2. sz. mell  '!C42</f>
        <v>5000</v>
      </c>
      <c r="D41" s="133">
        <f>'9.1.2. sz. mell '!D42+'9.2.2. sz. mell  '!D42</f>
        <v>0</v>
      </c>
      <c r="E41" s="133">
        <f>'9.1.2. sz. mell '!E42+'9.2.2. sz. mell  '!E42</f>
        <v>0</v>
      </c>
      <c r="F41" s="175">
        <f t="shared" si="1"/>
        <v>0</v>
      </c>
      <c r="G41" s="174">
        <f t="shared" si="5"/>
        <v>5000</v>
      </c>
    </row>
    <row r="42" spans="1:7" s="144" customFormat="1" ht="12" customHeight="1">
      <c r="A42" s="10" t="s">
        <v>96</v>
      </c>
      <c r="B42" s="146" t="s">
        <v>168</v>
      </c>
      <c r="C42" s="133">
        <f>'9.1.2. sz. mell '!C43+'9.2.2. sz. mell  '!C43</f>
        <v>2000000</v>
      </c>
      <c r="D42" s="133">
        <f>'9.1.2. sz. mell '!D43+'9.2.2. sz. mell  '!D43</f>
        <v>0</v>
      </c>
      <c r="E42" s="133">
        <f>'9.1.2. sz. mell '!E43+'9.2.2. sz. mell  '!E43</f>
        <v>0</v>
      </c>
      <c r="F42" s="175">
        <f t="shared" si="1"/>
        <v>0</v>
      </c>
      <c r="G42" s="174">
        <f t="shared" si="5"/>
        <v>2000000</v>
      </c>
    </row>
    <row r="43" spans="1:7" s="144" customFormat="1" ht="12" customHeight="1">
      <c r="A43" s="10" t="s">
        <v>97</v>
      </c>
      <c r="B43" s="146" t="s">
        <v>169</v>
      </c>
      <c r="C43" s="133">
        <f>'9.1.2. sz. mell '!C44+'9.2.2. sz. mell  '!C44</f>
        <v>0</v>
      </c>
      <c r="D43" s="133">
        <f>'9.1.2. sz. mell '!D44+'9.2.2. sz. mell  '!D44</f>
        <v>0</v>
      </c>
      <c r="E43" s="133">
        <f>'9.1.2. sz. mell '!E44+'9.2.2. sz. mell  '!E44</f>
        <v>0</v>
      </c>
      <c r="F43" s="175">
        <f t="shared" si="1"/>
        <v>0</v>
      </c>
      <c r="G43" s="174">
        <f t="shared" si="5"/>
        <v>0</v>
      </c>
    </row>
    <row r="44" spans="1:7" s="144" customFormat="1" ht="12" customHeight="1">
      <c r="A44" s="10" t="s">
        <v>98</v>
      </c>
      <c r="B44" s="146" t="s">
        <v>170</v>
      </c>
      <c r="C44" s="133">
        <f>'9.1.2. sz. mell '!C45+'9.2.2. sz. mell  '!C45</f>
        <v>3410000</v>
      </c>
      <c r="D44" s="133">
        <f>'9.1.2. sz. mell '!D45+'9.2.2. sz. mell  '!D45</f>
        <v>0</v>
      </c>
      <c r="E44" s="133">
        <f>'9.1.2. sz. mell '!E45+'9.2.2. sz. mell  '!E45</f>
        <v>0</v>
      </c>
      <c r="F44" s="175">
        <f t="shared" si="1"/>
        <v>0</v>
      </c>
      <c r="G44" s="174">
        <f t="shared" si="5"/>
        <v>3410000</v>
      </c>
    </row>
    <row r="45" spans="1:7" s="144" customFormat="1" ht="12" customHeight="1">
      <c r="A45" s="10" t="s">
        <v>99</v>
      </c>
      <c r="B45" s="146" t="s">
        <v>171</v>
      </c>
      <c r="C45" s="133">
        <f>'9.1.2. sz. mell '!C46+'9.2.2. sz. mell  '!C46</f>
        <v>0</v>
      </c>
      <c r="D45" s="133">
        <f>'9.1.2. sz. mell '!D46+'9.2.2. sz. mell  '!D46</f>
        <v>0</v>
      </c>
      <c r="E45" s="133">
        <f>'9.1.2. sz. mell '!E46+'9.2.2. sz. mell  '!E46</f>
        <v>0</v>
      </c>
      <c r="F45" s="175">
        <f t="shared" si="1"/>
        <v>0</v>
      </c>
      <c r="G45" s="174">
        <f t="shared" si="5"/>
        <v>0</v>
      </c>
    </row>
    <row r="46" spans="1:7" s="144" customFormat="1" ht="12" customHeight="1">
      <c r="A46" s="10" t="s">
        <v>100</v>
      </c>
      <c r="B46" s="146" t="s">
        <v>429</v>
      </c>
      <c r="C46" s="133">
        <f>'9.1.2. sz. mell '!C47+'9.2.2. sz. mell  '!C47</f>
        <v>0</v>
      </c>
      <c r="D46" s="133">
        <f>'9.1.2. sz. mell '!D47+'9.2.2. sz. mell  '!D47</f>
        <v>0</v>
      </c>
      <c r="E46" s="133">
        <f>'9.1.2. sz. mell '!E47+'9.2.2. sz. mell  '!E47</f>
        <v>0</v>
      </c>
      <c r="F46" s="175">
        <f t="shared" si="1"/>
        <v>0</v>
      </c>
      <c r="G46" s="174">
        <f t="shared" si="5"/>
        <v>0</v>
      </c>
    </row>
    <row r="47" spans="1:7" s="144" customFormat="1" ht="12" customHeight="1">
      <c r="A47" s="10" t="s">
        <v>163</v>
      </c>
      <c r="B47" s="146" t="s">
        <v>173</v>
      </c>
      <c r="C47" s="133">
        <f>'9.1.2. sz. mell '!C48+'9.2.2. sz. mell  '!C48</f>
        <v>0</v>
      </c>
      <c r="D47" s="133">
        <f>'9.1.2. sz. mell '!D48+'9.2.2. sz. mell  '!D48</f>
        <v>0</v>
      </c>
      <c r="E47" s="133">
        <f>'9.1.2. sz. mell '!E48+'9.2.2. sz. mell  '!E48</f>
        <v>0</v>
      </c>
      <c r="F47" s="294">
        <f t="shared" si="1"/>
        <v>0</v>
      </c>
      <c r="G47" s="174">
        <f t="shared" si="5"/>
        <v>0</v>
      </c>
    </row>
    <row r="48" spans="1:7" s="144" customFormat="1" ht="12" customHeight="1">
      <c r="A48" s="12" t="s">
        <v>164</v>
      </c>
      <c r="B48" s="147" t="s">
        <v>302</v>
      </c>
      <c r="C48" s="133">
        <f>'9.1.2. sz. mell '!C49+'9.2.2. sz. mell  '!C49</f>
        <v>0</v>
      </c>
      <c r="D48" s="133">
        <f>'9.1.2. sz. mell '!D49+'9.2.2. sz. mell  '!D49</f>
        <v>0</v>
      </c>
      <c r="E48" s="133">
        <f>'9.1.2. sz. mell '!E49+'9.2.2. sz. mell  '!E49</f>
        <v>0</v>
      </c>
      <c r="F48" s="295">
        <f t="shared" si="1"/>
        <v>0</v>
      </c>
      <c r="G48" s="174">
        <f t="shared" si="5"/>
        <v>0</v>
      </c>
    </row>
    <row r="49" spans="1:7" s="144" customFormat="1" ht="12" customHeight="1" thickBot="1">
      <c r="A49" s="12" t="s">
        <v>301</v>
      </c>
      <c r="B49" s="76" t="s">
        <v>174</v>
      </c>
      <c r="C49" s="133">
        <f>'9.1.2. sz. mell '!C50+'9.2.2. sz. mell  '!C50</f>
        <v>0</v>
      </c>
      <c r="D49" s="133">
        <f>'9.1.2. sz. mell '!D50+'9.2.2. sz. mell  '!D50</f>
        <v>0</v>
      </c>
      <c r="E49" s="133">
        <f>'9.1.2. sz. mell '!E50+'9.2.2. sz. mell  '!E50</f>
        <v>0</v>
      </c>
      <c r="F49" s="296">
        <f t="shared" si="1"/>
        <v>0</v>
      </c>
      <c r="G49" s="174">
        <f t="shared" si="5"/>
        <v>0</v>
      </c>
    </row>
    <row r="50" spans="1:7" s="144" customFormat="1" ht="12" customHeight="1" thickBot="1">
      <c r="A50" s="16" t="s">
        <v>10</v>
      </c>
      <c r="B50" s="17" t="s">
        <v>175</v>
      </c>
      <c r="C50" s="131">
        <f>SUM(C51:C55)</f>
        <v>0</v>
      </c>
      <c r="D50" s="131">
        <f>SUM(D51:D55)</f>
        <v>0</v>
      </c>
      <c r="E50" s="131">
        <f>SUM(E51:E55)</f>
        <v>0</v>
      </c>
      <c r="F50" s="131">
        <f>SUM(F51:F55)</f>
        <v>0</v>
      </c>
      <c r="G50" s="73">
        <f>SUM(G51:G55)</f>
        <v>0</v>
      </c>
    </row>
    <row r="51" spans="1:7" s="144" customFormat="1" ht="12" customHeight="1">
      <c r="A51" s="11" t="s">
        <v>55</v>
      </c>
      <c r="B51" s="145" t="s">
        <v>179</v>
      </c>
      <c r="C51" s="176">
        <f>'9.1.2. sz. mell '!C52+'9.2.2. sz. mell  '!C52</f>
        <v>0</v>
      </c>
      <c r="D51" s="176">
        <f>'9.1.2. sz. mell '!D52+'9.2.2. sz. mell  '!D52</f>
        <v>0</v>
      </c>
      <c r="E51" s="176">
        <f>'9.1.2. sz. mell '!E52+'9.2.2. sz. mell  '!E52</f>
        <v>0</v>
      </c>
      <c r="F51" s="294">
        <f t="shared" si="1"/>
        <v>0</v>
      </c>
      <c r="G51" s="236">
        <f>C51+F51</f>
        <v>0</v>
      </c>
    </row>
    <row r="52" spans="1:7" s="144" customFormat="1" ht="12" customHeight="1">
      <c r="A52" s="10" t="s">
        <v>56</v>
      </c>
      <c r="B52" s="146" t="s">
        <v>180</v>
      </c>
      <c r="C52" s="176">
        <f>'9.1.2. sz. mell '!C53+'9.2.2. sz. mell  '!C53</f>
        <v>0</v>
      </c>
      <c r="D52" s="176">
        <f>'9.1.2. sz. mell '!D53+'9.2.2. sz. mell  '!D53</f>
        <v>0</v>
      </c>
      <c r="E52" s="176">
        <f>'9.1.2. sz. mell '!E53+'9.2.2. sz. mell  '!E53</f>
        <v>0</v>
      </c>
      <c r="F52" s="294">
        <f t="shared" si="1"/>
        <v>0</v>
      </c>
      <c r="G52" s="236">
        <f>C52+F52</f>
        <v>0</v>
      </c>
    </row>
    <row r="53" spans="1:7" s="144" customFormat="1" ht="12" customHeight="1">
      <c r="A53" s="10" t="s">
        <v>176</v>
      </c>
      <c r="B53" s="146" t="s">
        <v>181</v>
      </c>
      <c r="C53" s="176">
        <f>'9.1.2. sz. mell '!C54+'9.2.2. sz. mell  '!C54</f>
        <v>0</v>
      </c>
      <c r="D53" s="176">
        <f>'9.1.2. sz. mell '!D54+'9.2.2. sz. mell  '!D54</f>
        <v>0</v>
      </c>
      <c r="E53" s="176">
        <f>'9.1.2. sz. mell '!E54+'9.2.2. sz. mell  '!E54</f>
        <v>0</v>
      </c>
      <c r="F53" s="294">
        <f t="shared" si="1"/>
        <v>0</v>
      </c>
      <c r="G53" s="236">
        <f>C53+F53</f>
        <v>0</v>
      </c>
    </row>
    <row r="54" spans="1:7" s="144" customFormat="1" ht="12" customHeight="1">
      <c r="A54" s="10" t="s">
        <v>177</v>
      </c>
      <c r="B54" s="146" t="s">
        <v>182</v>
      </c>
      <c r="C54" s="176">
        <f>'9.1.2. sz. mell '!C55+'9.2.2. sz. mell  '!C55</f>
        <v>0</v>
      </c>
      <c r="D54" s="176">
        <f>'9.1.2. sz. mell '!D55+'9.2.2. sz. mell  '!D55</f>
        <v>0</v>
      </c>
      <c r="E54" s="176">
        <f>'9.1.2. sz. mell '!E55+'9.2.2. sz. mell  '!E55</f>
        <v>0</v>
      </c>
      <c r="F54" s="294">
        <f t="shared" si="1"/>
        <v>0</v>
      </c>
      <c r="G54" s="236">
        <f>C54+F54</f>
        <v>0</v>
      </c>
    </row>
    <row r="55" spans="1:7" s="144" customFormat="1" ht="12" customHeight="1" thickBot="1">
      <c r="A55" s="12" t="s">
        <v>178</v>
      </c>
      <c r="B55" s="76" t="s">
        <v>183</v>
      </c>
      <c r="C55" s="176">
        <f>'9.1.2. sz. mell '!C56+'9.2.2. sz. mell  '!C56</f>
        <v>0</v>
      </c>
      <c r="D55" s="176">
        <f>'9.1.2. sz. mell '!D56+'9.2.2. sz. mell  '!D56</f>
        <v>0</v>
      </c>
      <c r="E55" s="176">
        <f>'9.1.2. sz. mell '!E56+'9.2.2. sz. mell  '!E56</f>
        <v>0</v>
      </c>
      <c r="F55" s="295">
        <f t="shared" si="1"/>
        <v>0</v>
      </c>
      <c r="G55" s="236">
        <f>C55+F55</f>
        <v>0</v>
      </c>
    </row>
    <row r="56" spans="1:7" s="144" customFormat="1" ht="12" customHeight="1" thickBot="1">
      <c r="A56" s="16" t="s">
        <v>101</v>
      </c>
      <c r="B56" s="17" t="s">
        <v>184</v>
      </c>
      <c r="C56" s="131">
        <f>SUM(C57:C59)</f>
        <v>100000</v>
      </c>
      <c r="D56" s="131">
        <f>SUM(D57:D59)</f>
        <v>850000</v>
      </c>
      <c r="E56" s="131">
        <f>SUM(E57:E59)</f>
        <v>0</v>
      </c>
      <c r="F56" s="131">
        <f>SUM(F57:F59)</f>
        <v>850000</v>
      </c>
      <c r="G56" s="73">
        <f>SUM(G57:G59)</f>
        <v>950000</v>
      </c>
    </row>
    <row r="57" spans="1:7" s="144" customFormat="1" ht="12" customHeight="1">
      <c r="A57" s="11" t="s">
        <v>57</v>
      </c>
      <c r="B57" s="145" t="s">
        <v>185</v>
      </c>
      <c r="C57" s="133">
        <f>'9.1.2. sz. mell '!C58+'9.2.2. sz. mell  '!C58</f>
        <v>0</v>
      </c>
      <c r="D57" s="133">
        <f>'9.1.2. sz. mell '!D58+'9.2.2. sz. mell  '!D58</f>
        <v>0</v>
      </c>
      <c r="E57" s="133">
        <f>'9.1.2. sz. mell '!E58+'9.2.2. sz. mell  '!E58</f>
        <v>0</v>
      </c>
      <c r="F57" s="175">
        <f t="shared" si="1"/>
        <v>0</v>
      </c>
      <c r="G57" s="174">
        <f>C57+F57</f>
        <v>0</v>
      </c>
    </row>
    <row r="58" spans="1:7" s="144" customFormat="1" ht="22.5">
      <c r="A58" s="10" t="s">
        <v>58</v>
      </c>
      <c r="B58" s="146" t="s">
        <v>295</v>
      </c>
      <c r="C58" s="133">
        <f>'9.1.2. sz. mell '!C59+'9.2.2. sz. mell  '!C59</f>
        <v>0</v>
      </c>
      <c r="D58" s="133">
        <f>'9.1.2. sz. mell '!D59+'9.2.2. sz. mell  '!D59</f>
        <v>0</v>
      </c>
      <c r="E58" s="133">
        <f>'9.1.2. sz. mell '!E59+'9.2.2. sz. mell  '!E59</f>
        <v>0</v>
      </c>
      <c r="F58" s="175">
        <f t="shared" si="1"/>
        <v>0</v>
      </c>
      <c r="G58" s="174">
        <f>C58+F58</f>
        <v>0</v>
      </c>
    </row>
    <row r="59" spans="1:7" s="144" customFormat="1" ht="12" customHeight="1">
      <c r="A59" s="10" t="s">
        <v>188</v>
      </c>
      <c r="B59" s="146" t="s">
        <v>186</v>
      </c>
      <c r="C59" s="133">
        <f>'9.1.2. sz. mell '!C60+'9.2.2. sz. mell  '!C60</f>
        <v>100000</v>
      </c>
      <c r="D59" s="133">
        <f>'9.1.2. sz. mell '!D60+'9.2.2. sz. mell  '!D60</f>
        <v>850000</v>
      </c>
      <c r="E59" s="133">
        <f>'9.1.2. sz. mell '!E60+'9.2.2. sz. mell  '!E60</f>
        <v>0</v>
      </c>
      <c r="F59" s="175">
        <f t="shared" si="1"/>
        <v>850000</v>
      </c>
      <c r="G59" s="174">
        <f>C59+F59</f>
        <v>950000</v>
      </c>
    </row>
    <row r="60" spans="1:7" s="144" customFormat="1" ht="12" customHeight="1" thickBot="1">
      <c r="A60" s="12" t="s">
        <v>189</v>
      </c>
      <c r="B60" s="76" t="s">
        <v>187</v>
      </c>
      <c r="C60" s="133">
        <f>'9.1.2. sz. mell '!C61+'9.2.2. sz. mell  '!C61</f>
        <v>0</v>
      </c>
      <c r="D60" s="133">
        <f>'9.1.2. sz. mell '!D61+'9.2.2. sz. mell  '!D61</f>
        <v>0</v>
      </c>
      <c r="E60" s="133">
        <f>'9.1.2. sz. mell '!E61+'9.2.2. sz. mell  '!E61</f>
        <v>0</v>
      </c>
      <c r="F60" s="293">
        <f t="shared" si="1"/>
        <v>0</v>
      </c>
      <c r="G60" s="174">
        <f>C60+F60</f>
        <v>0</v>
      </c>
    </row>
    <row r="61" spans="1:7" s="144" customFormat="1" ht="12" customHeight="1" thickBot="1">
      <c r="A61" s="16" t="s">
        <v>12</v>
      </c>
      <c r="B61" s="74" t="s">
        <v>190</v>
      </c>
      <c r="C61" s="131">
        <f>SUM(C62:C64)</f>
        <v>0</v>
      </c>
      <c r="D61" s="131">
        <f>SUM(D62:D64)</f>
        <v>0</v>
      </c>
      <c r="E61" s="131">
        <f>SUM(E62:E64)</f>
        <v>0</v>
      </c>
      <c r="F61" s="131">
        <f>SUM(F62:F64)</f>
        <v>0</v>
      </c>
      <c r="G61" s="73">
        <f>SUM(G62:G64)</f>
        <v>0</v>
      </c>
    </row>
    <row r="62" spans="1:7" s="144" customFormat="1" ht="12" customHeight="1">
      <c r="A62" s="11" t="s">
        <v>102</v>
      </c>
      <c r="B62" s="145" t="s">
        <v>192</v>
      </c>
      <c r="C62" s="135">
        <f>'9.1.2. sz. mell '!C63+'9.2.2. sz. mell  '!C63</f>
        <v>0</v>
      </c>
      <c r="D62" s="135">
        <f>'9.1.2. sz. mell '!D63+'9.2.2. sz. mell  '!D63</f>
        <v>0</v>
      </c>
      <c r="E62" s="135">
        <f>'9.1.2. sz. mell '!E63+'9.2.2. sz. mell  '!E63</f>
        <v>0</v>
      </c>
      <c r="F62" s="297">
        <f t="shared" si="1"/>
        <v>0</v>
      </c>
      <c r="G62" s="235">
        <f>C62+F62</f>
        <v>0</v>
      </c>
    </row>
    <row r="63" spans="1:7" s="144" customFormat="1" ht="22.5">
      <c r="A63" s="10" t="s">
        <v>103</v>
      </c>
      <c r="B63" s="146" t="s">
        <v>296</v>
      </c>
      <c r="C63" s="135">
        <f>'9.1.2. sz. mell '!C64+'9.2.2. sz. mell  '!C64</f>
        <v>0</v>
      </c>
      <c r="D63" s="135">
        <f>'9.1.2. sz. mell '!D64+'9.2.2. sz. mell  '!D64</f>
        <v>0</v>
      </c>
      <c r="E63" s="135">
        <f>'9.1.2. sz. mell '!E64+'9.2.2. sz. mell  '!E64</f>
        <v>0</v>
      </c>
      <c r="F63" s="297">
        <f t="shared" si="1"/>
        <v>0</v>
      </c>
      <c r="G63" s="235">
        <f>C63+F63</f>
        <v>0</v>
      </c>
    </row>
    <row r="64" spans="1:7" s="144" customFormat="1" ht="12" customHeight="1">
      <c r="A64" s="10" t="s">
        <v>123</v>
      </c>
      <c r="B64" s="146" t="s">
        <v>193</v>
      </c>
      <c r="C64" s="135">
        <f>'9.1.2. sz. mell '!C65+'9.2.2. sz. mell  '!C65</f>
        <v>0</v>
      </c>
      <c r="D64" s="135">
        <f>'9.1.2. sz. mell '!D65+'9.2.2. sz. mell  '!D65</f>
        <v>0</v>
      </c>
      <c r="E64" s="135">
        <f>'9.1.2. sz. mell '!E65+'9.2.2. sz. mell  '!E65</f>
        <v>0</v>
      </c>
      <c r="F64" s="297">
        <f t="shared" si="1"/>
        <v>0</v>
      </c>
      <c r="G64" s="235">
        <f>C64+F64</f>
        <v>0</v>
      </c>
    </row>
    <row r="65" spans="1:7" s="144" customFormat="1" ht="12" customHeight="1" thickBot="1">
      <c r="A65" s="12" t="s">
        <v>191</v>
      </c>
      <c r="B65" s="76" t="s">
        <v>194</v>
      </c>
      <c r="C65" s="135">
        <f>'9.1.2. sz. mell '!C66+'9.2.2. sz. mell  '!C66</f>
        <v>0</v>
      </c>
      <c r="D65" s="135">
        <f>'9.1.2. sz. mell '!D66+'9.2.2. sz. mell  '!D66</f>
        <v>0</v>
      </c>
      <c r="E65" s="135">
        <f>'9.1.2. sz. mell '!E66+'9.2.2. sz. mell  '!E66</f>
        <v>0</v>
      </c>
      <c r="F65" s="297">
        <f t="shared" si="1"/>
        <v>0</v>
      </c>
      <c r="G65" s="235">
        <f>C65+F65</f>
        <v>0</v>
      </c>
    </row>
    <row r="66" spans="1:7" s="144" customFormat="1" ht="12" customHeight="1" thickBot="1">
      <c r="A66" s="187" t="s">
        <v>342</v>
      </c>
      <c r="B66" s="17" t="s">
        <v>195</v>
      </c>
      <c r="C66" s="137">
        <f>+C8+C15+C22+C29+C38+C50+C56+C61</f>
        <v>16135000</v>
      </c>
      <c r="D66" s="137">
        <f>+D8+D15+D22+D29+D38+D50+D56+D61</f>
        <v>850000</v>
      </c>
      <c r="E66" s="137">
        <f>+E8+E15+E22+E29+E38+E50+E56+E61</f>
        <v>0</v>
      </c>
      <c r="F66" s="137">
        <f>+F8+F15+F22+F29+F38+F50+F56+F61</f>
        <v>850000</v>
      </c>
      <c r="G66" s="173">
        <f>+G8+G15+G22+G29+G38+G50+G56+G61</f>
        <v>16985000</v>
      </c>
    </row>
    <row r="67" spans="1:7" s="144" customFormat="1" ht="12" customHeight="1" thickBot="1">
      <c r="A67" s="177" t="s">
        <v>196</v>
      </c>
      <c r="B67" s="74" t="s">
        <v>197</v>
      </c>
      <c r="C67" s="131">
        <f>SUM(C68:C70)</f>
        <v>0</v>
      </c>
      <c r="D67" s="131">
        <f>SUM(D68:D70)</f>
        <v>0</v>
      </c>
      <c r="E67" s="131">
        <f>SUM(E68:E70)</f>
        <v>0</v>
      </c>
      <c r="F67" s="131">
        <f>SUM(F68:F70)</f>
        <v>0</v>
      </c>
      <c r="G67" s="73">
        <f>SUM(G68:G70)</f>
        <v>0</v>
      </c>
    </row>
    <row r="68" spans="1:7" s="144" customFormat="1" ht="12" customHeight="1">
      <c r="A68" s="11" t="s">
        <v>225</v>
      </c>
      <c r="B68" s="145" t="s">
        <v>198</v>
      </c>
      <c r="C68" s="135">
        <f>'9.1.2. sz. mell '!C69+'9.2.2. sz. mell  '!C69</f>
        <v>0</v>
      </c>
      <c r="D68" s="135">
        <f>'9.1.2. sz. mell '!D69+'9.2.2. sz. mell  '!D69</f>
        <v>0</v>
      </c>
      <c r="E68" s="135">
        <f>'9.1.2. sz. mell '!E69+'9.2.2. sz. mell  '!E69</f>
        <v>0</v>
      </c>
      <c r="F68" s="297">
        <f>D68+E68</f>
        <v>0</v>
      </c>
      <c r="G68" s="235">
        <f>C68+F68</f>
        <v>0</v>
      </c>
    </row>
    <row r="69" spans="1:7" s="144" customFormat="1" ht="12" customHeight="1">
      <c r="A69" s="10" t="s">
        <v>234</v>
      </c>
      <c r="B69" s="146" t="s">
        <v>199</v>
      </c>
      <c r="C69" s="135">
        <f>'9.1.2. sz. mell '!C70+'9.2.2. sz. mell  '!C70</f>
        <v>0</v>
      </c>
      <c r="D69" s="135">
        <f>'9.1.2. sz. mell '!D70+'9.2.2. sz. mell  '!D70</f>
        <v>0</v>
      </c>
      <c r="E69" s="135">
        <f>'9.1.2. sz. mell '!E70+'9.2.2. sz. mell  '!E70</f>
        <v>0</v>
      </c>
      <c r="F69" s="297">
        <f>D69+E69</f>
        <v>0</v>
      </c>
      <c r="G69" s="235">
        <f>C69+F69</f>
        <v>0</v>
      </c>
    </row>
    <row r="70" spans="1:7" s="144" customFormat="1" ht="12" customHeight="1" thickBot="1">
      <c r="A70" s="14" t="s">
        <v>235</v>
      </c>
      <c r="B70" s="312" t="s">
        <v>327</v>
      </c>
      <c r="C70" s="270">
        <f>'9.1.2. sz. mell '!C71+'9.2.2. sz. mell  '!C71</f>
        <v>0</v>
      </c>
      <c r="D70" s="270">
        <f>'9.1.2. sz. mell '!D71+'9.2.2. sz. mell  '!D71</f>
        <v>0</v>
      </c>
      <c r="E70" s="270">
        <f>'9.1.2. sz. mell '!E71+'9.2.2. sz. mell  '!E71</f>
        <v>0</v>
      </c>
      <c r="F70" s="296">
        <f>D70+E70</f>
        <v>0</v>
      </c>
      <c r="G70" s="313">
        <f>C70+F70</f>
        <v>0</v>
      </c>
    </row>
    <row r="71" spans="1:7" s="144" customFormat="1" ht="12" customHeight="1" thickBot="1">
      <c r="A71" s="177" t="s">
        <v>201</v>
      </c>
      <c r="B71" s="74" t="s">
        <v>202</v>
      </c>
      <c r="C71" s="131">
        <f>SUM(C72:C75)</f>
        <v>0</v>
      </c>
      <c r="D71" s="131">
        <f>SUM(D72:D75)</f>
        <v>0</v>
      </c>
      <c r="E71" s="131">
        <f>SUM(E72:E75)</f>
        <v>0</v>
      </c>
      <c r="F71" s="131">
        <f>SUM(F72:F75)</f>
        <v>0</v>
      </c>
      <c r="G71" s="73">
        <f>SUM(G72:G75)</f>
        <v>0</v>
      </c>
    </row>
    <row r="72" spans="1:7" s="144" customFormat="1" ht="12" customHeight="1">
      <c r="A72" s="11" t="s">
        <v>80</v>
      </c>
      <c r="B72" s="255" t="s">
        <v>203</v>
      </c>
      <c r="C72" s="135">
        <f>'9.1.2. sz. mell '!C73+'9.2.2. sz. mell  '!C73</f>
        <v>0</v>
      </c>
      <c r="D72" s="135">
        <f>'9.1.2. sz. mell '!D73+'9.2.2. sz. mell  '!D73</f>
        <v>0</v>
      </c>
      <c r="E72" s="135">
        <f>'9.1.2. sz. mell '!E73+'9.2.2. sz. mell  '!E73</f>
        <v>0</v>
      </c>
      <c r="F72" s="297">
        <f>D72+E72</f>
        <v>0</v>
      </c>
      <c r="G72" s="235">
        <f>C72+F72</f>
        <v>0</v>
      </c>
    </row>
    <row r="73" spans="1:7" s="144" customFormat="1" ht="12" customHeight="1">
      <c r="A73" s="10" t="s">
        <v>81</v>
      </c>
      <c r="B73" s="255" t="s">
        <v>437</v>
      </c>
      <c r="C73" s="135">
        <f>'9.1.2. sz. mell '!C74+'9.2.2. sz. mell  '!C74</f>
        <v>0</v>
      </c>
      <c r="D73" s="135">
        <f>'9.1.2. sz. mell '!D74+'9.2.2. sz. mell  '!D74</f>
        <v>0</v>
      </c>
      <c r="E73" s="135">
        <f>'9.1.2. sz. mell '!E74+'9.2.2. sz. mell  '!E74</f>
        <v>0</v>
      </c>
      <c r="F73" s="297">
        <f>D73+E73</f>
        <v>0</v>
      </c>
      <c r="G73" s="235">
        <f>C73+F73</f>
        <v>0</v>
      </c>
    </row>
    <row r="74" spans="1:7" s="144" customFormat="1" ht="12" customHeight="1">
      <c r="A74" s="10" t="s">
        <v>226</v>
      </c>
      <c r="B74" s="255" t="s">
        <v>204</v>
      </c>
      <c r="C74" s="135">
        <f>'9.1.2. sz. mell '!C75+'9.2.2. sz. mell  '!C75</f>
        <v>0</v>
      </c>
      <c r="D74" s="135">
        <f>'9.1.2. sz. mell '!D75+'9.2.2. sz. mell  '!D75</f>
        <v>0</v>
      </c>
      <c r="E74" s="135">
        <f>'9.1.2. sz. mell '!E75+'9.2.2. sz. mell  '!E75</f>
        <v>0</v>
      </c>
      <c r="F74" s="297">
        <f>D74+E74</f>
        <v>0</v>
      </c>
      <c r="G74" s="235">
        <f>C74+F74</f>
        <v>0</v>
      </c>
    </row>
    <row r="75" spans="1:7" s="144" customFormat="1" ht="12" customHeight="1" thickBot="1">
      <c r="A75" s="12" t="s">
        <v>227</v>
      </c>
      <c r="B75" s="256" t="s">
        <v>438</v>
      </c>
      <c r="C75" s="135">
        <f>'9.1.2. sz. mell '!C76+'9.2.2. sz. mell  '!C76</f>
        <v>0</v>
      </c>
      <c r="D75" s="135">
        <f>'9.1.2. sz. mell '!D76+'9.2.2. sz. mell  '!D76</f>
        <v>0</v>
      </c>
      <c r="E75" s="135">
        <f>'9.1.2. sz. mell '!E76+'9.2.2. sz. mell  '!E76</f>
        <v>0</v>
      </c>
      <c r="F75" s="297">
        <f>D75+E75</f>
        <v>0</v>
      </c>
      <c r="G75" s="235">
        <f>C75+F75</f>
        <v>0</v>
      </c>
    </row>
    <row r="76" spans="1:7" s="144" customFormat="1" ht="12" customHeight="1" thickBot="1">
      <c r="A76" s="177" t="s">
        <v>205</v>
      </c>
      <c r="B76" s="74" t="s">
        <v>206</v>
      </c>
      <c r="C76" s="131">
        <f>SUM(C77:C78)</f>
        <v>0</v>
      </c>
      <c r="D76" s="131">
        <f>SUM(D77:D78)</f>
        <v>0</v>
      </c>
      <c r="E76" s="131">
        <f>SUM(E77:E78)</f>
        <v>0</v>
      </c>
      <c r="F76" s="131">
        <f>SUM(F77:F78)</f>
        <v>0</v>
      </c>
      <c r="G76" s="73">
        <f>SUM(G77:G78)</f>
        <v>0</v>
      </c>
    </row>
    <row r="77" spans="1:7" s="144" customFormat="1" ht="12" customHeight="1">
      <c r="A77" s="11" t="s">
        <v>228</v>
      </c>
      <c r="B77" s="145" t="s">
        <v>207</v>
      </c>
      <c r="C77" s="135">
        <f>'9.1.2. sz. mell '!C78+'9.2.2. sz. mell  '!C78</f>
        <v>0</v>
      </c>
      <c r="D77" s="135">
        <f>'9.1.2. sz. mell '!D78+'9.2.2. sz. mell  '!D78</f>
        <v>0</v>
      </c>
      <c r="E77" s="135">
        <f>'9.1.2. sz. mell '!E78+'9.2.2. sz. mell  '!E78</f>
        <v>0</v>
      </c>
      <c r="F77" s="297">
        <f>D77+E77</f>
        <v>0</v>
      </c>
      <c r="G77" s="235">
        <f>C77+F77</f>
        <v>0</v>
      </c>
    </row>
    <row r="78" spans="1:7" s="144" customFormat="1" ht="12" customHeight="1" thickBot="1">
      <c r="A78" s="12" t="s">
        <v>229</v>
      </c>
      <c r="B78" s="76" t="s">
        <v>208</v>
      </c>
      <c r="C78" s="135">
        <f>'9.1.2. sz. mell '!C79+'9.2.2. sz. mell  '!C79</f>
        <v>0</v>
      </c>
      <c r="D78" s="135">
        <f>'9.1.2. sz. mell '!D79+'9.2.2. sz. mell  '!D79</f>
        <v>0</v>
      </c>
      <c r="E78" s="135">
        <f>'9.1.2. sz. mell '!E79+'9.2.2. sz. mell  '!E79</f>
        <v>0</v>
      </c>
      <c r="F78" s="297">
        <f>D78+E78</f>
        <v>0</v>
      </c>
      <c r="G78" s="235">
        <f>C78+F78</f>
        <v>0</v>
      </c>
    </row>
    <row r="79" spans="1:7" s="144" customFormat="1" ht="12" customHeight="1" thickBot="1">
      <c r="A79" s="177" t="s">
        <v>209</v>
      </c>
      <c r="B79" s="74" t="s">
        <v>210</v>
      </c>
      <c r="C79" s="131">
        <f>SUM(C80:C82)</f>
        <v>0</v>
      </c>
      <c r="D79" s="131">
        <f>SUM(D80:D82)</f>
        <v>0</v>
      </c>
      <c r="E79" s="131">
        <f>SUM(E80:E82)</f>
        <v>0</v>
      </c>
      <c r="F79" s="131">
        <f>SUM(F80:F82)</f>
        <v>0</v>
      </c>
      <c r="G79" s="73">
        <f>SUM(G80:G82)</f>
        <v>0</v>
      </c>
    </row>
    <row r="80" spans="1:7" s="144" customFormat="1" ht="12" customHeight="1">
      <c r="A80" s="11" t="s">
        <v>230</v>
      </c>
      <c r="B80" s="145" t="s">
        <v>211</v>
      </c>
      <c r="C80" s="135">
        <f>'9.1.2. sz. mell '!C81+'9.1.2. sz. mell '!C81</f>
        <v>0</v>
      </c>
      <c r="D80" s="135">
        <f>'9.1.2. sz. mell '!D81+'9.1.2. sz. mell '!D81</f>
        <v>0</v>
      </c>
      <c r="E80" s="135">
        <f>'9.1.2. sz. mell '!E81+'9.1.2. sz. mell '!E81</f>
        <v>0</v>
      </c>
      <c r="F80" s="297">
        <f>D80+E80</f>
        <v>0</v>
      </c>
      <c r="G80" s="235">
        <f>C80+F80</f>
        <v>0</v>
      </c>
    </row>
    <row r="81" spans="1:7" s="144" customFormat="1" ht="12" customHeight="1">
      <c r="A81" s="10" t="s">
        <v>231</v>
      </c>
      <c r="B81" s="146" t="s">
        <v>212</v>
      </c>
      <c r="C81" s="135">
        <f>'9.1.2. sz. mell '!C82+'9.1.2. sz. mell '!C82</f>
        <v>0</v>
      </c>
      <c r="D81" s="135">
        <f>'9.1.2. sz. mell '!D82+'9.1.2. sz. mell '!D82</f>
        <v>0</v>
      </c>
      <c r="E81" s="135">
        <f>'9.1.2. sz. mell '!E82+'9.1.2. sz. mell '!E82</f>
        <v>0</v>
      </c>
      <c r="F81" s="297">
        <f>D81+E81</f>
        <v>0</v>
      </c>
      <c r="G81" s="235">
        <f>C81+F81</f>
        <v>0</v>
      </c>
    </row>
    <row r="82" spans="1:7" s="144" customFormat="1" ht="12" customHeight="1" thickBot="1">
      <c r="A82" s="12" t="s">
        <v>232</v>
      </c>
      <c r="B82" s="76" t="s">
        <v>439</v>
      </c>
      <c r="C82" s="135">
        <f>'9.1.2. sz. mell '!C83+'9.1.2. sz. mell '!C83</f>
        <v>0</v>
      </c>
      <c r="D82" s="135">
        <f>'9.1.2. sz. mell '!D83+'9.1.2. sz. mell '!D83</f>
        <v>0</v>
      </c>
      <c r="E82" s="135">
        <f>'9.1.2. sz. mell '!E83+'9.1.2. sz. mell '!E83</f>
        <v>0</v>
      </c>
      <c r="F82" s="297">
        <f>D82+E82</f>
        <v>0</v>
      </c>
      <c r="G82" s="235">
        <f>C82+F82</f>
        <v>0</v>
      </c>
    </row>
    <row r="83" spans="1:7" s="144" customFormat="1" ht="12" customHeight="1" thickBot="1">
      <c r="A83" s="177" t="s">
        <v>213</v>
      </c>
      <c r="B83" s="74" t="s">
        <v>233</v>
      </c>
      <c r="C83" s="131">
        <f>SUM(C84:C87)</f>
        <v>0</v>
      </c>
      <c r="D83" s="131">
        <f>SUM(D84:D87)</f>
        <v>0</v>
      </c>
      <c r="E83" s="131">
        <f>SUM(E84:E87)</f>
        <v>0</v>
      </c>
      <c r="F83" s="131">
        <f>SUM(F84:F87)</f>
        <v>0</v>
      </c>
      <c r="G83" s="73">
        <f>SUM(G84:G87)</f>
        <v>0</v>
      </c>
    </row>
    <row r="84" spans="1:7" s="144" customFormat="1" ht="12" customHeight="1">
      <c r="A84" s="148" t="s">
        <v>214</v>
      </c>
      <c r="B84" s="145" t="s">
        <v>215</v>
      </c>
      <c r="C84" s="135">
        <f>'9.1.2. sz. mell '!C85+'9.2.2. sz. mell  '!C86</f>
        <v>0</v>
      </c>
      <c r="D84" s="135">
        <f>'9.1.2. sz. mell '!D85+'9.2.2. sz. mell  '!D86</f>
        <v>0</v>
      </c>
      <c r="E84" s="135">
        <f>'9.1.2. sz. mell '!E85+'9.2.2. sz. mell  '!E86</f>
        <v>0</v>
      </c>
      <c r="F84" s="297">
        <f aca="true" t="shared" si="6" ref="F84:F89">D84+E84</f>
        <v>0</v>
      </c>
      <c r="G84" s="235">
        <f aca="true" t="shared" si="7" ref="G84:G89">C84+F84</f>
        <v>0</v>
      </c>
    </row>
    <row r="85" spans="1:7" s="144" customFormat="1" ht="12" customHeight="1">
      <c r="A85" s="149" t="s">
        <v>216</v>
      </c>
      <c r="B85" s="146" t="s">
        <v>217</v>
      </c>
      <c r="C85" s="135">
        <f>'9.1.2. sz. mell '!C86+'9.2.2. sz. mell  '!C87</f>
        <v>0</v>
      </c>
      <c r="D85" s="135">
        <f>'9.1.2. sz. mell '!D86+'9.2.2. sz. mell  '!D87</f>
        <v>0</v>
      </c>
      <c r="E85" s="135">
        <f>'9.1.2. sz. mell '!E86+'9.2.2. sz. mell  '!E87</f>
        <v>0</v>
      </c>
      <c r="F85" s="297">
        <f t="shared" si="6"/>
        <v>0</v>
      </c>
      <c r="G85" s="235">
        <f t="shared" si="7"/>
        <v>0</v>
      </c>
    </row>
    <row r="86" spans="1:7" s="144" customFormat="1" ht="12" customHeight="1">
      <c r="A86" s="149" t="s">
        <v>218</v>
      </c>
      <c r="B86" s="146" t="s">
        <v>219</v>
      </c>
      <c r="C86" s="135">
        <f>'9.1.2. sz. mell '!C87+'9.2.2. sz. mell  '!C88</f>
        <v>0</v>
      </c>
      <c r="D86" s="135">
        <f>'9.1.2. sz. mell '!D87+'9.2.2. sz. mell  '!D88</f>
        <v>0</v>
      </c>
      <c r="E86" s="135">
        <f>'9.1.2. sz. mell '!E87+'9.2.2. sz. mell  '!E88</f>
        <v>0</v>
      </c>
      <c r="F86" s="297">
        <f t="shared" si="6"/>
        <v>0</v>
      </c>
      <c r="G86" s="235">
        <f t="shared" si="7"/>
        <v>0</v>
      </c>
    </row>
    <row r="87" spans="1:7" s="144" customFormat="1" ht="12" customHeight="1" thickBot="1">
      <c r="A87" s="150" t="s">
        <v>220</v>
      </c>
      <c r="B87" s="76" t="s">
        <v>221</v>
      </c>
      <c r="C87" s="135">
        <f>'9.1.2. sz. mell '!C88+'9.2.2. sz. mell  '!C89</f>
        <v>0</v>
      </c>
      <c r="D87" s="135">
        <f>'9.1.2. sz. mell '!D88+'9.2.2. sz. mell  '!D89</f>
        <v>0</v>
      </c>
      <c r="E87" s="135">
        <f>'9.1.2. sz. mell '!E88+'9.2.2. sz. mell  '!E89</f>
        <v>0</v>
      </c>
      <c r="F87" s="297">
        <f t="shared" si="6"/>
        <v>0</v>
      </c>
      <c r="G87" s="235">
        <f t="shared" si="7"/>
        <v>0</v>
      </c>
    </row>
    <row r="88" spans="1:7" s="144" customFormat="1" ht="12" customHeight="1" thickBot="1">
      <c r="A88" s="177" t="s">
        <v>222</v>
      </c>
      <c r="B88" s="74" t="s">
        <v>341</v>
      </c>
      <c r="C88" s="179"/>
      <c r="D88" s="179"/>
      <c r="E88" s="179"/>
      <c r="F88" s="131">
        <f t="shared" si="6"/>
        <v>0</v>
      </c>
      <c r="G88" s="73">
        <f t="shared" si="7"/>
        <v>0</v>
      </c>
    </row>
    <row r="89" spans="1:7" s="144" customFormat="1" ht="13.5" customHeight="1" thickBot="1">
      <c r="A89" s="177" t="s">
        <v>224</v>
      </c>
      <c r="B89" s="74" t="s">
        <v>223</v>
      </c>
      <c r="C89" s="179"/>
      <c r="D89" s="179"/>
      <c r="E89" s="179"/>
      <c r="F89" s="131">
        <f t="shared" si="6"/>
        <v>0</v>
      </c>
      <c r="G89" s="73">
        <f t="shared" si="7"/>
        <v>0</v>
      </c>
    </row>
    <row r="90" spans="1:7" s="144" customFormat="1" ht="15.75" customHeight="1" thickBot="1">
      <c r="A90" s="177" t="s">
        <v>236</v>
      </c>
      <c r="B90" s="151" t="s">
        <v>344</v>
      </c>
      <c r="C90" s="137">
        <f>+C67+C71+C76+C79+C83+C89+C88</f>
        <v>0</v>
      </c>
      <c r="D90" s="137">
        <f>+D67+D71+D76+D79+D83+D89+D88</f>
        <v>0</v>
      </c>
      <c r="E90" s="137">
        <f>+E67+E71+E76+E79+E83+E89+E88</f>
        <v>0</v>
      </c>
      <c r="F90" s="137">
        <f>+F67+F71+F76+F79+F83+F89+F88</f>
        <v>0</v>
      </c>
      <c r="G90" s="173">
        <f>+G67+G71+G76+G79+G83+G89+G88</f>
        <v>0</v>
      </c>
    </row>
    <row r="91" spans="1:7" s="144" customFormat="1" ht="25.5" customHeight="1" thickBot="1">
      <c r="A91" s="178" t="s">
        <v>343</v>
      </c>
      <c r="B91" s="152" t="s">
        <v>345</v>
      </c>
      <c r="C91" s="137">
        <f>+C66+C90</f>
        <v>16135000</v>
      </c>
      <c r="D91" s="137">
        <f>+D66+D90</f>
        <v>850000</v>
      </c>
      <c r="E91" s="137">
        <f>+E66+E90</f>
        <v>0</v>
      </c>
      <c r="F91" s="137">
        <f>+F66+F90</f>
        <v>850000</v>
      </c>
      <c r="G91" s="173">
        <f>+G66+G90</f>
        <v>16985000</v>
      </c>
    </row>
    <row r="92" spans="1:7" ht="16.5" customHeight="1">
      <c r="A92" s="703" t="s">
        <v>33</v>
      </c>
      <c r="B92" s="703"/>
      <c r="C92" s="703"/>
      <c r="D92" s="703"/>
      <c r="E92" s="703"/>
      <c r="F92" s="703"/>
      <c r="G92" s="703"/>
    </row>
    <row r="93" spans="1:7" s="153" customFormat="1" ht="16.5" customHeight="1" thickBot="1">
      <c r="A93" s="705" t="s">
        <v>83</v>
      </c>
      <c r="B93" s="705"/>
      <c r="C93" s="50"/>
      <c r="G93" s="50" t="str">
        <f>G4</f>
        <v>Forintban</v>
      </c>
    </row>
    <row r="94" spans="1:7" ht="15.75">
      <c r="A94" s="706" t="s">
        <v>47</v>
      </c>
      <c r="B94" s="708" t="s">
        <v>379</v>
      </c>
      <c r="C94" s="710" t="str">
        <f>+CONCATENATE(LEFT(ÖSSZEFÜGGÉSEK!A6,4),". évi")</f>
        <v>2019. évi</v>
      </c>
      <c r="D94" s="711"/>
      <c r="E94" s="712"/>
      <c r="F94" s="712"/>
      <c r="G94" s="713"/>
    </row>
    <row r="95" spans="1:7" ht="48.75" thickBot="1">
      <c r="A95" s="707"/>
      <c r="B95" s="709"/>
      <c r="C95" s="305" t="s">
        <v>378</v>
      </c>
      <c r="D95" s="306" t="s">
        <v>443</v>
      </c>
      <c r="E95" s="306" t="s">
        <v>640</v>
      </c>
      <c r="F95" s="307" t="s">
        <v>440</v>
      </c>
      <c r="G95" s="308" t="s">
        <v>641</v>
      </c>
    </row>
    <row r="96" spans="1:7" s="143" customFormat="1" ht="12" customHeight="1" thickBot="1">
      <c r="A96" s="23" t="s">
        <v>353</v>
      </c>
      <c r="B96" s="24" t="s">
        <v>354</v>
      </c>
      <c r="C96" s="309" t="s">
        <v>355</v>
      </c>
      <c r="D96" s="309" t="s">
        <v>357</v>
      </c>
      <c r="E96" s="310" t="s">
        <v>356</v>
      </c>
      <c r="F96" s="310" t="s">
        <v>444</v>
      </c>
      <c r="G96" s="311" t="s">
        <v>445</v>
      </c>
    </row>
    <row r="97" spans="1:7" ht="12" customHeight="1" thickBot="1">
      <c r="A97" s="18" t="s">
        <v>5</v>
      </c>
      <c r="B97" s="22" t="s">
        <v>303</v>
      </c>
      <c r="C97" s="131">
        <f>C98+C99+C100+C101+C102+C115</f>
        <v>5064000</v>
      </c>
      <c r="D97" s="131">
        <f>D98+D99+D100+D101+D102+D115</f>
        <v>3410000</v>
      </c>
      <c r="E97" s="130">
        <f>E98+E99+E100+E101+E102+E115</f>
        <v>270000</v>
      </c>
      <c r="F97" s="130">
        <f>F98+F99+F100+F101+F102+F115</f>
        <v>3680000</v>
      </c>
      <c r="G97" s="189">
        <f>G98+G99+G100+G101+G102+G115</f>
        <v>8744000</v>
      </c>
    </row>
    <row r="98" spans="1:7" ht="12" customHeight="1">
      <c r="A98" s="13" t="s">
        <v>59</v>
      </c>
      <c r="B98" s="6" t="s">
        <v>34</v>
      </c>
      <c r="C98" s="362">
        <f>'9.1.2. sz. mell '!C95+'9.2.2. sz. mell  '!C96</f>
        <v>860000</v>
      </c>
      <c r="D98" s="362">
        <f>'9.1.2. sz. mell '!D95+'9.2.2. sz. mell  '!D96</f>
        <v>0</v>
      </c>
      <c r="E98" s="290">
        <f>'9.1.2. sz. mell '!E95+'9.2.2. sz. mell  '!E96</f>
        <v>281000</v>
      </c>
      <c r="F98" s="298">
        <f aca="true" t="shared" si="8" ref="F98:F117">D98+E98</f>
        <v>281000</v>
      </c>
      <c r="G98" s="237">
        <f aca="true" t="shared" si="9" ref="G98:G117">C98+F98</f>
        <v>1141000</v>
      </c>
    </row>
    <row r="99" spans="1:7" ht="12" customHeight="1">
      <c r="A99" s="10" t="s">
        <v>60</v>
      </c>
      <c r="B99" s="4" t="s">
        <v>104</v>
      </c>
      <c r="C99" s="359">
        <f>'9.1.2. sz. mell '!C96+'9.2.2. sz. mell  '!C97</f>
        <v>305000</v>
      </c>
      <c r="D99" s="359">
        <f>'9.1.2. sz. mell '!D96+'9.2.2. sz. mell  '!D97</f>
        <v>0</v>
      </c>
      <c r="E99" s="359">
        <f>'9.1.2. sz. mell '!E96+'9.2.2. sz. mell  '!E97</f>
        <v>0</v>
      </c>
      <c r="F99" s="299">
        <f t="shared" si="8"/>
        <v>0</v>
      </c>
      <c r="G99" s="233">
        <f t="shared" si="9"/>
        <v>305000</v>
      </c>
    </row>
    <row r="100" spans="1:7" ht="12" customHeight="1">
      <c r="A100" s="10" t="s">
        <v>61</v>
      </c>
      <c r="B100" s="4" t="s">
        <v>78</v>
      </c>
      <c r="C100" s="359">
        <f>'9.1.2. sz. mell '!C97+'9.2.2. sz. mell  '!C98</f>
        <v>2099000</v>
      </c>
      <c r="D100" s="359">
        <f>'9.1.2. sz. mell '!D97+'9.2.2. sz. mell  '!D98</f>
        <v>3410000</v>
      </c>
      <c r="E100" s="359">
        <f>'9.1.2. sz. mell '!E97+'9.2.2. sz. mell  '!E98</f>
        <v>-11000</v>
      </c>
      <c r="F100" s="300">
        <f t="shared" si="8"/>
        <v>3399000</v>
      </c>
      <c r="G100" s="234">
        <f t="shared" si="9"/>
        <v>5498000</v>
      </c>
    </row>
    <row r="101" spans="1:7" ht="12" customHeight="1">
      <c r="A101" s="10" t="s">
        <v>62</v>
      </c>
      <c r="B101" s="7" t="s">
        <v>105</v>
      </c>
      <c r="C101" s="359">
        <f>'9.1.2. sz. mell '!C98+'9.2.2. sz. mell  '!C99</f>
        <v>0</v>
      </c>
      <c r="D101" s="359">
        <f>'9.1.2. sz. mell '!D98+'9.2.2. sz. mell  '!D99</f>
        <v>0</v>
      </c>
      <c r="E101" s="359">
        <f>'9.1.2. sz. mell '!E98+'9.2.2. sz. mell  '!E99</f>
        <v>0</v>
      </c>
      <c r="F101" s="300">
        <f t="shared" si="8"/>
        <v>0</v>
      </c>
      <c r="G101" s="234">
        <f t="shared" si="9"/>
        <v>0</v>
      </c>
    </row>
    <row r="102" spans="1:7" ht="12" customHeight="1">
      <c r="A102" s="10" t="s">
        <v>70</v>
      </c>
      <c r="B102" s="15" t="s">
        <v>106</v>
      </c>
      <c r="C102" s="359">
        <f>'9.1.2. sz. mell '!C99+'9.2.2. sz. mell  '!C100</f>
        <v>1800000</v>
      </c>
      <c r="D102" s="359">
        <f>'9.1.2. sz. mell '!D99+'9.2.2. sz. mell  '!D100</f>
        <v>0</v>
      </c>
      <c r="E102" s="359">
        <f>'9.1.2. sz. mell '!E99+'9.2.2. sz. mell  '!E100</f>
        <v>0</v>
      </c>
      <c r="F102" s="300">
        <f t="shared" si="8"/>
        <v>0</v>
      </c>
      <c r="G102" s="234">
        <f t="shared" si="9"/>
        <v>1800000</v>
      </c>
    </row>
    <row r="103" spans="1:7" ht="12" customHeight="1">
      <c r="A103" s="10" t="s">
        <v>63</v>
      </c>
      <c r="B103" s="4" t="s">
        <v>308</v>
      </c>
      <c r="C103" s="359">
        <f>'9.1.2. sz. mell '!C100+'9.2.2. sz. mell  '!C101</f>
        <v>0</v>
      </c>
      <c r="D103" s="359">
        <f>'9.1.2. sz. mell '!D100+'9.2.2. sz. mell  '!D101</f>
        <v>0</v>
      </c>
      <c r="E103" s="359">
        <f>'9.1.2. sz. mell '!E100+'9.2.2. sz. mell  '!E101</f>
        <v>0</v>
      </c>
      <c r="F103" s="300">
        <f t="shared" si="8"/>
        <v>0</v>
      </c>
      <c r="G103" s="234">
        <f t="shared" si="9"/>
        <v>0</v>
      </c>
    </row>
    <row r="104" spans="1:7" ht="12" customHeight="1">
      <c r="A104" s="10" t="s">
        <v>64</v>
      </c>
      <c r="B104" s="53" t="s">
        <v>307</v>
      </c>
      <c r="C104" s="359">
        <f>'9.1.2. sz. mell '!C101+'9.2.2. sz. mell  '!C102</f>
        <v>0</v>
      </c>
      <c r="D104" s="359">
        <f>'9.1.2. sz. mell '!D101+'9.2.2. sz. mell  '!D102</f>
        <v>0</v>
      </c>
      <c r="E104" s="359">
        <f>'9.1.2. sz. mell '!E101+'9.2.2. sz. mell  '!E102</f>
        <v>0</v>
      </c>
      <c r="F104" s="300">
        <f t="shared" si="8"/>
        <v>0</v>
      </c>
      <c r="G104" s="234">
        <f t="shared" si="9"/>
        <v>0</v>
      </c>
    </row>
    <row r="105" spans="1:7" ht="12" customHeight="1">
      <c r="A105" s="10" t="s">
        <v>71</v>
      </c>
      <c r="B105" s="53" t="s">
        <v>306</v>
      </c>
      <c r="C105" s="359">
        <f>'9.1.2. sz. mell '!C102+'9.2.2. sz. mell  '!C103</f>
        <v>0</v>
      </c>
      <c r="D105" s="359">
        <f>'9.1.2. sz. mell '!D102+'9.2.2. sz. mell  '!D103</f>
        <v>0</v>
      </c>
      <c r="E105" s="359">
        <f>'9.1.2. sz. mell '!E102+'9.2.2. sz. mell  '!E103</f>
        <v>0</v>
      </c>
      <c r="F105" s="300">
        <f t="shared" si="8"/>
        <v>0</v>
      </c>
      <c r="G105" s="234">
        <f t="shared" si="9"/>
        <v>0</v>
      </c>
    </row>
    <row r="106" spans="1:7" ht="12" customHeight="1">
      <c r="A106" s="10" t="s">
        <v>72</v>
      </c>
      <c r="B106" s="51" t="s">
        <v>239</v>
      </c>
      <c r="C106" s="359">
        <f>'9.1.2. sz. mell '!C103+'9.2.2. sz. mell  '!C104</f>
        <v>0</v>
      </c>
      <c r="D106" s="359">
        <f>'9.1.2. sz. mell '!D103+'9.2.2. sz. mell  '!D104</f>
        <v>0</v>
      </c>
      <c r="E106" s="359">
        <f>'9.1.2. sz. mell '!E103+'9.2.2. sz. mell  '!E104</f>
        <v>0</v>
      </c>
      <c r="F106" s="300">
        <f t="shared" si="8"/>
        <v>0</v>
      </c>
      <c r="G106" s="234">
        <f t="shared" si="9"/>
        <v>0</v>
      </c>
    </row>
    <row r="107" spans="1:7" ht="12" customHeight="1">
      <c r="A107" s="10" t="s">
        <v>73</v>
      </c>
      <c r="B107" s="52" t="s">
        <v>240</v>
      </c>
      <c r="C107" s="359">
        <f>'9.1.2. sz. mell '!C104+'9.2.2. sz. mell  '!C105</f>
        <v>0</v>
      </c>
      <c r="D107" s="359">
        <f>'9.1.2. sz. mell '!D104+'9.2.2. sz. mell  '!D105</f>
        <v>0</v>
      </c>
      <c r="E107" s="359">
        <f>'9.1.2. sz. mell '!E104+'9.2.2. sz. mell  '!E105</f>
        <v>0</v>
      </c>
      <c r="F107" s="300">
        <f t="shared" si="8"/>
        <v>0</v>
      </c>
      <c r="G107" s="234">
        <f t="shared" si="9"/>
        <v>0</v>
      </c>
    </row>
    <row r="108" spans="1:7" ht="12" customHeight="1">
      <c r="A108" s="10" t="s">
        <v>74</v>
      </c>
      <c r="B108" s="52" t="s">
        <v>241</v>
      </c>
      <c r="C108" s="359">
        <f>'9.1.2. sz. mell '!C105+'9.2.2. sz. mell  '!C106</f>
        <v>0</v>
      </c>
      <c r="D108" s="359">
        <f>'9.1.2. sz. mell '!D105+'9.2.2. sz. mell  '!D106</f>
        <v>0</v>
      </c>
      <c r="E108" s="359">
        <f>'9.1.2. sz. mell '!E105+'9.2.2. sz. mell  '!E106</f>
        <v>0</v>
      </c>
      <c r="F108" s="300">
        <f t="shared" si="8"/>
        <v>0</v>
      </c>
      <c r="G108" s="234">
        <f t="shared" si="9"/>
        <v>0</v>
      </c>
    </row>
    <row r="109" spans="1:7" ht="12" customHeight="1">
      <c r="A109" s="10" t="s">
        <v>76</v>
      </c>
      <c r="B109" s="51" t="s">
        <v>242</v>
      </c>
      <c r="C109" s="359">
        <f>'9.1.2. sz. mell '!C106+'9.2.2. sz. mell  '!C107</f>
        <v>1100000</v>
      </c>
      <c r="D109" s="359">
        <f>'9.1.2. sz. mell '!D106+'9.2.2. sz. mell  '!D107</f>
        <v>0</v>
      </c>
      <c r="E109" s="359">
        <f>'9.1.2. sz. mell '!E106+'9.2.2. sz. mell  '!E107</f>
        <v>0</v>
      </c>
      <c r="F109" s="300">
        <f t="shared" si="8"/>
        <v>0</v>
      </c>
      <c r="G109" s="234">
        <f t="shared" si="9"/>
        <v>1100000</v>
      </c>
    </row>
    <row r="110" spans="1:7" ht="12" customHeight="1">
      <c r="A110" s="10" t="s">
        <v>107</v>
      </c>
      <c r="B110" s="51" t="s">
        <v>243</v>
      </c>
      <c r="C110" s="359">
        <f>'9.1.2. sz. mell '!C107+'9.2.2. sz. mell  '!C108</f>
        <v>0</v>
      </c>
      <c r="D110" s="359">
        <f>'9.1.2. sz. mell '!D107+'9.2.2. sz. mell  '!D108</f>
        <v>0</v>
      </c>
      <c r="E110" s="359">
        <f>'9.1.2. sz. mell '!E107+'9.2.2. sz. mell  '!E108</f>
        <v>0</v>
      </c>
      <c r="F110" s="300">
        <f t="shared" si="8"/>
        <v>0</v>
      </c>
      <c r="G110" s="234">
        <f t="shared" si="9"/>
        <v>0</v>
      </c>
    </row>
    <row r="111" spans="1:7" ht="12" customHeight="1">
      <c r="A111" s="10" t="s">
        <v>237</v>
      </c>
      <c r="B111" s="52" t="s">
        <v>244</v>
      </c>
      <c r="C111" s="359">
        <f>'9.1.2. sz. mell '!C108+'9.2.2. sz. mell  '!C109</f>
        <v>0</v>
      </c>
      <c r="D111" s="359">
        <f>'9.1.2. sz. mell '!D108+'9.2.2. sz. mell  '!D109</f>
        <v>0</v>
      </c>
      <c r="E111" s="359">
        <f>'9.1.2. sz. mell '!E108+'9.2.2. sz. mell  '!E109</f>
        <v>0</v>
      </c>
      <c r="F111" s="300">
        <f t="shared" si="8"/>
        <v>0</v>
      </c>
      <c r="G111" s="234">
        <f t="shared" si="9"/>
        <v>0</v>
      </c>
    </row>
    <row r="112" spans="1:7" ht="12" customHeight="1">
      <c r="A112" s="9" t="s">
        <v>238</v>
      </c>
      <c r="B112" s="53" t="s">
        <v>245</v>
      </c>
      <c r="C112" s="359">
        <f>'9.1.2. sz. mell '!C109+'9.2.2. sz. mell  '!C110</f>
        <v>0</v>
      </c>
      <c r="D112" s="359">
        <f>'9.1.2. sz. mell '!D109+'9.2.2. sz. mell  '!D110</f>
        <v>0</v>
      </c>
      <c r="E112" s="359">
        <f>'9.1.2. sz. mell '!E109+'9.2.2. sz. mell  '!E110</f>
        <v>0</v>
      </c>
      <c r="F112" s="300">
        <f t="shared" si="8"/>
        <v>0</v>
      </c>
      <c r="G112" s="234">
        <f t="shared" si="9"/>
        <v>0</v>
      </c>
    </row>
    <row r="113" spans="1:7" ht="12" customHeight="1">
      <c r="A113" s="10" t="s">
        <v>304</v>
      </c>
      <c r="B113" s="53" t="s">
        <v>246</v>
      </c>
      <c r="C113" s="359">
        <f>'9.1.2. sz. mell '!C110+'9.2.2. sz. mell  '!C111</f>
        <v>0</v>
      </c>
      <c r="D113" s="359">
        <f>'9.1.2. sz. mell '!D110+'9.2.2. sz. mell  '!D111</f>
        <v>0</v>
      </c>
      <c r="E113" s="359">
        <f>'9.1.2. sz. mell '!E110+'9.2.2. sz. mell  '!E111</f>
        <v>0</v>
      </c>
      <c r="F113" s="300">
        <f t="shared" si="8"/>
        <v>0</v>
      </c>
      <c r="G113" s="234">
        <f t="shared" si="9"/>
        <v>0</v>
      </c>
    </row>
    <row r="114" spans="1:7" ht="12" customHeight="1">
      <c r="A114" s="12" t="s">
        <v>305</v>
      </c>
      <c r="B114" s="53" t="s">
        <v>247</v>
      </c>
      <c r="C114" s="359">
        <f>'9.1.2. sz. mell '!C111+'9.2.2. sz. mell  '!C112</f>
        <v>700000</v>
      </c>
      <c r="D114" s="359">
        <f>'9.1.2. sz. mell '!D111+'9.2.2. sz. mell  '!D112</f>
        <v>0</v>
      </c>
      <c r="E114" s="359">
        <f>'9.1.2. sz. mell '!E111+'9.2.2. sz. mell  '!E112</f>
        <v>0</v>
      </c>
      <c r="F114" s="300">
        <f t="shared" si="8"/>
        <v>0</v>
      </c>
      <c r="G114" s="234">
        <f t="shared" si="9"/>
        <v>700000</v>
      </c>
    </row>
    <row r="115" spans="1:7" ht="12" customHeight="1">
      <c r="A115" s="10" t="s">
        <v>309</v>
      </c>
      <c r="B115" s="7" t="s">
        <v>35</v>
      </c>
      <c r="C115" s="359">
        <f>'9.1.2. sz. mell '!C112+'9.2.2. sz. mell  '!C113</f>
        <v>0</v>
      </c>
      <c r="D115" s="359">
        <f>'9.1.2. sz. mell '!D112+'9.2.2. sz. mell  '!D113</f>
        <v>0</v>
      </c>
      <c r="E115" s="359">
        <f>'9.1.2. sz. mell '!E112+'9.2.2. sz. mell  '!E113</f>
        <v>0</v>
      </c>
      <c r="F115" s="299">
        <f t="shared" si="8"/>
        <v>0</v>
      </c>
      <c r="G115" s="233">
        <f t="shared" si="9"/>
        <v>0</v>
      </c>
    </row>
    <row r="116" spans="1:7" ht="12" customHeight="1">
      <c r="A116" s="10" t="s">
        <v>310</v>
      </c>
      <c r="B116" s="4" t="s">
        <v>312</v>
      </c>
      <c r="C116" s="359">
        <f>'9.1.2. sz. mell '!C113+'9.2.2. sz. mell  '!C114</f>
        <v>0</v>
      </c>
      <c r="D116" s="359">
        <f>'9.1.2. sz. mell '!D113+'9.2.2. sz. mell  '!D114</f>
        <v>0</v>
      </c>
      <c r="E116" s="359">
        <f>'9.1.2. sz. mell '!E113+'9.2.2. sz. mell  '!E114</f>
        <v>0</v>
      </c>
      <c r="F116" s="299">
        <f t="shared" si="8"/>
        <v>0</v>
      </c>
      <c r="G116" s="233">
        <f t="shared" si="9"/>
        <v>0</v>
      </c>
    </row>
    <row r="117" spans="1:7" ht="12" customHeight="1" thickBot="1">
      <c r="A117" s="14" t="s">
        <v>311</v>
      </c>
      <c r="B117" s="186" t="s">
        <v>313</v>
      </c>
      <c r="C117" s="365">
        <f>'9.1.2. sz. mell '!C114+'9.2.2. sz. mell  '!C115</f>
        <v>0</v>
      </c>
      <c r="D117" s="362">
        <f>'9.1.2. sz. mell '!D114+'9.2.2. sz. mell  '!D115</f>
        <v>0</v>
      </c>
      <c r="E117" s="364">
        <f>'9.1.2. sz. mell '!E114+'9.2.2. sz. mell  '!E115</f>
        <v>0</v>
      </c>
      <c r="F117" s="301">
        <f t="shared" si="8"/>
        <v>0</v>
      </c>
      <c r="G117" s="238">
        <f t="shared" si="9"/>
        <v>0</v>
      </c>
    </row>
    <row r="118" spans="1:7" ht="12" customHeight="1" thickBot="1">
      <c r="A118" s="184" t="s">
        <v>6</v>
      </c>
      <c r="B118" s="185" t="s">
        <v>248</v>
      </c>
      <c r="C118" s="131">
        <f>+C119+C121+C123</f>
        <v>0</v>
      </c>
      <c r="D118" s="131">
        <f>+D119+D121+D123</f>
        <v>0</v>
      </c>
      <c r="E118" s="195">
        <f>+E119+E121+E123</f>
        <v>0</v>
      </c>
      <c r="F118" s="195">
        <f>+F119+F121+F123</f>
        <v>0</v>
      </c>
      <c r="G118" s="190">
        <f>+G119+G121+G123</f>
        <v>0</v>
      </c>
    </row>
    <row r="119" spans="1:7" ht="12" customHeight="1">
      <c r="A119" s="11" t="s">
        <v>65</v>
      </c>
      <c r="B119" s="4" t="s">
        <v>122</v>
      </c>
      <c r="C119" s="133">
        <f>'9.1.2. sz. mell '!C116+'9.2.2. sz. mell  '!C117</f>
        <v>0</v>
      </c>
      <c r="D119" s="133">
        <f>'9.1.2. sz. mell '!D116+'9.2.2. sz. mell  '!D117</f>
        <v>0</v>
      </c>
      <c r="E119" s="133">
        <f>'9.1.2. sz. mell '!E116+'9.2.2. sz. mell  '!E117</f>
        <v>0</v>
      </c>
      <c r="F119" s="175">
        <f aca="true" t="shared" si="10" ref="F119:F131">D119+E119</f>
        <v>0</v>
      </c>
      <c r="G119" s="174">
        <f aca="true" t="shared" si="11" ref="G119:G131">C119+F119</f>
        <v>0</v>
      </c>
    </row>
    <row r="120" spans="1:7" ht="12" customHeight="1">
      <c r="A120" s="11" t="s">
        <v>66</v>
      </c>
      <c r="B120" s="8" t="s">
        <v>252</v>
      </c>
      <c r="C120" s="133">
        <f>'9.1.2. sz. mell '!C117+'9.2.2. sz. mell  '!C118</f>
        <v>0</v>
      </c>
      <c r="D120" s="133">
        <f>'9.1.2. sz. mell '!D117+'9.2.2. sz. mell  '!D118</f>
        <v>0</v>
      </c>
      <c r="E120" s="133">
        <f>'9.1.2. sz. mell '!E117+'9.2.2. sz. mell  '!E118</f>
        <v>0</v>
      </c>
      <c r="F120" s="175">
        <f t="shared" si="10"/>
        <v>0</v>
      </c>
      <c r="G120" s="174">
        <f t="shared" si="11"/>
        <v>0</v>
      </c>
    </row>
    <row r="121" spans="1:7" ht="12" customHeight="1">
      <c r="A121" s="11" t="s">
        <v>67</v>
      </c>
      <c r="B121" s="8" t="s">
        <v>108</v>
      </c>
      <c r="C121" s="133">
        <f>'9.1.2. sz. mell '!C118+'9.2.2. sz. mell  '!C119</f>
        <v>0</v>
      </c>
      <c r="D121" s="133">
        <f>'9.1.2. sz. mell '!D118+'9.2.2. sz. mell  '!D119</f>
        <v>0</v>
      </c>
      <c r="E121" s="133">
        <f>'9.1.2. sz. mell '!E118+'9.2.2. sz. mell  '!E119</f>
        <v>0</v>
      </c>
      <c r="F121" s="299">
        <f t="shared" si="10"/>
        <v>0</v>
      </c>
      <c r="G121" s="233">
        <f t="shared" si="11"/>
        <v>0</v>
      </c>
    </row>
    <row r="122" spans="1:7" ht="12" customHeight="1">
      <c r="A122" s="11" t="s">
        <v>68</v>
      </c>
      <c r="B122" s="8" t="s">
        <v>253</v>
      </c>
      <c r="C122" s="133">
        <f>'9.1.2. sz. mell '!C119+'9.2.2. sz. mell  '!C120</f>
        <v>0</v>
      </c>
      <c r="D122" s="133">
        <f>'9.1.2. sz. mell '!D119+'9.2.2. sz. mell  '!D120</f>
        <v>0</v>
      </c>
      <c r="E122" s="133">
        <f>'9.1.2. sz. mell '!E119+'9.2.2. sz. mell  '!E120</f>
        <v>0</v>
      </c>
      <c r="F122" s="299">
        <f t="shared" si="10"/>
        <v>0</v>
      </c>
      <c r="G122" s="233">
        <f t="shared" si="11"/>
        <v>0</v>
      </c>
    </row>
    <row r="123" spans="1:7" ht="12" customHeight="1">
      <c r="A123" s="11" t="s">
        <v>69</v>
      </c>
      <c r="B123" s="76" t="s">
        <v>124</v>
      </c>
      <c r="C123" s="133">
        <f>'9.1.2. sz. mell '!C120+'9.2.2. sz. mell  '!C121</f>
        <v>0</v>
      </c>
      <c r="D123" s="133">
        <f>'9.1.2. sz. mell '!D120+'9.2.2. sz. mell  '!D121</f>
        <v>0</v>
      </c>
      <c r="E123" s="133">
        <f>'9.1.2. sz. mell '!E120+'9.2.2. sz. mell  '!E121</f>
        <v>0</v>
      </c>
      <c r="F123" s="299">
        <f t="shared" si="10"/>
        <v>0</v>
      </c>
      <c r="G123" s="233">
        <f t="shared" si="11"/>
        <v>0</v>
      </c>
    </row>
    <row r="124" spans="1:7" ht="12" customHeight="1">
      <c r="A124" s="11" t="s">
        <v>75</v>
      </c>
      <c r="B124" s="75" t="s">
        <v>297</v>
      </c>
      <c r="C124" s="133">
        <f>'9.1.2. sz. mell '!C121+'9.2.2. sz. mell  '!C122</f>
        <v>0</v>
      </c>
      <c r="D124" s="133">
        <f>'9.1.2. sz. mell '!D121+'9.2.2. sz. mell  '!D122</f>
        <v>0</v>
      </c>
      <c r="E124" s="133">
        <f>'9.1.2. sz. mell '!E121+'9.2.2. sz. mell  '!E122</f>
        <v>0</v>
      </c>
      <c r="F124" s="299">
        <f t="shared" si="10"/>
        <v>0</v>
      </c>
      <c r="G124" s="233">
        <f t="shared" si="11"/>
        <v>0</v>
      </c>
    </row>
    <row r="125" spans="1:7" ht="12" customHeight="1">
      <c r="A125" s="11" t="s">
        <v>77</v>
      </c>
      <c r="B125" s="141" t="s">
        <v>258</v>
      </c>
      <c r="C125" s="133">
        <f>'9.1.2. sz. mell '!C122+'9.2.2. sz. mell  '!C123</f>
        <v>0</v>
      </c>
      <c r="D125" s="133">
        <f>'9.1.2. sz. mell '!D122+'9.2.2. sz. mell  '!D123</f>
        <v>0</v>
      </c>
      <c r="E125" s="133">
        <f>'9.1.2. sz. mell '!E122+'9.2.2. sz. mell  '!E123</f>
        <v>0</v>
      </c>
      <c r="F125" s="299">
        <f t="shared" si="10"/>
        <v>0</v>
      </c>
      <c r="G125" s="233">
        <f t="shared" si="11"/>
        <v>0</v>
      </c>
    </row>
    <row r="126" spans="1:7" ht="22.5">
      <c r="A126" s="11" t="s">
        <v>109</v>
      </c>
      <c r="B126" s="52" t="s">
        <v>241</v>
      </c>
      <c r="C126" s="133">
        <f>'9.1.2. sz. mell '!C123+'9.2.2. sz. mell  '!C124</f>
        <v>0</v>
      </c>
      <c r="D126" s="133">
        <f>'9.1.2. sz. mell '!D123+'9.2.2. sz. mell  '!D124</f>
        <v>0</v>
      </c>
      <c r="E126" s="133">
        <f>'9.1.2. sz. mell '!E123+'9.2.2. sz. mell  '!E124</f>
        <v>0</v>
      </c>
      <c r="F126" s="299">
        <f t="shared" si="10"/>
        <v>0</v>
      </c>
      <c r="G126" s="233">
        <f t="shared" si="11"/>
        <v>0</v>
      </c>
    </row>
    <row r="127" spans="1:7" ht="12" customHeight="1">
      <c r="A127" s="11" t="s">
        <v>110</v>
      </c>
      <c r="B127" s="52" t="s">
        <v>257</v>
      </c>
      <c r="C127" s="133">
        <f>'9.1.2. sz. mell '!C124+'9.2.2. sz. mell  '!C125</f>
        <v>0</v>
      </c>
      <c r="D127" s="133">
        <f>'9.1.2. sz. mell '!D124+'9.2.2. sz. mell  '!D125</f>
        <v>0</v>
      </c>
      <c r="E127" s="133">
        <f>'9.1.2. sz. mell '!E124+'9.2.2. sz. mell  '!E125</f>
        <v>0</v>
      </c>
      <c r="F127" s="299">
        <f t="shared" si="10"/>
        <v>0</v>
      </c>
      <c r="G127" s="233">
        <f t="shared" si="11"/>
        <v>0</v>
      </c>
    </row>
    <row r="128" spans="1:7" ht="12" customHeight="1">
      <c r="A128" s="11" t="s">
        <v>111</v>
      </c>
      <c r="B128" s="52" t="s">
        <v>256</v>
      </c>
      <c r="C128" s="133">
        <f>'9.1.2. sz. mell '!C125+'9.2.2. sz. mell  '!C126</f>
        <v>0</v>
      </c>
      <c r="D128" s="133">
        <f>'9.1.2. sz. mell '!D125+'9.2.2. sz. mell  '!D126</f>
        <v>0</v>
      </c>
      <c r="E128" s="133">
        <f>'9.1.2. sz. mell '!E125+'9.2.2. sz. mell  '!E126</f>
        <v>0</v>
      </c>
      <c r="F128" s="299">
        <f t="shared" si="10"/>
        <v>0</v>
      </c>
      <c r="G128" s="233">
        <f t="shared" si="11"/>
        <v>0</v>
      </c>
    </row>
    <row r="129" spans="1:7" ht="12" customHeight="1">
      <c r="A129" s="11" t="s">
        <v>249</v>
      </c>
      <c r="B129" s="52" t="s">
        <v>244</v>
      </c>
      <c r="C129" s="133">
        <f>'9.1.2. sz. mell '!C126+'9.2.2. sz. mell  '!C127</f>
        <v>0</v>
      </c>
      <c r="D129" s="133">
        <f>'9.1.2. sz. mell '!D126+'9.2.2. sz. mell  '!D127</f>
        <v>0</v>
      </c>
      <c r="E129" s="133">
        <f>'9.1.2. sz. mell '!E126+'9.2.2. sz. mell  '!E127</f>
        <v>0</v>
      </c>
      <c r="F129" s="299">
        <f t="shared" si="10"/>
        <v>0</v>
      </c>
      <c r="G129" s="233">
        <f t="shared" si="11"/>
        <v>0</v>
      </c>
    </row>
    <row r="130" spans="1:7" ht="12" customHeight="1">
      <c r="A130" s="11" t="s">
        <v>250</v>
      </c>
      <c r="B130" s="52" t="s">
        <v>255</v>
      </c>
      <c r="C130" s="133">
        <f>'9.1.2. sz. mell '!C127+'9.2.2. sz. mell  '!C128</f>
        <v>0</v>
      </c>
      <c r="D130" s="133">
        <f>'9.1.2. sz. mell '!D127+'9.2.2. sz. mell  '!D128</f>
        <v>0</v>
      </c>
      <c r="E130" s="133">
        <f>'9.1.2. sz. mell '!E127+'9.2.2. sz. mell  '!E128</f>
        <v>0</v>
      </c>
      <c r="F130" s="299">
        <f t="shared" si="10"/>
        <v>0</v>
      </c>
      <c r="G130" s="233">
        <f t="shared" si="11"/>
        <v>0</v>
      </c>
    </row>
    <row r="131" spans="1:7" ht="23.25" thickBot="1">
      <c r="A131" s="9" t="s">
        <v>251</v>
      </c>
      <c r="B131" s="52" t="s">
        <v>254</v>
      </c>
      <c r="C131" s="133">
        <f>'9.1.2. sz. mell '!C128+'9.2.2. sz. mell  '!C129</f>
        <v>0</v>
      </c>
      <c r="D131" s="133">
        <f>'9.1.2. sz. mell '!D128+'9.2.2. sz. mell  '!D129</f>
        <v>0</v>
      </c>
      <c r="E131" s="133">
        <f>'9.1.2. sz. mell '!E128+'9.2.2. sz. mell  '!E129</f>
        <v>0</v>
      </c>
      <c r="F131" s="300">
        <f t="shared" si="10"/>
        <v>0</v>
      </c>
      <c r="G131" s="234">
        <f t="shared" si="11"/>
        <v>0</v>
      </c>
    </row>
    <row r="132" spans="1:7" ht="12" customHeight="1" thickBot="1">
      <c r="A132" s="16" t="s">
        <v>7</v>
      </c>
      <c r="B132" s="48" t="s">
        <v>314</v>
      </c>
      <c r="C132" s="131">
        <f>+C97+C118</f>
        <v>5064000</v>
      </c>
      <c r="D132" s="201">
        <f>+D97+D118</f>
        <v>3410000</v>
      </c>
      <c r="E132" s="131">
        <f>+E97+E118</f>
        <v>270000</v>
      </c>
      <c r="F132" s="131">
        <f>+F97+F118</f>
        <v>3680000</v>
      </c>
      <c r="G132" s="73">
        <f>+G97+G118</f>
        <v>8744000</v>
      </c>
    </row>
    <row r="133" spans="1:7" ht="12" customHeight="1" thickBot="1">
      <c r="A133" s="16" t="s">
        <v>8</v>
      </c>
      <c r="B133" s="48" t="s">
        <v>380</v>
      </c>
      <c r="C133" s="131">
        <f>+C134+C135+C136</f>
        <v>0</v>
      </c>
      <c r="D133" s="201">
        <f>+D134+D135+D136</f>
        <v>0</v>
      </c>
      <c r="E133" s="131">
        <f>+E134+E135+E136</f>
        <v>0</v>
      </c>
      <c r="F133" s="131">
        <f>+F134+F135+F136</f>
        <v>0</v>
      </c>
      <c r="G133" s="73">
        <f>+G134+G135+G136</f>
        <v>0</v>
      </c>
    </row>
    <row r="134" spans="1:7" ht="12" customHeight="1">
      <c r="A134" s="11" t="s">
        <v>156</v>
      </c>
      <c r="B134" s="8" t="s">
        <v>322</v>
      </c>
      <c r="C134" s="132">
        <f>'9.1.2. sz. mell '!C131+'9.2.2. sz. mell  '!C132</f>
        <v>0</v>
      </c>
      <c r="D134" s="132">
        <f>'9.1.2. sz. mell '!D131+'9.2.2. sz. mell  '!D132</f>
        <v>0</v>
      </c>
      <c r="E134" s="132">
        <f>'9.1.2. sz. mell '!E131+'9.2.2. sz. mell  '!E132</f>
        <v>0</v>
      </c>
      <c r="F134" s="299">
        <f>D134+E134</f>
        <v>0</v>
      </c>
      <c r="G134" s="233">
        <f>C134+F134</f>
        <v>0</v>
      </c>
    </row>
    <row r="135" spans="1:7" ht="12" customHeight="1">
      <c r="A135" s="11" t="s">
        <v>157</v>
      </c>
      <c r="B135" s="8" t="s">
        <v>323</v>
      </c>
      <c r="C135" s="132">
        <f>'9.1.2. sz. mell '!C132+'9.2.2. sz. mell  '!C133</f>
        <v>0</v>
      </c>
      <c r="D135" s="132">
        <f>'9.1.2. sz. mell '!D132+'9.2.2. sz. mell  '!D133</f>
        <v>0</v>
      </c>
      <c r="E135" s="132">
        <f>'9.1.2. sz. mell '!E132+'9.2.2. sz. mell  '!E133</f>
        <v>0</v>
      </c>
      <c r="F135" s="299">
        <f>D135+E135</f>
        <v>0</v>
      </c>
      <c r="G135" s="233">
        <f>C135+F135</f>
        <v>0</v>
      </c>
    </row>
    <row r="136" spans="1:7" ht="12" customHeight="1" thickBot="1">
      <c r="A136" s="9" t="s">
        <v>158</v>
      </c>
      <c r="B136" s="8" t="s">
        <v>324</v>
      </c>
      <c r="C136" s="132">
        <f>'9.1.2. sz. mell '!C133+'9.2.2. sz. mell  '!C134</f>
        <v>0</v>
      </c>
      <c r="D136" s="132">
        <f>'9.1.2. sz. mell '!D133+'9.2.2. sz. mell  '!D134</f>
        <v>0</v>
      </c>
      <c r="E136" s="132">
        <f>'9.1.2. sz. mell '!E133+'9.2.2. sz. mell  '!E134</f>
        <v>0</v>
      </c>
      <c r="F136" s="299">
        <f>D136+E136</f>
        <v>0</v>
      </c>
      <c r="G136" s="233">
        <f>C136+F136</f>
        <v>0</v>
      </c>
    </row>
    <row r="137" spans="1:7" ht="12" customHeight="1" thickBot="1">
      <c r="A137" s="16" t="s">
        <v>9</v>
      </c>
      <c r="B137" s="48" t="s">
        <v>316</v>
      </c>
      <c r="C137" s="131">
        <f>SUM(C138:C143)</f>
        <v>0</v>
      </c>
      <c r="D137" s="201">
        <f>SUM(D138:D143)</f>
        <v>0</v>
      </c>
      <c r="E137" s="131">
        <f>SUM(E138:E143)</f>
        <v>0</v>
      </c>
      <c r="F137" s="131">
        <f>SUM(F138:F143)</f>
        <v>0</v>
      </c>
      <c r="G137" s="73">
        <f>SUM(G138:G143)</f>
        <v>0</v>
      </c>
    </row>
    <row r="138" spans="1:7" ht="12" customHeight="1">
      <c r="A138" s="11" t="s">
        <v>52</v>
      </c>
      <c r="B138" s="5" t="s">
        <v>325</v>
      </c>
      <c r="C138" s="132">
        <f>'9.1.2. sz. mell '!C135+'9.1.2. sz. mell '!C135</f>
        <v>0</v>
      </c>
      <c r="D138" s="132">
        <f>'9.1.2. sz. mell '!D135+'9.1.2. sz. mell '!D135</f>
        <v>0</v>
      </c>
      <c r="E138" s="132">
        <f>'9.1.2. sz. mell '!E135+'9.1.2. sz. mell '!E135</f>
        <v>0</v>
      </c>
      <c r="F138" s="299">
        <f aca="true" t="shared" si="12" ref="F138:F143">D138+E138</f>
        <v>0</v>
      </c>
      <c r="G138" s="233">
        <f aca="true" t="shared" si="13" ref="G138:G143">C138+F138</f>
        <v>0</v>
      </c>
    </row>
    <row r="139" spans="1:7" ht="12" customHeight="1">
      <c r="A139" s="11" t="s">
        <v>53</v>
      </c>
      <c r="B139" s="5" t="s">
        <v>317</v>
      </c>
      <c r="C139" s="132">
        <f>'9.1.2. sz. mell '!C136+'9.1.2. sz. mell '!C136</f>
        <v>0</v>
      </c>
      <c r="D139" s="132">
        <f>'9.1.2. sz. mell '!D136+'9.1.2. sz. mell '!D136</f>
        <v>0</v>
      </c>
      <c r="E139" s="132">
        <f>'9.1.2. sz. mell '!E136+'9.1.2. sz. mell '!E136</f>
        <v>0</v>
      </c>
      <c r="F139" s="299">
        <f t="shared" si="12"/>
        <v>0</v>
      </c>
      <c r="G139" s="233">
        <f t="shared" si="13"/>
        <v>0</v>
      </c>
    </row>
    <row r="140" spans="1:7" ht="12" customHeight="1">
      <c r="A140" s="11" t="s">
        <v>54</v>
      </c>
      <c r="B140" s="5" t="s">
        <v>318</v>
      </c>
      <c r="C140" s="132">
        <f>'9.1.2. sz. mell '!C137+'9.1.2. sz. mell '!C137</f>
        <v>0</v>
      </c>
      <c r="D140" s="132">
        <f>'9.1.2. sz. mell '!D137+'9.1.2. sz. mell '!D137</f>
        <v>0</v>
      </c>
      <c r="E140" s="132">
        <f>'9.1.2. sz. mell '!E137+'9.1.2. sz. mell '!E137</f>
        <v>0</v>
      </c>
      <c r="F140" s="299">
        <f t="shared" si="12"/>
        <v>0</v>
      </c>
      <c r="G140" s="233">
        <f t="shared" si="13"/>
        <v>0</v>
      </c>
    </row>
    <row r="141" spans="1:7" ht="12" customHeight="1">
      <c r="A141" s="11" t="s">
        <v>96</v>
      </c>
      <c r="B141" s="5" t="s">
        <v>319</v>
      </c>
      <c r="C141" s="132">
        <f>'9.1.2. sz. mell '!C138+'9.1.2. sz. mell '!C138</f>
        <v>0</v>
      </c>
      <c r="D141" s="132">
        <f>'9.1.2. sz. mell '!D138+'9.1.2. sz. mell '!D138</f>
        <v>0</v>
      </c>
      <c r="E141" s="132">
        <f>'9.1.2. sz. mell '!E138+'9.1.2. sz. mell '!E138</f>
        <v>0</v>
      </c>
      <c r="F141" s="299">
        <f t="shared" si="12"/>
        <v>0</v>
      </c>
      <c r="G141" s="233">
        <f t="shared" si="13"/>
        <v>0</v>
      </c>
    </row>
    <row r="142" spans="1:7" ht="12" customHeight="1">
      <c r="A142" s="11" t="s">
        <v>97</v>
      </c>
      <c r="B142" s="5" t="s">
        <v>320</v>
      </c>
      <c r="C142" s="132">
        <f>'9.1.2. sz. mell '!C139+'9.1.2. sz. mell '!C139</f>
        <v>0</v>
      </c>
      <c r="D142" s="132">
        <f>'9.1.2. sz. mell '!D139+'9.1.2. sz. mell '!D139</f>
        <v>0</v>
      </c>
      <c r="E142" s="132">
        <f>'9.1.2. sz. mell '!E139+'9.1.2. sz. mell '!E139</f>
        <v>0</v>
      </c>
      <c r="F142" s="299">
        <f t="shared" si="12"/>
        <v>0</v>
      </c>
      <c r="G142" s="233">
        <f t="shared" si="13"/>
        <v>0</v>
      </c>
    </row>
    <row r="143" spans="1:7" ht="12" customHeight="1" thickBot="1">
      <c r="A143" s="9" t="s">
        <v>98</v>
      </c>
      <c r="B143" s="5" t="s">
        <v>321</v>
      </c>
      <c r="C143" s="132">
        <f>'9.1.2. sz. mell '!C140+'9.1.2. sz. mell '!C140</f>
        <v>0</v>
      </c>
      <c r="D143" s="132">
        <f>'9.1.2. sz. mell '!D140+'9.1.2. sz. mell '!D140</f>
        <v>0</v>
      </c>
      <c r="E143" s="132">
        <f>'9.1.2. sz. mell '!E140+'9.1.2. sz. mell '!E140</f>
        <v>0</v>
      </c>
      <c r="F143" s="299">
        <f t="shared" si="12"/>
        <v>0</v>
      </c>
      <c r="G143" s="233">
        <f t="shared" si="13"/>
        <v>0</v>
      </c>
    </row>
    <row r="144" spans="1:7" ht="12" customHeight="1" thickBot="1">
      <c r="A144" s="16" t="s">
        <v>10</v>
      </c>
      <c r="B144" s="48" t="s">
        <v>329</v>
      </c>
      <c r="C144" s="137">
        <f>+C145+C146+C147+C148</f>
        <v>0</v>
      </c>
      <c r="D144" s="205">
        <f>+D145+D146+D147+D148</f>
        <v>0</v>
      </c>
      <c r="E144" s="137">
        <f>+E145+E146+E147+E148</f>
        <v>0</v>
      </c>
      <c r="F144" s="137">
        <f>+F145+F146+F147+F148</f>
        <v>0</v>
      </c>
      <c r="G144" s="173">
        <f>+G145+G146+G147+G148</f>
        <v>0</v>
      </c>
    </row>
    <row r="145" spans="1:7" ht="12" customHeight="1">
      <c r="A145" s="11" t="s">
        <v>55</v>
      </c>
      <c r="B145" s="5" t="s">
        <v>259</v>
      </c>
      <c r="C145" s="132">
        <f>'9.1.2. sz. mell '!C142+'9.2.2. sz. mell  '!C143</f>
        <v>0</v>
      </c>
      <c r="D145" s="132">
        <f>'9.1.2. sz. mell '!D142+'9.2.2. sz. mell  '!D143</f>
        <v>0</v>
      </c>
      <c r="E145" s="132">
        <f>'9.1.2. sz. mell '!E142+'9.2.2. sz. mell  '!E143</f>
        <v>0</v>
      </c>
      <c r="F145" s="299">
        <f>D145+E145</f>
        <v>0</v>
      </c>
      <c r="G145" s="233">
        <f>C145+F145</f>
        <v>0</v>
      </c>
    </row>
    <row r="146" spans="1:7" ht="12" customHeight="1">
      <c r="A146" s="11" t="s">
        <v>56</v>
      </c>
      <c r="B146" s="5" t="s">
        <v>260</v>
      </c>
      <c r="C146" s="132">
        <f>'9.1.2. sz. mell '!C143+'9.2.2. sz. mell  '!C144</f>
        <v>0</v>
      </c>
      <c r="D146" s="132">
        <f>'9.1.2. sz. mell '!D143+'9.2.2. sz. mell  '!D144</f>
        <v>0</v>
      </c>
      <c r="E146" s="132">
        <f>'9.1.2. sz. mell '!E143+'9.2.2. sz. mell  '!E144</f>
        <v>0</v>
      </c>
      <c r="F146" s="299">
        <f>D146+E146</f>
        <v>0</v>
      </c>
      <c r="G146" s="233">
        <f>C146+F146</f>
        <v>0</v>
      </c>
    </row>
    <row r="147" spans="1:7" ht="12" customHeight="1">
      <c r="A147" s="11" t="s">
        <v>176</v>
      </c>
      <c r="B147" s="5" t="s">
        <v>330</v>
      </c>
      <c r="C147" s="132">
        <f>'9.1.2. sz. mell '!C145+'9.2.2. sz. mell  '!C146</f>
        <v>0</v>
      </c>
      <c r="D147" s="132">
        <f>'9.1.2. sz. mell '!D145+'9.2.2. sz. mell  '!D146</f>
        <v>0</v>
      </c>
      <c r="E147" s="132">
        <f>'9.1.2. sz. mell '!E145+'9.2.2. sz. mell  '!E146</f>
        <v>0</v>
      </c>
      <c r="F147" s="299">
        <f>D147+E147</f>
        <v>0</v>
      </c>
      <c r="G147" s="233">
        <f>C147+F147</f>
        <v>0</v>
      </c>
    </row>
    <row r="148" spans="1:7" ht="12" customHeight="1" thickBot="1">
      <c r="A148" s="9" t="s">
        <v>177</v>
      </c>
      <c r="B148" s="3" t="s">
        <v>279</v>
      </c>
      <c r="C148" s="132">
        <f>'9.1.2. sz. mell '!C146+'9.2.2. sz. mell  '!C147</f>
        <v>0</v>
      </c>
      <c r="D148" s="132">
        <f>'9.1.2. sz. mell '!D146+'9.2.2. sz. mell  '!D147</f>
        <v>0</v>
      </c>
      <c r="E148" s="132">
        <f>'9.1.2. sz. mell '!E146+'9.2.2. sz. mell  '!E147</f>
        <v>0</v>
      </c>
      <c r="F148" s="299">
        <f>D148+E148</f>
        <v>0</v>
      </c>
      <c r="G148" s="233">
        <f>C148+F148</f>
        <v>0</v>
      </c>
    </row>
    <row r="149" spans="1:7" ht="12" customHeight="1" thickBot="1">
      <c r="A149" s="16" t="s">
        <v>11</v>
      </c>
      <c r="B149" s="48" t="s">
        <v>331</v>
      </c>
      <c r="C149" s="196">
        <f>SUM(C150:C154)</f>
        <v>0</v>
      </c>
      <c r="D149" s="206">
        <f>SUM(D150:D154)</f>
        <v>0</v>
      </c>
      <c r="E149" s="196">
        <f>SUM(E150:E154)</f>
        <v>0</v>
      </c>
      <c r="F149" s="196">
        <f>SUM(F150:F154)</f>
        <v>0</v>
      </c>
      <c r="G149" s="191">
        <f>SUM(G150:G154)</f>
        <v>0</v>
      </c>
    </row>
    <row r="150" spans="1:7" ht="12" customHeight="1">
      <c r="A150" s="11" t="s">
        <v>57</v>
      </c>
      <c r="B150" s="5" t="s">
        <v>326</v>
      </c>
      <c r="C150" s="132">
        <f>'9.1.2. sz. mell '!C148+'9.1.2. sz. mell '!C148</f>
        <v>0</v>
      </c>
      <c r="D150" s="132">
        <f>'9.1.2. sz. mell '!D148+'9.1.2. sz. mell '!D148</f>
        <v>0</v>
      </c>
      <c r="E150" s="132">
        <f>'9.1.2. sz. mell '!E148+'9.1.2. sz. mell '!E148</f>
        <v>0</v>
      </c>
      <c r="F150" s="299">
        <f aca="true" t="shared" si="14" ref="F150:F156">D150+E150</f>
        <v>0</v>
      </c>
      <c r="G150" s="233">
        <f aca="true" t="shared" si="15" ref="G150:G155">C150+F150</f>
        <v>0</v>
      </c>
    </row>
    <row r="151" spans="1:7" ht="12" customHeight="1">
      <c r="A151" s="11" t="s">
        <v>58</v>
      </c>
      <c r="B151" s="5" t="s">
        <v>333</v>
      </c>
      <c r="C151" s="132">
        <f>'9.1.2. sz. mell '!C149+'9.1.2. sz. mell '!C149</f>
        <v>0</v>
      </c>
      <c r="D151" s="132">
        <f>'9.1.2. sz. mell '!D149+'9.1.2. sz. mell '!D149</f>
        <v>0</v>
      </c>
      <c r="E151" s="132">
        <f>'9.1.2. sz. mell '!E149+'9.1.2. sz. mell '!E149</f>
        <v>0</v>
      </c>
      <c r="F151" s="299">
        <f t="shared" si="14"/>
        <v>0</v>
      </c>
      <c r="G151" s="233">
        <f t="shared" si="15"/>
        <v>0</v>
      </c>
    </row>
    <row r="152" spans="1:7" ht="12" customHeight="1">
      <c r="A152" s="11" t="s">
        <v>188</v>
      </c>
      <c r="B152" s="5" t="s">
        <v>328</v>
      </c>
      <c r="C152" s="132">
        <f>'9.1.2. sz. mell '!C150+'9.1.2. sz. mell '!C150</f>
        <v>0</v>
      </c>
      <c r="D152" s="132">
        <f>'9.1.2. sz. mell '!D150+'9.1.2. sz. mell '!D150</f>
        <v>0</v>
      </c>
      <c r="E152" s="132">
        <f>'9.1.2. sz. mell '!E150+'9.1.2. sz. mell '!E150</f>
        <v>0</v>
      </c>
      <c r="F152" s="299">
        <f t="shared" si="14"/>
        <v>0</v>
      </c>
      <c r="G152" s="233">
        <f t="shared" si="15"/>
        <v>0</v>
      </c>
    </row>
    <row r="153" spans="1:7" ht="12" customHeight="1">
      <c r="A153" s="11" t="s">
        <v>189</v>
      </c>
      <c r="B153" s="5" t="s">
        <v>334</v>
      </c>
      <c r="C153" s="132">
        <f>'9.1.2. sz. mell '!C151+'9.1.2. sz. mell '!C151</f>
        <v>0</v>
      </c>
      <c r="D153" s="132">
        <f>'9.1.2. sz. mell '!D151+'9.1.2. sz. mell '!D151</f>
        <v>0</v>
      </c>
      <c r="E153" s="132">
        <f>'9.1.2. sz. mell '!E151+'9.1.2. sz. mell '!E151</f>
        <v>0</v>
      </c>
      <c r="F153" s="299">
        <f t="shared" si="14"/>
        <v>0</v>
      </c>
      <c r="G153" s="233">
        <f t="shared" si="15"/>
        <v>0</v>
      </c>
    </row>
    <row r="154" spans="1:7" ht="12" customHeight="1" thickBot="1">
      <c r="A154" s="11" t="s">
        <v>332</v>
      </c>
      <c r="B154" s="5" t="s">
        <v>335</v>
      </c>
      <c r="C154" s="132">
        <f>'9.1.2. sz. mell '!C152+'9.1.2. sz. mell '!C152</f>
        <v>0</v>
      </c>
      <c r="D154" s="132">
        <f>'9.1.2. sz. mell '!D152+'9.1.2. sz. mell '!D152</f>
        <v>0</v>
      </c>
      <c r="E154" s="132">
        <f>'9.1.2. sz. mell '!E152+'9.1.2. sz. mell '!E152</f>
        <v>0</v>
      </c>
      <c r="F154" s="300">
        <f t="shared" si="14"/>
        <v>0</v>
      </c>
      <c r="G154" s="234">
        <f t="shared" si="15"/>
        <v>0</v>
      </c>
    </row>
    <row r="155" spans="1:7" ht="12" customHeight="1" thickBot="1">
      <c r="A155" s="16" t="s">
        <v>12</v>
      </c>
      <c r="B155" s="48" t="s">
        <v>336</v>
      </c>
      <c r="C155" s="197"/>
      <c r="D155" s="207"/>
      <c r="E155" s="197"/>
      <c r="F155" s="196">
        <f t="shared" si="14"/>
        <v>0</v>
      </c>
      <c r="G155" s="268">
        <f t="shared" si="15"/>
        <v>0</v>
      </c>
    </row>
    <row r="156" spans="1:7" ht="12" customHeight="1" thickBot="1">
      <c r="A156" s="16" t="s">
        <v>13</v>
      </c>
      <c r="B156" s="48" t="s">
        <v>337</v>
      </c>
      <c r="C156" s="197"/>
      <c r="D156" s="207"/>
      <c r="E156" s="269"/>
      <c r="F156" s="302">
        <f t="shared" si="14"/>
        <v>0</v>
      </c>
      <c r="G156" s="174">
        <f>C156+D156</f>
        <v>0</v>
      </c>
    </row>
    <row r="157" spans="1:11" ht="15" customHeight="1" thickBot="1">
      <c r="A157" s="16" t="s">
        <v>14</v>
      </c>
      <c r="B157" s="48" t="s">
        <v>339</v>
      </c>
      <c r="C157" s="198">
        <f>+C133+C137+C144+C149+C155+C156</f>
        <v>0</v>
      </c>
      <c r="D157" s="208">
        <f>+D133+D137+D144+D149+D155+D156</f>
        <v>0</v>
      </c>
      <c r="E157" s="198">
        <f>+E133+E137+E144+E149+E155+E156</f>
        <v>0</v>
      </c>
      <c r="F157" s="198">
        <f>+F133+F137+F144+F149+F155+F156</f>
        <v>0</v>
      </c>
      <c r="G157" s="192">
        <f>C157+F157</f>
        <v>0</v>
      </c>
      <c r="H157" s="154"/>
      <c r="I157" s="155"/>
      <c r="J157" s="155"/>
      <c r="K157" s="155"/>
    </row>
    <row r="158" spans="1:7" s="144" customFormat="1" ht="12.75" customHeight="1" thickBot="1">
      <c r="A158" s="77" t="s">
        <v>15</v>
      </c>
      <c r="B158" s="118" t="s">
        <v>338</v>
      </c>
      <c r="C158" s="198">
        <f>+C132+C157</f>
        <v>5064000</v>
      </c>
      <c r="D158" s="208">
        <f>+D132+D157</f>
        <v>3410000</v>
      </c>
      <c r="E158" s="198">
        <f>+E132+E157</f>
        <v>270000</v>
      </c>
      <c r="F158" s="198">
        <f>+F132+F157</f>
        <v>3680000</v>
      </c>
      <c r="G158" s="192">
        <f>+G132+G157</f>
        <v>8744000</v>
      </c>
    </row>
    <row r="159" ht="7.5" customHeight="1"/>
    <row r="160" spans="1:7" ht="15.75">
      <c r="A160" s="714" t="s">
        <v>261</v>
      </c>
      <c r="B160" s="714"/>
      <c r="C160" s="714"/>
      <c r="D160" s="714"/>
      <c r="E160" s="714"/>
      <c r="F160" s="714"/>
      <c r="G160" s="714"/>
    </row>
    <row r="161" spans="1:7" ht="15" customHeight="1" thickBot="1">
      <c r="A161" s="704" t="s">
        <v>84</v>
      </c>
      <c r="B161" s="704"/>
      <c r="C161" s="78"/>
      <c r="G161" s="78" t="str">
        <f>G93</f>
        <v>Forintban</v>
      </c>
    </row>
    <row r="162" spans="1:7" ht="25.5" customHeight="1" thickBot="1">
      <c r="A162" s="16">
        <v>1</v>
      </c>
      <c r="B162" s="21" t="s">
        <v>340</v>
      </c>
      <c r="C162" s="200">
        <f>+C66-C132</f>
        <v>11071000</v>
      </c>
      <c r="D162" s="131">
        <f>+D66-D132</f>
        <v>-2560000</v>
      </c>
      <c r="E162" s="131">
        <f>+E66-E132</f>
        <v>-270000</v>
      </c>
      <c r="F162" s="131">
        <f>+F66-F132</f>
        <v>-2830000</v>
      </c>
      <c r="G162" s="73">
        <f>+G66-G132</f>
        <v>8241000</v>
      </c>
    </row>
    <row r="163" spans="1:7" ht="32.25" customHeight="1" thickBot="1">
      <c r="A163" s="16" t="s">
        <v>6</v>
      </c>
      <c r="B163" s="21" t="s">
        <v>346</v>
      </c>
      <c r="C163" s="131">
        <f>+C90-C157</f>
        <v>0</v>
      </c>
      <c r="D163" s="131">
        <f>+D90-D157</f>
        <v>0</v>
      </c>
      <c r="E163" s="131">
        <f>+E90-E157</f>
        <v>0</v>
      </c>
      <c r="F163" s="131">
        <f>+F90-F157</f>
        <v>0</v>
      </c>
      <c r="G163" s="73">
        <f>+G90-G157</f>
        <v>0</v>
      </c>
    </row>
  </sheetData>
  <sheetProtection/>
  <mergeCells count="14">
    <mergeCell ref="A4:B4"/>
    <mergeCell ref="A5:A6"/>
    <mergeCell ref="B5:B6"/>
    <mergeCell ref="C5:G5"/>
    <mergeCell ref="A161:B161"/>
    <mergeCell ref="C1:G1"/>
    <mergeCell ref="A92:G92"/>
    <mergeCell ref="A93:B93"/>
    <mergeCell ref="A94:A95"/>
    <mergeCell ref="B94:B95"/>
    <mergeCell ref="C94:G94"/>
    <mergeCell ref="A160:G160"/>
    <mergeCell ref="C2:G2"/>
    <mergeCell ref="A3:G3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SÁGVÁR KÖZSÉG ÖNKORMÁNYZATA
2019. ÉVI KÖLTSÉGVETÉS ÖNKÉNT VÁLLALT FELADATAINAK MÓDOSÍTOTT MÉRLEGE&amp;10
</oddHeader>
  </headerFooter>
  <rowBreaks count="2" manualBreakCount="2">
    <brk id="70" max="6" man="1"/>
    <brk id="9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3"/>
  <sheetViews>
    <sheetView view="pageLayout" zoomScaleSheetLayoutView="100" workbookViewId="0" topLeftCell="A37">
      <selection activeCell="F67" sqref="F67:F70"/>
    </sheetView>
  </sheetViews>
  <sheetFormatPr defaultColWidth="9.00390625" defaultRowHeight="12.75"/>
  <cols>
    <col min="1" max="1" width="7.50390625" style="119" customWidth="1"/>
    <col min="2" max="2" width="59.625" style="119" customWidth="1"/>
    <col min="3" max="3" width="14.875" style="120" customWidth="1"/>
    <col min="4" max="6" width="11.875" style="142" customWidth="1"/>
    <col min="7" max="7" width="14.875" style="142" customWidth="1"/>
    <col min="8" max="16384" width="9.375" style="142" customWidth="1"/>
  </cols>
  <sheetData>
    <row r="1" spans="3:7" ht="15.75">
      <c r="C1" s="715" t="s">
        <v>659</v>
      </c>
      <c r="D1" s="715"/>
      <c r="E1" s="715"/>
      <c r="F1" s="715"/>
      <c r="G1" s="715"/>
    </row>
    <row r="2" spans="3:7" ht="15.75">
      <c r="C2" s="715" t="s">
        <v>684</v>
      </c>
      <c r="D2" s="715"/>
      <c r="E2" s="715"/>
      <c r="F2" s="715"/>
      <c r="G2" s="715"/>
    </row>
    <row r="3" spans="1:7" ht="15.75" customHeight="1">
      <c r="A3" s="703" t="s">
        <v>3</v>
      </c>
      <c r="B3" s="703"/>
      <c r="C3" s="703"/>
      <c r="D3" s="703"/>
      <c r="E3" s="703"/>
      <c r="F3" s="703"/>
      <c r="G3" s="703"/>
    </row>
    <row r="4" spans="1:7" ht="15.75" customHeight="1" thickBot="1">
      <c r="A4" s="704" t="s">
        <v>82</v>
      </c>
      <c r="B4" s="704"/>
      <c r="C4" s="199"/>
      <c r="G4" s="199" t="s">
        <v>448</v>
      </c>
    </row>
    <row r="5" spans="1:7" ht="15.75">
      <c r="A5" s="706" t="s">
        <v>47</v>
      </c>
      <c r="B5" s="708" t="s">
        <v>4</v>
      </c>
      <c r="C5" s="710" t="str">
        <f>+CONCATENATE(LEFT(ÖSSZEFÜGGÉSEK!A6,4),". évi")</f>
        <v>2019. évi</v>
      </c>
      <c r="D5" s="711"/>
      <c r="E5" s="712"/>
      <c r="F5" s="712"/>
      <c r="G5" s="713"/>
    </row>
    <row r="6" spans="1:7" ht="48.75" thickBot="1">
      <c r="A6" s="707"/>
      <c r="B6" s="709"/>
      <c r="C6" s="305" t="s">
        <v>378</v>
      </c>
      <c r="D6" s="306" t="s">
        <v>443</v>
      </c>
      <c r="E6" s="306" t="s">
        <v>640</v>
      </c>
      <c r="F6" s="307" t="s">
        <v>440</v>
      </c>
      <c r="G6" s="308" t="s">
        <v>641</v>
      </c>
    </row>
    <row r="7" spans="1:7" s="143" customFormat="1" ht="12" customHeight="1" thickBot="1">
      <c r="A7" s="139" t="s">
        <v>353</v>
      </c>
      <c r="B7" s="140" t="s">
        <v>354</v>
      </c>
      <c r="C7" s="309" t="s">
        <v>355</v>
      </c>
      <c r="D7" s="309" t="s">
        <v>357</v>
      </c>
      <c r="E7" s="310" t="s">
        <v>356</v>
      </c>
      <c r="F7" s="310" t="s">
        <v>444</v>
      </c>
      <c r="G7" s="311" t="s">
        <v>445</v>
      </c>
    </row>
    <row r="8" spans="1:7" s="144" customFormat="1" ht="12" customHeight="1" thickBot="1">
      <c r="A8" s="16" t="s">
        <v>5</v>
      </c>
      <c r="B8" s="17" t="s">
        <v>141</v>
      </c>
      <c r="C8" s="131">
        <f>+C9+C10+C11+C12+C13+C14</f>
        <v>0</v>
      </c>
      <c r="D8" s="131">
        <f>+D9+D10+D11+D12+D13+D14</f>
        <v>0</v>
      </c>
      <c r="E8" s="131">
        <f>+E9+E10+E11+E12+E13+E14</f>
        <v>0</v>
      </c>
      <c r="F8" s="131">
        <f>+F9+F10+F11+F12+F13+F14</f>
        <v>0</v>
      </c>
      <c r="G8" s="73">
        <f>+G9+G10+G11+G12+G13+G14</f>
        <v>0</v>
      </c>
    </row>
    <row r="9" spans="1:7" s="144" customFormat="1" ht="12" customHeight="1">
      <c r="A9" s="11" t="s">
        <v>59</v>
      </c>
      <c r="B9" s="145" t="s">
        <v>142</v>
      </c>
      <c r="C9" s="133">
        <f>'9.1.3. sz. mell '!C10+'9.2.3. sz. mell  '!C10</f>
        <v>0</v>
      </c>
      <c r="D9" s="133">
        <f>'9.1.3. sz. mell '!D10+'9.2.3. sz. mell  '!D10</f>
        <v>0</v>
      </c>
      <c r="E9" s="133">
        <f>'9.1.3. sz. mell '!E10+'9.2.3. sz. mell  '!E10</f>
        <v>0</v>
      </c>
      <c r="F9" s="175">
        <f>D9+E9</f>
        <v>0</v>
      </c>
      <c r="G9" s="174">
        <f aca="true" t="shared" si="0" ref="G9:G14">C9+F9</f>
        <v>0</v>
      </c>
    </row>
    <row r="10" spans="1:7" s="144" customFormat="1" ht="12" customHeight="1">
      <c r="A10" s="10" t="s">
        <v>60</v>
      </c>
      <c r="B10" s="146" t="s">
        <v>143</v>
      </c>
      <c r="C10" s="133">
        <f>'9.1.3. sz. mell '!C11+'9.2.3. sz. mell  '!C11</f>
        <v>0</v>
      </c>
      <c r="D10" s="133">
        <f>'9.1.3. sz. mell '!D11+'9.2.3. sz. mell  '!D11</f>
        <v>0</v>
      </c>
      <c r="E10" s="133">
        <f>'9.1.3. sz. mell '!E11+'9.2.3. sz. mell  '!E11</f>
        <v>0</v>
      </c>
      <c r="F10" s="175">
        <f aca="true" t="shared" si="1" ref="F10:F65">D10+E10</f>
        <v>0</v>
      </c>
      <c r="G10" s="174">
        <f t="shared" si="0"/>
        <v>0</v>
      </c>
    </row>
    <row r="11" spans="1:7" s="144" customFormat="1" ht="12" customHeight="1">
      <c r="A11" s="10" t="s">
        <v>61</v>
      </c>
      <c r="B11" s="146" t="s">
        <v>144</v>
      </c>
      <c r="C11" s="133">
        <f>'9.1.3. sz. mell '!C12+'9.2.3. sz. mell  '!C12</f>
        <v>0</v>
      </c>
      <c r="D11" s="133">
        <f>'9.1.3. sz. mell '!D12+'9.2.3. sz. mell  '!D12</f>
        <v>0</v>
      </c>
      <c r="E11" s="133">
        <f>'9.1.3. sz. mell '!E12+'9.2.3. sz. mell  '!E12</f>
        <v>0</v>
      </c>
      <c r="F11" s="175">
        <f t="shared" si="1"/>
        <v>0</v>
      </c>
      <c r="G11" s="174">
        <f t="shared" si="0"/>
        <v>0</v>
      </c>
    </row>
    <row r="12" spans="1:7" s="144" customFormat="1" ht="12" customHeight="1">
      <c r="A12" s="10" t="s">
        <v>62</v>
      </c>
      <c r="B12" s="146" t="s">
        <v>145</v>
      </c>
      <c r="C12" s="133">
        <f>'9.1.3. sz. mell '!C13+'9.2.3. sz. mell  '!C13</f>
        <v>0</v>
      </c>
      <c r="D12" s="133">
        <f>'9.1.3. sz. mell '!D13+'9.2.3. sz. mell  '!D13</f>
        <v>0</v>
      </c>
      <c r="E12" s="133">
        <f>'9.1.3. sz. mell '!E13+'9.2.3. sz. mell  '!E13</f>
        <v>0</v>
      </c>
      <c r="F12" s="175">
        <f t="shared" si="1"/>
        <v>0</v>
      </c>
      <c r="G12" s="174">
        <f t="shared" si="0"/>
        <v>0</v>
      </c>
    </row>
    <row r="13" spans="1:7" s="144" customFormat="1" ht="12" customHeight="1">
      <c r="A13" s="10" t="s">
        <v>79</v>
      </c>
      <c r="B13" s="75" t="s">
        <v>298</v>
      </c>
      <c r="C13" s="133">
        <f>'9.1.3. sz. mell '!C14+'9.2.3. sz. mell  '!C14</f>
        <v>0</v>
      </c>
      <c r="D13" s="133">
        <f>'9.1.3. sz. mell '!D14+'9.2.3. sz. mell  '!D14</f>
        <v>0</v>
      </c>
      <c r="E13" s="133">
        <f>'9.1.3. sz. mell '!E14+'9.2.3. sz. mell  '!E14</f>
        <v>0</v>
      </c>
      <c r="F13" s="175">
        <f t="shared" si="1"/>
        <v>0</v>
      </c>
      <c r="G13" s="174">
        <f t="shared" si="0"/>
        <v>0</v>
      </c>
    </row>
    <row r="14" spans="1:7" s="144" customFormat="1" ht="12" customHeight="1" thickBot="1">
      <c r="A14" s="12" t="s">
        <v>63</v>
      </c>
      <c r="B14" s="76" t="s">
        <v>299</v>
      </c>
      <c r="C14" s="133">
        <f>'9.1.3. sz. mell '!C15+'9.2.3. sz. mell  '!C15</f>
        <v>0</v>
      </c>
      <c r="D14" s="133">
        <f>'9.1.3. sz. mell '!D15+'9.2.3. sz. mell  '!D15</f>
        <v>0</v>
      </c>
      <c r="E14" s="133">
        <f>'9.1.3. sz. mell '!E15+'9.2.3. sz. mell  '!E15</f>
        <v>0</v>
      </c>
      <c r="F14" s="175">
        <f t="shared" si="1"/>
        <v>0</v>
      </c>
      <c r="G14" s="174">
        <f t="shared" si="0"/>
        <v>0</v>
      </c>
    </row>
    <row r="15" spans="1:7" s="144" customFormat="1" ht="12" customHeight="1" thickBot="1">
      <c r="A15" s="16" t="s">
        <v>6</v>
      </c>
      <c r="B15" s="74" t="s">
        <v>146</v>
      </c>
      <c r="C15" s="131">
        <f>+C16+C17+C18+C19+C20</f>
        <v>0</v>
      </c>
      <c r="D15" s="131">
        <f>+D16+D17+D18+D19+D20</f>
        <v>0</v>
      </c>
      <c r="E15" s="131">
        <f>+E16+E17+E18+E19+E20</f>
        <v>0</v>
      </c>
      <c r="F15" s="131">
        <f>+F16+F17+F18+F19+F20</f>
        <v>0</v>
      </c>
      <c r="G15" s="73">
        <f>+G16+G17+G18+G19+G20</f>
        <v>0</v>
      </c>
    </row>
    <row r="16" spans="1:7" s="144" customFormat="1" ht="12" customHeight="1">
      <c r="A16" s="11" t="s">
        <v>65</v>
      </c>
      <c r="B16" s="145" t="s">
        <v>147</v>
      </c>
      <c r="C16" s="133">
        <f>'9.1.3. sz. mell '!C17+'9.2.3. sz. mell  '!C17</f>
        <v>0</v>
      </c>
      <c r="D16" s="133">
        <f>'9.1.3. sz. mell '!D17+'9.2.3. sz. mell  '!D17</f>
        <v>0</v>
      </c>
      <c r="E16" s="133">
        <f>'9.1.3. sz. mell '!E17+'9.2.3. sz. mell  '!E17</f>
        <v>0</v>
      </c>
      <c r="F16" s="175">
        <f t="shared" si="1"/>
        <v>0</v>
      </c>
      <c r="G16" s="174">
        <f aca="true" t="shared" si="2" ref="G16:G21">C16+F16</f>
        <v>0</v>
      </c>
    </row>
    <row r="17" spans="1:7" s="144" customFormat="1" ht="12" customHeight="1">
      <c r="A17" s="10" t="s">
        <v>66</v>
      </c>
      <c r="B17" s="146" t="s">
        <v>148</v>
      </c>
      <c r="C17" s="133">
        <f>'9.1.3. sz. mell '!C18+'9.2.3. sz. mell  '!C18</f>
        <v>0</v>
      </c>
      <c r="D17" s="133">
        <f>'9.1.3. sz. mell '!D18+'9.2.3. sz. mell  '!D18</f>
        <v>0</v>
      </c>
      <c r="E17" s="133">
        <f>'9.1.3. sz. mell '!E18+'9.2.3. sz. mell  '!E18</f>
        <v>0</v>
      </c>
      <c r="F17" s="175">
        <f t="shared" si="1"/>
        <v>0</v>
      </c>
      <c r="G17" s="174">
        <f t="shared" si="2"/>
        <v>0</v>
      </c>
    </row>
    <row r="18" spans="1:7" s="144" customFormat="1" ht="12" customHeight="1">
      <c r="A18" s="10" t="s">
        <v>67</v>
      </c>
      <c r="B18" s="146" t="s">
        <v>291</v>
      </c>
      <c r="C18" s="133">
        <f>'9.1.3. sz. mell '!C19+'9.2.3. sz. mell  '!C19</f>
        <v>0</v>
      </c>
      <c r="D18" s="133">
        <f>'9.1.3. sz. mell '!D19+'9.2.3. sz. mell  '!D19</f>
        <v>0</v>
      </c>
      <c r="E18" s="133">
        <f>'9.1.3. sz. mell '!E19+'9.2.3. sz. mell  '!E19</f>
        <v>0</v>
      </c>
      <c r="F18" s="175">
        <f t="shared" si="1"/>
        <v>0</v>
      </c>
      <c r="G18" s="174">
        <f t="shared" si="2"/>
        <v>0</v>
      </c>
    </row>
    <row r="19" spans="1:7" s="144" customFormat="1" ht="12" customHeight="1">
      <c r="A19" s="10" t="s">
        <v>68</v>
      </c>
      <c r="B19" s="146" t="s">
        <v>292</v>
      </c>
      <c r="C19" s="133">
        <f>'9.1.3. sz. mell '!C20+'9.2.3. sz. mell  '!C20</f>
        <v>0</v>
      </c>
      <c r="D19" s="133">
        <f>'9.1.3. sz. mell '!D20+'9.2.3. sz. mell  '!D20</f>
        <v>0</v>
      </c>
      <c r="E19" s="133">
        <f>'9.1.3. sz. mell '!E20+'9.2.3. sz. mell  '!E20</f>
        <v>0</v>
      </c>
      <c r="F19" s="175">
        <f t="shared" si="1"/>
        <v>0</v>
      </c>
      <c r="G19" s="174">
        <f t="shared" si="2"/>
        <v>0</v>
      </c>
    </row>
    <row r="20" spans="1:7" s="144" customFormat="1" ht="12" customHeight="1">
      <c r="A20" s="10" t="s">
        <v>69</v>
      </c>
      <c r="B20" s="146" t="s">
        <v>149</v>
      </c>
      <c r="C20" s="133">
        <f>'9.1.3. sz. mell '!C21+'9.2.3. sz. mell  '!C21</f>
        <v>0</v>
      </c>
      <c r="D20" s="133">
        <f>'9.1.3. sz. mell '!D21+'9.2.3. sz. mell  '!D21</f>
        <v>0</v>
      </c>
      <c r="E20" s="133">
        <f>'9.1.3. sz. mell '!E21+'9.2.3. sz. mell  '!E21</f>
        <v>0</v>
      </c>
      <c r="F20" s="175">
        <f t="shared" si="1"/>
        <v>0</v>
      </c>
      <c r="G20" s="174">
        <f t="shared" si="2"/>
        <v>0</v>
      </c>
    </row>
    <row r="21" spans="1:7" s="144" customFormat="1" ht="12" customHeight="1" thickBot="1">
      <c r="A21" s="12" t="s">
        <v>75</v>
      </c>
      <c r="B21" s="76" t="s">
        <v>150</v>
      </c>
      <c r="C21" s="133">
        <f>'9.1.3. sz. mell '!C22+'9.2.3. sz. mell  '!C22</f>
        <v>0</v>
      </c>
      <c r="D21" s="133">
        <f>'9.1.3. sz. mell '!D22+'9.2.3. sz. mell  '!D22</f>
        <v>0</v>
      </c>
      <c r="E21" s="133">
        <f>'9.1.3. sz. mell '!E22+'9.2.3. sz. mell  '!E22</f>
        <v>0</v>
      </c>
      <c r="F21" s="175">
        <f t="shared" si="1"/>
        <v>0</v>
      </c>
      <c r="G21" s="174">
        <f t="shared" si="2"/>
        <v>0</v>
      </c>
    </row>
    <row r="22" spans="1:7" s="144" customFormat="1" ht="12" customHeight="1" thickBot="1">
      <c r="A22" s="16" t="s">
        <v>7</v>
      </c>
      <c r="B22" s="17" t="s">
        <v>151</v>
      </c>
      <c r="C22" s="131">
        <f>+C23+C24+C25+C26+C27</f>
        <v>0</v>
      </c>
      <c r="D22" s="131">
        <f>+D23+D24+D25+D26+D27</f>
        <v>0</v>
      </c>
      <c r="E22" s="131">
        <f>+E23+E24+E25+E26+E27</f>
        <v>0</v>
      </c>
      <c r="F22" s="131">
        <f>+F23+F24+F25+F26+F27</f>
        <v>0</v>
      </c>
      <c r="G22" s="73">
        <f>+G23+G24+G25+G26+G27</f>
        <v>0</v>
      </c>
    </row>
    <row r="23" spans="1:7" s="144" customFormat="1" ht="12" customHeight="1">
      <c r="A23" s="11" t="s">
        <v>48</v>
      </c>
      <c r="B23" s="145" t="s">
        <v>152</v>
      </c>
      <c r="C23" s="133">
        <f>'9.1.3. sz. mell '!C24+'9.2.3. sz. mell  '!C24</f>
        <v>0</v>
      </c>
      <c r="D23" s="133">
        <f>'9.1.3. sz. mell '!D24+'9.2.3. sz. mell  '!D24</f>
        <v>0</v>
      </c>
      <c r="E23" s="133">
        <f>'9.1.3. sz. mell '!E24+'9.2.3. sz. mell  '!E24</f>
        <v>0</v>
      </c>
      <c r="F23" s="175">
        <f t="shared" si="1"/>
        <v>0</v>
      </c>
      <c r="G23" s="174">
        <f aca="true" t="shared" si="3" ref="G23:G28">C23+F23</f>
        <v>0</v>
      </c>
    </row>
    <row r="24" spans="1:7" s="144" customFormat="1" ht="12" customHeight="1">
      <c r="A24" s="10" t="s">
        <v>49</v>
      </c>
      <c r="B24" s="146" t="s">
        <v>153</v>
      </c>
      <c r="C24" s="133">
        <f>'9.1.3. sz. mell '!C25+'9.2.3. sz. mell  '!C25</f>
        <v>0</v>
      </c>
      <c r="D24" s="133">
        <f>'9.1.3. sz. mell '!D25+'9.2.3. sz. mell  '!D25</f>
        <v>0</v>
      </c>
      <c r="E24" s="133">
        <f>'9.1.3. sz. mell '!E25+'9.2.3. sz. mell  '!E25</f>
        <v>0</v>
      </c>
      <c r="F24" s="175">
        <f t="shared" si="1"/>
        <v>0</v>
      </c>
      <c r="G24" s="174">
        <f t="shared" si="3"/>
        <v>0</v>
      </c>
    </row>
    <row r="25" spans="1:7" s="144" customFormat="1" ht="12" customHeight="1">
      <c r="A25" s="10" t="s">
        <v>50</v>
      </c>
      <c r="B25" s="146" t="s">
        <v>293</v>
      </c>
      <c r="C25" s="133">
        <f>'9.1.3. sz. mell '!C26+'9.2.3. sz. mell  '!C26</f>
        <v>0</v>
      </c>
      <c r="D25" s="133">
        <f>'9.1.3. sz. mell '!D26+'9.2.3. sz. mell  '!D26</f>
        <v>0</v>
      </c>
      <c r="E25" s="133">
        <f>'9.1.3. sz. mell '!E26+'9.2.3. sz. mell  '!E26</f>
        <v>0</v>
      </c>
      <c r="F25" s="175">
        <f t="shared" si="1"/>
        <v>0</v>
      </c>
      <c r="G25" s="174">
        <f t="shared" si="3"/>
        <v>0</v>
      </c>
    </row>
    <row r="26" spans="1:7" s="144" customFormat="1" ht="12" customHeight="1">
      <c r="A26" s="10" t="s">
        <v>51</v>
      </c>
      <c r="B26" s="146" t="s">
        <v>294</v>
      </c>
      <c r="C26" s="133">
        <f>'9.1.3. sz. mell '!C27+'9.2.3. sz. mell  '!C27</f>
        <v>0</v>
      </c>
      <c r="D26" s="133">
        <f>'9.1.3. sz. mell '!D27+'9.2.3. sz. mell  '!D27</f>
        <v>0</v>
      </c>
      <c r="E26" s="133">
        <f>'9.1.3. sz. mell '!E27+'9.2.3. sz. mell  '!E27</f>
        <v>0</v>
      </c>
      <c r="F26" s="175">
        <f t="shared" si="1"/>
        <v>0</v>
      </c>
      <c r="G26" s="174">
        <f t="shared" si="3"/>
        <v>0</v>
      </c>
    </row>
    <row r="27" spans="1:7" s="144" customFormat="1" ht="12" customHeight="1">
      <c r="A27" s="10" t="s">
        <v>92</v>
      </c>
      <c r="B27" s="146" t="s">
        <v>154</v>
      </c>
      <c r="C27" s="133">
        <f>'9.1.3. sz. mell '!C28+'9.2.3. sz. mell  '!C28</f>
        <v>0</v>
      </c>
      <c r="D27" s="133">
        <f>'9.1.3. sz. mell '!D28+'9.2.3. sz. mell  '!D28</f>
        <v>0</v>
      </c>
      <c r="E27" s="133">
        <f>'9.1.3. sz. mell '!E28+'9.2.3. sz. mell  '!E28</f>
        <v>0</v>
      </c>
      <c r="F27" s="175">
        <f t="shared" si="1"/>
        <v>0</v>
      </c>
      <c r="G27" s="174">
        <f t="shared" si="3"/>
        <v>0</v>
      </c>
    </row>
    <row r="28" spans="1:7" s="144" customFormat="1" ht="12" customHeight="1" thickBot="1">
      <c r="A28" s="12" t="s">
        <v>93</v>
      </c>
      <c r="B28" s="147" t="s">
        <v>155</v>
      </c>
      <c r="C28" s="133">
        <f>'9.1.3. sz. mell '!C29+'9.2.3. sz. mell  '!C29</f>
        <v>0</v>
      </c>
      <c r="D28" s="133">
        <f>'9.1.3. sz. mell '!D29+'9.2.3. sz. mell  '!D29</f>
        <v>0</v>
      </c>
      <c r="E28" s="133">
        <f>'9.1.3. sz. mell '!E29+'9.2.3. sz. mell  '!E29</f>
        <v>0</v>
      </c>
      <c r="F28" s="293">
        <f t="shared" si="1"/>
        <v>0</v>
      </c>
      <c r="G28" s="174">
        <f t="shared" si="3"/>
        <v>0</v>
      </c>
    </row>
    <row r="29" spans="1:7" s="144" customFormat="1" ht="12" customHeight="1" thickBot="1">
      <c r="A29" s="16" t="s">
        <v>94</v>
      </c>
      <c r="B29" s="17" t="s">
        <v>428</v>
      </c>
      <c r="C29" s="137">
        <f>+C30+C31+C33+C34+C35+C36+C37</f>
        <v>0</v>
      </c>
      <c r="D29" s="137">
        <f>+D30+D31+D33+D34+D35+D36+D37</f>
        <v>0</v>
      </c>
      <c r="E29" s="137">
        <f>+E30+E31+E33+E34+E35+E36+E37</f>
        <v>0</v>
      </c>
      <c r="F29" s="137">
        <f>+F30+F31+F33+F34+F35+F36+F37</f>
        <v>0</v>
      </c>
      <c r="G29" s="173">
        <f>+G30+G31+G33+G34+G35+G36+G37</f>
        <v>0</v>
      </c>
    </row>
    <row r="30" spans="1:7" s="144" customFormat="1" ht="12" customHeight="1">
      <c r="A30" s="161" t="s">
        <v>156</v>
      </c>
      <c r="B30" s="145" t="s">
        <v>422</v>
      </c>
      <c r="C30" s="175">
        <f>'9.1.3. sz. mell '!C31+'9.2.3. sz. mell  '!C31</f>
        <v>0</v>
      </c>
      <c r="D30" s="175">
        <f>'9.1.3. sz. mell '!D31+'9.2.3. sz. mell  '!D31</f>
        <v>0</v>
      </c>
      <c r="E30" s="175">
        <f>'9.1.3. sz. mell '!E31+'9.2.3. sz. mell  '!E31</f>
        <v>0</v>
      </c>
      <c r="F30" s="175">
        <f t="shared" si="1"/>
        <v>0</v>
      </c>
      <c r="G30" s="174">
        <f aca="true" t="shared" si="4" ref="G30:G37">C30+F30</f>
        <v>0</v>
      </c>
    </row>
    <row r="31" spans="1:7" s="144" customFormat="1" ht="12" customHeight="1">
      <c r="A31" s="161" t="s">
        <v>157</v>
      </c>
      <c r="B31" s="145" t="s">
        <v>449</v>
      </c>
      <c r="C31" s="175">
        <f>'9.1.3. sz. mell '!C32+'9.2.3. sz. mell  '!C32</f>
        <v>0</v>
      </c>
      <c r="D31" s="175">
        <f>'9.1.3. sz. mell '!D32+'9.2.3. sz. mell  '!D32</f>
        <v>0</v>
      </c>
      <c r="E31" s="175">
        <f>'9.1.3. sz. mell '!E32+'9.2.3. sz. mell  '!E32</f>
        <v>0</v>
      </c>
      <c r="F31" s="175">
        <f t="shared" si="1"/>
        <v>0</v>
      </c>
      <c r="G31" s="174">
        <f t="shared" si="4"/>
        <v>0</v>
      </c>
    </row>
    <row r="32" spans="1:7" s="144" customFormat="1" ht="12" customHeight="1">
      <c r="A32" s="162" t="s">
        <v>158</v>
      </c>
      <c r="B32" s="146" t="s">
        <v>450</v>
      </c>
      <c r="C32" s="175">
        <f>'9.1.3. sz. mell '!C33+'9.2.3. sz. mell  '!C33</f>
        <v>0</v>
      </c>
      <c r="D32" s="175">
        <f>'9.1.3. sz. mell '!D33+'9.2.3. sz. mell  '!D33</f>
        <v>0</v>
      </c>
      <c r="E32" s="175">
        <f>'9.1.3. sz. mell '!E33+'9.2.3. sz. mell  '!E33</f>
        <v>0</v>
      </c>
      <c r="F32" s="175"/>
      <c r="G32" s="174"/>
    </row>
    <row r="33" spans="1:7" s="144" customFormat="1" ht="12" customHeight="1">
      <c r="A33" s="162" t="s">
        <v>159</v>
      </c>
      <c r="B33" s="146" t="s">
        <v>423</v>
      </c>
      <c r="C33" s="175">
        <f>'9.1.3. sz. mell '!C34+'9.2.3. sz. mell  '!C34</f>
        <v>0</v>
      </c>
      <c r="D33" s="175">
        <f>'9.1.3. sz. mell '!D34+'9.2.3. sz. mell  '!D34</f>
        <v>0</v>
      </c>
      <c r="E33" s="175">
        <f>'9.1.3. sz. mell '!E34+'9.2.3. sz. mell  '!E34</f>
        <v>0</v>
      </c>
      <c r="F33" s="175">
        <f t="shared" si="1"/>
        <v>0</v>
      </c>
      <c r="G33" s="174">
        <f t="shared" si="4"/>
        <v>0</v>
      </c>
    </row>
    <row r="34" spans="1:7" s="144" customFormat="1" ht="12" customHeight="1">
      <c r="A34" s="162" t="s">
        <v>425</v>
      </c>
      <c r="B34" s="146" t="s">
        <v>424</v>
      </c>
      <c r="C34" s="175">
        <f>'9.1.3. sz. mell '!C35+'9.2.3. sz. mell  '!C35</f>
        <v>0</v>
      </c>
      <c r="D34" s="175">
        <f>'9.1.3. sz. mell '!D35+'9.2.3. sz. mell  '!D35</f>
        <v>0</v>
      </c>
      <c r="E34" s="175">
        <f>'9.1.3. sz. mell '!E35+'9.2.3. sz. mell  '!E35</f>
        <v>0</v>
      </c>
      <c r="F34" s="175">
        <f t="shared" si="1"/>
        <v>0</v>
      </c>
      <c r="G34" s="174">
        <f t="shared" si="4"/>
        <v>0</v>
      </c>
    </row>
    <row r="35" spans="1:7" s="144" customFormat="1" ht="12" customHeight="1">
      <c r="A35" s="162" t="s">
        <v>426</v>
      </c>
      <c r="B35" s="146" t="s">
        <v>160</v>
      </c>
      <c r="C35" s="175">
        <f>'9.1.3. sz. mell '!C36+'9.2.3. sz. mell  '!C36</f>
        <v>0</v>
      </c>
      <c r="D35" s="175">
        <f>'9.1.3. sz. mell '!D36+'9.2.3. sz. mell  '!D36</f>
        <v>0</v>
      </c>
      <c r="E35" s="175">
        <f>'9.1.3. sz. mell '!E36+'9.2.3. sz. mell  '!E36</f>
        <v>0</v>
      </c>
      <c r="F35" s="175">
        <f t="shared" si="1"/>
        <v>0</v>
      </c>
      <c r="G35" s="174">
        <f t="shared" si="4"/>
        <v>0</v>
      </c>
    </row>
    <row r="36" spans="1:7" s="144" customFormat="1" ht="12" customHeight="1">
      <c r="A36" s="162" t="s">
        <v>427</v>
      </c>
      <c r="B36" s="146" t="s">
        <v>161</v>
      </c>
      <c r="C36" s="175">
        <f>'9.1.3. sz. mell '!C37+'9.2.3. sz. mell  '!C37</f>
        <v>0</v>
      </c>
      <c r="D36" s="175">
        <f>'9.1.3. sz. mell '!D37+'9.2.3. sz. mell  '!D37</f>
        <v>0</v>
      </c>
      <c r="E36" s="175">
        <f>'9.1.3. sz. mell '!E37+'9.2.3. sz. mell  '!E37</f>
        <v>0</v>
      </c>
      <c r="F36" s="175">
        <f t="shared" si="1"/>
        <v>0</v>
      </c>
      <c r="G36" s="174">
        <f t="shared" si="4"/>
        <v>0</v>
      </c>
    </row>
    <row r="37" spans="1:7" s="144" customFormat="1" ht="12" customHeight="1" thickBot="1">
      <c r="A37" s="163" t="s">
        <v>451</v>
      </c>
      <c r="B37" s="76" t="s">
        <v>162</v>
      </c>
      <c r="C37" s="175">
        <f>'9.1.3. sz. mell '!C38+'9.2.3. sz. mell  '!C38</f>
        <v>0</v>
      </c>
      <c r="D37" s="175">
        <f>'9.1.3. sz. mell '!D38+'9.2.3. sz. mell  '!D38</f>
        <v>0</v>
      </c>
      <c r="E37" s="175">
        <f>'9.1.3. sz. mell '!E38+'9.2.3. sz. mell  '!E38</f>
        <v>0</v>
      </c>
      <c r="F37" s="293">
        <f t="shared" si="1"/>
        <v>0</v>
      </c>
      <c r="G37" s="174">
        <f t="shared" si="4"/>
        <v>0</v>
      </c>
    </row>
    <row r="38" spans="1:7" s="144" customFormat="1" ht="12" customHeight="1" thickBot="1">
      <c r="A38" s="16" t="s">
        <v>9</v>
      </c>
      <c r="B38" s="17" t="s">
        <v>300</v>
      </c>
      <c r="C38" s="131">
        <f>SUM(C39:C49)</f>
        <v>0</v>
      </c>
      <c r="D38" s="131">
        <f>SUM(D39:D49)</f>
        <v>0</v>
      </c>
      <c r="E38" s="131">
        <f>SUM(E39:E49)</f>
        <v>0</v>
      </c>
      <c r="F38" s="131">
        <f>SUM(F39:F49)</f>
        <v>0</v>
      </c>
      <c r="G38" s="73">
        <f>SUM(G39:G49)</f>
        <v>0</v>
      </c>
    </row>
    <row r="39" spans="1:7" s="144" customFormat="1" ht="12" customHeight="1">
      <c r="A39" s="11" t="s">
        <v>52</v>
      </c>
      <c r="B39" s="145" t="s">
        <v>165</v>
      </c>
      <c r="C39" s="133">
        <f>'9.1.3. sz. mell '!C40+'9.2.3. sz. mell  '!C40</f>
        <v>0</v>
      </c>
      <c r="D39" s="133">
        <f>'9.1.3. sz. mell '!D40+'9.2.3. sz. mell  '!D40</f>
        <v>0</v>
      </c>
      <c r="E39" s="133">
        <f>'9.1.3. sz. mell '!E40+'9.2.3. sz. mell  '!E40</f>
        <v>0</v>
      </c>
      <c r="F39" s="175">
        <f t="shared" si="1"/>
        <v>0</v>
      </c>
      <c r="G39" s="174">
        <f aca="true" t="shared" si="5" ref="G39:G49">C39+F39</f>
        <v>0</v>
      </c>
    </row>
    <row r="40" spans="1:7" s="144" customFormat="1" ht="12" customHeight="1">
      <c r="A40" s="10" t="s">
        <v>53</v>
      </c>
      <c r="B40" s="146" t="s">
        <v>166</v>
      </c>
      <c r="C40" s="133">
        <f>'9.1.3. sz. mell '!C41+'9.2.3. sz. mell  '!C41</f>
        <v>0</v>
      </c>
      <c r="D40" s="133">
        <f>'9.1.3. sz. mell '!D41+'9.2.3. sz. mell  '!D41</f>
        <v>0</v>
      </c>
      <c r="E40" s="133">
        <f>'9.1.3. sz. mell '!E41+'9.2.3. sz. mell  '!E41</f>
        <v>0</v>
      </c>
      <c r="F40" s="175">
        <f t="shared" si="1"/>
        <v>0</v>
      </c>
      <c r="G40" s="174">
        <f t="shared" si="5"/>
        <v>0</v>
      </c>
    </row>
    <row r="41" spans="1:7" s="144" customFormat="1" ht="12" customHeight="1">
      <c r="A41" s="10" t="s">
        <v>54</v>
      </c>
      <c r="B41" s="146" t="s">
        <v>167</v>
      </c>
      <c r="C41" s="133">
        <f>'9.1.3. sz. mell '!C42+'9.2.3. sz. mell  '!C42</f>
        <v>0</v>
      </c>
      <c r="D41" s="133">
        <f>'9.1.3. sz. mell '!D42+'9.2.3. sz. mell  '!D42</f>
        <v>0</v>
      </c>
      <c r="E41" s="133">
        <f>'9.1.3. sz. mell '!E42+'9.2.3. sz. mell  '!E42</f>
        <v>0</v>
      </c>
      <c r="F41" s="175">
        <f t="shared" si="1"/>
        <v>0</v>
      </c>
      <c r="G41" s="174">
        <f t="shared" si="5"/>
        <v>0</v>
      </c>
    </row>
    <row r="42" spans="1:7" s="144" customFormat="1" ht="12" customHeight="1">
      <c r="A42" s="10" t="s">
        <v>96</v>
      </c>
      <c r="B42" s="146" t="s">
        <v>168</v>
      </c>
      <c r="C42" s="133">
        <f>'9.1.3. sz. mell '!C43+'9.2.3. sz. mell  '!C43</f>
        <v>0</v>
      </c>
      <c r="D42" s="133">
        <f>'9.1.3. sz. mell '!D43+'9.2.3. sz. mell  '!D43</f>
        <v>0</v>
      </c>
      <c r="E42" s="133">
        <f>'9.1.3. sz. mell '!E43+'9.2.3. sz. mell  '!E43</f>
        <v>0</v>
      </c>
      <c r="F42" s="175">
        <f t="shared" si="1"/>
        <v>0</v>
      </c>
      <c r="G42" s="174">
        <f t="shared" si="5"/>
        <v>0</v>
      </c>
    </row>
    <row r="43" spans="1:7" s="144" customFormat="1" ht="12" customHeight="1">
      <c r="A43" s="10" t="s">
        <v>97</v>
      </c>
      <c r="B43" s="146" t="s">
        <v>169</v>
      </c>
      <c r="C43" s="133">
        <f>'9.1.3. sz. mell '!C44+'9.2.3. sz. mell  '!C44</f>
        <v>0</v>
      </c>
      <c r="D43" s="133">
        <f>'9.1.3. sz. mell '!D44+'9.2.3. sz. mell  '!D44</f>
        <v>0</v>
      </c>
      <c r="E43" s="133">
        <f>'9.1.3. sz. mell '!E44+'9.2.3. sz. mell  '!E44</f>
        <v>0</v>
      </c>
      <c r="F43" s="175">
        <f t="shared" si="1"/>
        <v>0</v>
      </c>
      <c r="G43" s="174">
        <f t="shared" si="5"/>
        <v>0</v>
      </c>
    </row>
    <row r="44" spans="1:7" s="144" customFormat="1" ht="12" customHeight="1">
      <c r="A44" s="10" t="s">
        <v>98</v>
      </c>
      <c r="B44" s="146" t="s">
        <v>170</v>
      </c>
      <c r="C44" s="133">
        <f>'9.1.3. sz. mell '!C45+'9.2.3. sz. mell  '!C45</f>
        <v>0</v>
      </c>
      <c r="D44" s="133">
        <f>'9.1.3. sz. mell '!D45+'9.2.3. sz. mell  '!D45</f>
        <v>0</v>
      </c>
      <c r="E44" s="133">
        <f>'9.1.3. sz. mell '!E45+'9.2.3. sz. mell  '!E45</f>
        <v>0</v>
      </c>
      <c r="F44" s="175">
        <f t="shared" si="1"/>
        <v>0</v>
      </c>
      <c r="G44" s="174">
        <f t="shared" si="5"/>
        <v>0</v>
      </c>
    </row>
    <row r="45" spans="1:7" s="144" customFormat="1" ht="12" customHeight="1">
      <c r="A45" s="10" t="s">
        <v>99</v>
      </c>
      <c r="B45" s="146" t="s">
        <v>171</v>
      </c>
      <c r="C45" s="133">
        <f>'9.1.3. sz. mell '!C46+'9.2.3. sz. mell  '!C46</f>
        <v>0</v>
      </c>
      <c r="D45" s="133">
        <f>'9.1.3. sz. mell '!D46+'9.2.3. sz. mell  '!D46</f>
        <v>0</v>
      </c>
      <c r="E45" s="133">
        <f>'9.1.3. sz. mell '!E46+'9.2.3. sz. mell  '!E46</f>
        <v>0</v>
      </c>
      <c r="F45" s="175">
        <f t="shared" si="1"/>
        <v>0</v>
      </c>
      <c r="G45" s="174">
        <f t="shared" si="5"/>
        <v>0</v>
      </c>
    </row>
    <row r="46" spans="1:7" s="144" customFormat="1" ht="12" customHeight="1">
      <c r="A46" s="10" t="s">
        <v>100</v>
      </c>
      <c r="B46" s="146" t="s">
        <v>429</v>
      </c>
      <c r="C46" s="133">
        <f>'9.1.3. sz. mell '!C47+'9.2.3. sz. mell  '!C47</f>
        <v>0</v>
      </c>
      <c r="D46" s="133">
        <f>'9.1.3. sz. mell '!D47+'9.2.3. sz. mell  '!D47</f>
        <v>0</v>
      </c>
      <c r="E46" s="133">
        <f>'9.1.3. sz. mell '!E47+'9.2.3. sz. mell  '!E47</f>
        <v>0</v>
      </c>
      <c r="F46" s="175">
        <f t="shared" si="1"/>
        <v>0</v>
      </c>
      <c r="G46" s="174">
        <f t="shared" si="5"/>
        <v>0</v>
      </c>
    </row>
    <row r="47" spans="1:7" s="144" customFormat="1" ht="12" customHeight="1">
      <c r="A47" s="10" t="s">
        <v>163</v>
      </c>
      <c r="B47" s="146" t="s">
        <v>173</v>
      </c>
      <c r="C47" s="133">
        <f>'9.1.3. sz. mell '!C48+'9.2.3. sz. mell  '!C48</f>
        <v>0</v>
      </c>
      <c r="D47" s="133">
        <f>'9.1.3. sz. mell '!D48+'9.2.3. sz. mell  '!D48</f>
        <v>0</v>
      </c>
      <c r="E47" s="133">
        <f>'9.1.3. sz. mell '!E48+'9.2.3. sz. mell  '!E48</f>
        <v>0</v>
      </c>
      <c r="F47" s="294">
        <f t="shared" si="1"/>
        <v>0</v>
      </c>
      <c r="G47" s="174">
        <f t="shared" si="5"/>
        <v>0</v>
      </c>
    </row>
    <row r="48" spans="1:7" s="144" customFormat="1" ht="12" customHeight="1">
      <c r="A48" s="12" t="s">
        <v>164</v>
      </c>
      <c r="B48" s="147" t="s">
        <v>302</v>
      </c>
      <c r="C48" s="133">
        <f>'9.1.3. sz. mell '!C49+'9.2.3. sz. mell  '!C49</f>
        <v>0</v>
      </c>
      <c r="D48" s="133">
        <f>'9.1.3. sz. mell '!D49+'9.2.3. sz. mell  '!D49</f>
        <v>0</v>
      </c>
      <c r="E48" s="133">
        <f>'9.1.3. sz. mell '!E49+'9.2.3. sz. mell  '!E49</f>
        <v>0</v>
      </c>
      <c r="F48" s="295">
        <f t="shared" si="1"/>
        <v>0</v>
      </c>
      <c r="G48" s="174">
        <f t="shared" si="5"/>
        <v>0</v>
      </c>
    </row>
    <row r="49" spans="1:7" s="144" customFormat="1" ht="12" customHeight="1" thickBot="1">
      <c r="A49" s="12" t="s">
        <v>301</v>
      </c>
      <c r="B49" s="76" t="s">
        <v>174</v>
      </c>
      <c r="C49" s="133">
        <f>'9.1.3. sz. mell '!C50+'9.2.3. sz. mell  '!C50</f>
        <v>0</v>
      </c>
      <c r="D49" s="133">
        <f>'9.1.3. sz. mell '!D50+'9.2.3. sz. mell  '!D50</f>
        <v>0</v>
      </c>
      <c r="E49" s="133">
        <f>'9.1.3. sz. mell '!E50+'9.2.3. sz. mell  '!E50</f>
        <v>0</v>
      </c>
      <c r="F49" s="296">
        <f t="shared" si="1"/>
        <v>0</v>
      </c>
      <c r="G49" s="174">
        <f t="shared" si="5"/>
        <v>0</v>
      </c>
    </row>
    <row r="50" spans="1:7" s="144" customFormat="1" ht="12" customHeight="1" thickBot="1">
      <c r="A50" s="16" t="s">
        <v>10</v>
      </c>
      <c r="B50" s="17" t="s">
        <v>175</v>
      </c>
      <c r="C50" s="131">
        <f>SUM(C51:C55)</f>
        <v>0</v>
      </c>
      <c r="D50" s="131">
        <f>SUM(D51:D55)</f>
        <v>0</v>
      </c>
      <c r="E50" s="131">
        <f>SUM(E51:E55)</f>
        <v>0</v>
      </c>
      <c r="F50" s="131">
        <f>SUM(F51:F55)</f>
        <v>0</v>
      </c>
      <c r="G50" s="73">
        <f>SUM(G51:G55)</f>
        <v>0</v>
      </c>
    </row>
    <row r="51" spans="1:7" s="144" customFormat="1" ht="12" customHeight="1">
      <c r="A51" s="11" t="s">
        <v>55</v>
      </c>
      <c r="B51" s="145" t="s">
        <v>179</v>
      </c>
      <c r="C51" s="176">
        <f>'9.1.3. sz. mell '!C52+'9.2.3. sz. mell  '!C52</f>
        <v>0</v>
      </c>
      <c r="D51" s="176">
        <f>'9.1.3. sz. mell '!D52+'9.2.3. sz. mell  '!D52</f>
        <v>0</v>
      </c>
      <c r="E51" s="176">
        <f>'9.1.3. sz. mell '!E52+'9.2.3. sz. mell  '!E52</f>
        <v>0</v>
      </c>
      <c r="F51" s="294">
        <f t="shared" si="1"/>
        <v>0</v>
      </c>
      <c r="G51" s="236">
        <f>C51+F51</f>
        <v>0</v>
      </c>
    </row>
    <row r="52" spans="1:7" s="144" customFormat="1" ht="12" customHeight="1">
      <c r="A52" s="10" t="s">
        <v>56</v>
      </c>
      <c r="B52" s="146" t="s">
        <v>180</v>
      </c>
      <c r="C52" s="176">
        <f>'9.1.3. sz. mell '!C53+'9.2.3. sz. mell  '!C53</f>
        <v>0</v>
      </c>
      <c r="D52" s="176">
        <f>'9.1.3. sz. mell '!D53+'9.2.3. sz. mell  '!D53</f>
        <v>0</v>
      </c>
      <c r="E52" s="176">
        <f>'9.1.3. sz. mell '!E53+'9.2.3. sz. mell  '!E53</f>
        <v>0</v>
      </c>
      <c r="F52" s="294">
        <f t="shared" si="1"/>
        <v>0</v>
      </c>
      <c r="G52" s="236">
        <f>C52+F52</f>
        <v>0</v>
      </c>
    </row>
    <row r="53" spans="1:7" s="144" customFormat="1" ht="12" customHeight="1">
      <c r="A53" s="10" t="s">
        <v>176</v>
      </c>
      <c r="B53" s="146" t="s">
        <v>181</v>
      </c>
      <c r="C53" s="176">
        <f>'9.1.3. sz. mell '!C54+'9.2.3. sz. mell  '!C54</f>
        <v>0</v>
      </c>
      <c r="D53" s="176">
        <f>'9.1.3. sz. mell '!D54+'9.2.3. sz. mell  '!D54</f>
        <v>0</v>
      </c>
      <c r="E53" s="176">
        <f>'9.1.3. sz. mell '!E54+'9.2.3. sz. mell  '!E54</f>
        <v>0</v>
      </c>
      <c r="F53" s="294">
        <f t="shared" si="1"/>
        <v>0</v>
      </c>
      <c r="G53" s="236">
        <f>C53+F53</f>
        <v>0</v>
      </c>
    </row>
    <row r="54" spans="1:7" s="144" customFormat="1" ht="12" customHeight="1">
      <c r="A54" s="10" t="s">
        <v>177</v>
      </c>
      <c r="B54" s="146" t="s">
        <v>182</v>
      </c>
      <c r="C54" s="176">
        <f>'9.1.3. sz. mell '!C55+'9.2.3. sz. mell  '!C55</f>
        <v>0</v>
      </c>
      <c r="D54" s="176">
        <f>'9.1.3. sz. mell '!D55+'9.2.3. sz. mell  '!D55</f>
        <v>0</v>
      </c>
      <c r="E54" s="176">
        <f>'9.1.3. sz. mell '!E55+'9.2.3. sz. mell  '!E55</f>
        <v>0</v>
      </c>
      <c r="F54" s="294">
        <f t="shared" si="1"/>
        <v>0</v>
      </c>
      <c r="G54" s="236">
        <f>C54+F54</f>
        <v>0</v>
      </c>
    </row>
    <row r="55" spans="1:7" s="144" customFormat="1" ht="12" customHeight="1" thickBot="1">
      <c r="A55" s="12" t="s">
        <v>178</v>
      </c>
      <c r="B55" s="76" t="s">
        <v>183</v>
      </c>
      <c r="C55" s="176">
        <f>'9.1.3. sz. mell '!C56+'9.2.3. sz. mell  '!C56</f>
        <v>0</v>
      </c>
      <c r="D55" s="176">
        <f>'9.1.3. sz. mell '!D56+'9.2.3. sz. mell  '!D56</f>
        <v>0</v>
      </c>
      <c r="E55" s="176">
        <f>'9.1.3. sz. mell '!E56+'9.2.3. sz. mell  '!E56</f>
        <v>0</v>
      </c>
      <c r="F55" s="295">
        <f t="shared" si="1"/>
        <v>0</v>
      </c>
      <c r="G55" s="236">
        <f>C55+F55</f>
        <v>0</v>
      </c>
    </row>
    <row r="56" spans="1:7" s="144" customFormat="1" ht="12" customHeight="1" thickBot="1">
      <c r="A56" s="16" t="s">
        <v>101</v>
      </c>
      <c r="B56" s="17" t="s">
        <v>184</v>
      </c>
      <c r="C56" s="131">
        <f>SUM(C57:C59)</f>
        <v>0</v>
      </c>
      <c r="D56" s="131">
        <f>SUM(D57:D59)</f>
        <v>0</v>
      </c>
      <c r="E56" s="131">
        <f>SUM(E57:E59)</f>
        <v>0</v>
      </c>
      <c r="F56" s="131">
        <f>SUM(F57:F59)</f>
        <v>0</v>
      </c>
      <c r="G56" s="73">
        <f>SUM(G57:G59)</f>
        <v>0</v>
      </c>
    </row>
    <row r="57" spans="1:7" s="144" customFormat="1" ht="12" customHeight="1">
      <c r="A57" s="11" t="s">
        <v>57</v>
      </c>
      <c r="B57" s="145" t="s">
        <v>185</v>
      </c>
      <c r="C57" s="133">
        <f>'9.1.3. sz. mell '!C58+'9.2.3. sz. mell  '!C58</f>
        <v>0</v>
      </c>
      <c r="D57" s="133">
        <f>'9.1.3. sz. mell '!D58+'9.2.3. sz. mell  '!D58</f>
        <v>0</v>
      </c>
      <c r="E57" s="133">
        <f>'9.1.3. sz. mell '!E58+'9.2.3. sz. mell  '!E58</f>
        <v>0</v>
      </c>
      <c r="F57" s="175">
        <f t="shared" si="1"/>
        <v>0</v>
      </c>
      <c r="G57" s="174">
        <f>C57+F57</f>
        <v>0</v>
      </c>
    </row>
    <row r="58" spans="1:7" s="144" customFormat="1" ht="22.5">
      <c r="A58" s="10" t="s">
        <v>58</v>
      </c>
      <c r="B58" s="146" t="s">
        <v>295</v>
      </c>
      <c r="C58" s="133">
        <f>'9.1.3. sz. mell '!C59+'9.2.3. sz. mell  '!C59</f>
        <v>0</v>
      </c>
      <c r="D58" s="133">
        <f>'9.1.3. sz. mell '!D59+'9.2.3. sz. mell  '!D59</f>
        <v>0</v>
      </c>
      <c r="E58" s="133">
        <f>'9.1.3. sz. mell '!E59+'9.2.3. sz. mell  '!E59</f>
        <v>0</v>
      </c>
      <c r="F58" s="175">
        <f t="shared" si="1"/>
        <v>0</v>
      </c>
      <c r="G58" s="174">
        <f>C58+F58</f>
        <v>0</v>
      </c>
    </row>
    <row r="59" spans="1:7" s="144" customFormat="1" ht="12" customHeight="1">
      <c r="A59" s="10" t="s">
        <v>188</v>
      </c>
      <c r="B59" s="146" t="s">
        <v>186</v>
      </c>
      <c r="C59" s="133">
        <f>'9.1.3. sz. mell '!C60+'9.2.3. sz. mell  '!C60</f>
        <v>0</v>
      </c>
      <c r="D59" s="133">
        <f>'9.1.3. sz. mell '!D60+'9.2.3. sz. mell  '!D60</f>
        <v>0</v>
      </c>
      <c r="E59" s="133">
        <f>'9.1.3. sz. mell '!E60+'9.2.3. sz. mell  '!E60</f>
        <v>0</v>
      </c>
      <c r="F59" s="175">
        <f t="shared" si="1"/>
        <v>0</v>
      </c>
      <c r="G59" s="174">
        <f>C59+F59</f>
        <v>0</v>
      </c>
    </row>
    <row r="60" spans="1:7" s="144" customFormat="1" ht="12" customHeight="1" thickBot="1">
      <c r="A60" s="12" t="s">
        <v>189</v>
      </c>
      <c r="B60" s="76" t="s">
        <v>187</v>
      </c>
      <c r="C60" s="133">
        <f>'9.1.3. sz. mell '!C61+'9.2.3. sz. mell  '!C61</f>
        <v>0</v>
      </c>
      <c r="D60" s="133">
        <f>'9.1.3. sz. mell '!D61+'9.2.3. sz. mell  '!D61</f>
        <v>0</v>
      </c>
      <c r="E60" s="133">
        <f>'9.1.3. sz. mell '!E61+'9.2.3. sz. mell  '!E61</f>
        <v>0</v>
      </c>
      <c r="F60" s="293">
        <f t="shared" si="1"/>
        <v>0</v>
      </c>
      <c r="G60" s="174">
        <f>C60+F60</f>
        <v>0</v>
      </c>
    </row>
    <row r="61" spans="1:7" s="144" customFormat="1" ht="12" customHeight="1" thickBot="1">
      <c r="A61" s="16" t="s">
        <v>12</v>
      </c>
      <c r="B61" s="74" t="s">
        <v>190</v>
      </c>
      <c r="C61" s="131">
        <f>SUM(C62:C64)</f>
        <v>0</v>
      </c>
      <c r="D61" s="131">
        <f>SUM(D62:D64)</f>
        <v>0</v>
      </c>
      <c r="E61" s="131">
        <f>SUM(E62:E64)</f>
        <v>0</v>
      </c>
      <c r="F61" s="131">
        <f>SUM(F62:F64)</f>
        <v>0</v>
      </c>
      <c r="G61" s="73">
        <f>SUM(G62:G64)</f>
        <v>0</v>
      </c>
    </row>
    <row r="62" spans="1:7" s="144" customFormat="1" ht="12" customHeight="1">
      <c r="A62" s="11" t="s">
        <v>102</v>
      </c>
      <c r="B62" s="145" t="s">
        <v>192</v>
      </c>
      <c r="C62" s="135">
        <f>'9.1.3. sz. mell '!C63+'9.2.3. sz. mell  '!C63</f>
        <v>0</v>
      </c>
      <c r="D62" s="135">
        <f>'9.1.3. sz. mell '!D63+'9.2.3. sz. mell  '!D63</f>
        <v>0</v>
      </c>
      <c r="E62" s="135">
        <f>'9.1.3. sz. mell '!E63+'9.2.3. sz. mell  '!E63</f>
        <v>0</v>
      </c>
      <c r="F62" s="297">
        <f t="shared" si="1"/>
        <v>0</v>
      </c>
      <c r="G62" s="235">
        <f>C62+F62</f>
        <v>0</v>
      </c>
    </row>
    <row r="63" spans="1:7" s="144" customFormat="1" ht="22.5">
      <c r="A63" s="10" t="s">
        <v>103</v>
      </c>
      <c r="B63" s="146" t="s">
        <v>296</v>
      </c>
      <c r="C63" s="135">
        <f>'9.1.3. sz. mell '!C64+'9.2.3. sz. mell  '!C64</f>
        <v>0</v>
      </c>
      <c r="D63" s="135">
        <f>'9.1.3. sz. mell '!D64+'9.2.3. sz. mell  '!D64</f>
        <v>0</v>
      </c>
      <c r="E63" s="135">
        <f>'9.1.3. sz. mell '!E64+'9.2.3. sz. mell  '!E64</f>
        <v>0</v>
      </c>
      <c r="F63" s="297">
        <f t="shared" si="1"/>
        <v>0</v>
      </c>
      <c r="G63" s="235">
        <f>C63+F63</f>
        <v>0</v>
      </c>
    </row>
    <row r="64" spans="1:7" s="144" customFormat="1" ht="12" customHeight="1">
      <c r="A64" s="10" t="s">
        <v>123</v>
      </c>
      <c r="B64" s="146" t="s">
        <v>193</v>
      </c>
      <c r="C64" s="135">
        <f>'9.1.3. sz. mell '!C65+'9.2.3. sz. mell  '!C65</f>
        <v>0</v>
      </c>
      <c r="D64" s="135">
        <f>'9.1.3. sz. mell '!D65+'9.2.3. sz. mell  '!D65</f>
        <v>0</v>
      </c>
      <c r="E64" s="135">
        <f>'9.1.3. sz. mell '!E65+'9.2.3. sz. mell  '!E65</f>
        <v>0</v>
      </c>
      <c r="F64" s="297">
        <f t="shared" si="1"/>
        <v>0</v>
      </c>
      <c r="G64" s="235">
        <f>C64+F64</f>
        <v>0</v>
      </c>
    </row>
    <row r="65" spans="1:7" s="144" customFormat="1" ht="12" customHeight="1" thickBot="1">
      <c r="A65" s="12" t="s">
        <v>191</v>
      </c>
      <c r="B65" s="76" t="s">
        <v>194</v>
      </c>
      <c r="C65" s="135">
        <f>'9.1.3. sz. mell '!C66+'9.2.3. sz. mell  '!C66</f>
        <v>0</v>
      </c>
      <c r="D65" s="135">
        <f>'9.1.3. sz. mell '!D66+'9.2.3. sz. mell  '!D66</f>
        <v>0</v>
      </c>
      <c r="E65" s="135">
        <f>'9.1.3. sz. mell '!E66+'9.2.3. sz. mell  '!E66</f>
        <v>0</v>
      </c>
      <c r="F65" s="297">
        <f t="shared" si="1"/>
        <v>0</v>
      </c>
      <c r="G65" s="235">
        <f>C65+F65</f>
        <v>0</v>
      </c>
    </row>
    <row r="66" spans="1:7" s="144" customFormat="1" ht="12" customHeight="1" thickBot="1">
      <c r="A66" s="187" t="s">
        <v>342</v>
      </c>
      <c r="B66" s="17" t="s">
        <v>195</v>
      </c>
      <c r="C66" s="137">
        <f>+C8+C15+C22+C29+C38+C50+C56+C61</f>
        <v>0</v>
      </c>
      <c r="D66" s="137">
        <f>+D8+D15+D22+D29+D38+D50+D56+D61</f>
        <v>0</v>
      </c>
      <c r="E66" s="137">
        <f>+E8+E15+E22+E29+E38+E50+E56+E61</f>
        <v>0</v>
      </c>
      <c r="F66" s="137">
        <f>+F8+F15+F22+F29+F38+F50+F56+F61</f>
        <v>0</v>
      </c>
      <c r="G66" s="173">
        <f>+G8+G15+G22+G29+G38+G50+G56+G61</f>
        <v>0</v>
      </c>
    </row>
    <row r="67" spans="1:7" s="144" customFormat="1" ht="12" customHeight="1" thickBot="1">
      <c r="A67" s="177" t="s">
        <v>196</v>
      </c>
      <c r="B67" s="74" t="s">
        <v>197</v>
      </c>
      <c r="C67" s="131">
        <f>SUM(C68:C70)</f>
        <v>0</v>
      </c>
      <c r="D67" s="131">
        <f>SUM(D68:D70)</f>
        <v>0</v>
      </c>
      <c r="E67" s="131">
        <f>SUM(E68:E70)</f>
        <v>0</v>
      </c>
      <c r="F67" s="131">
        <f>SUM(F68:F70)</f>
        <v>0</v>
      </c>
      <c r="G67" s="73">
        <f>SUM(G68:G70)</f>
        <v>0</v>
      </c>
    </row>
    <row r="68" spans="1:7" s="144" customFormat="1" ht="12" customHeight="1">
      <c r="A68" s="11" t="s">
        <v>225</v>
      </c>
      <c r="B68" s="145" t="s">
        <v>198</v>
      </c>
      <c r="C68" s="135">
        <f>'9.1.3. sz. mell '!C69+'9.2.3. sz. mell  '!C69</f>
        <v>0</v>
      </c>
      <c r="D68" s="135">
        <f>'9.1.3. sz. mell '!D69+'9.2.3. sz. mell  '!D69</f>
        <v>0</v>
      </c>
      <c r="E68" s="135">
        <f>'9.1.3. sz. mell '!E69+'9.2.3. sz. mell  '!E69</f>
        <v>0</v>
      </c>
      <c r="F68" s="297">
        <f>D68+E68</f>
        <v>0</v>
      </c>
      <c r="G68" s="235">
        <f>C68+F68</f>
        <v>0</v>
      </c>
    </row>
    <row r="69" spans="1:7" s="144" customFormat="1" ht="12" customHeight="1">
      <c r="A69" s="10" t="s">
        <v>234</v>
      </c>
      <c r="B69" s="146" t="s">
        <v>199</v>
      </c>
      <c r="C69" s="135">
        <f>'9.1.3. sz. mell '!C70+'9.2.3. sz. mell  '!C70</f>
        <v>0</v>
      </c>
      <c r="D69" s="135">
        <f>'9.1.3. sz. mell '!D70+'9.2.3. sz. mell  '!D70</f>
        <v>0</v>
      </c>
      <c r="E69" s="135">
        <f>'9.1.3. sz. mell '!E70+'9.2.3. sz. mell  '!E70</f>
        <v>0</v>
      </c>
      <c r="F69" s="297">
        <f>D69+E69</f>
        <v>0</v>
      </c>
      <c r="G69" s="235">
        <f>C69+F69</f>
        <v>0</v>
      </c>
    </row>
    <row r="70" spans="1:7" s="144" customFormat="1" ht="12" customHeight="1" thickBot="1">
      <c r="A70" s="14" t="s">
        <v>235</v>
      </c>
      <c r="B70" s="312" t="s">
        <v>327</v>
      </c>
      <c r="C70" s="270">
        <f>'9.1.3. sz. mell '!C71+'9.2.3. sz. mell  '!C71</f>
        <v>0</v>
      </c>
      <c r="D70" s="270">
        <f>'9.1.3. sz. mell '!D71+'9.2.3. sz. mell  '!D71</f>
        <v>0</v>
      </c>
      <c r="E70" s="270">
        <f>'9.1.3. sz. mell '!E71+'9.2.3. sz. mell  '!E71</f>
        <v>0</v>
      </c>
      <c r="F70" s="296">
        <f>D70+E70</f>
        <v>0</v>
      </c>
      <c r="G70" s="313">
        <f>C70+F70</f>
        <v>0</v>
      </c>
    </row>
    <row r="71" spans="1:7" s="144" customFormat="1" ht="12" customHeight="1" thickBot="1">
      <c r="A71" s="177" t="s">
        <v>201</v>
      </c>
      <c r="B71" s="74" t="s">
        <v>202</v>
      </c>
      <c r="C71" s="131">
        <f>SUM(C72:C75)</f>
        <v>0</v>
      </c>
      <c r="D71" s="131">
        <f>SUM(D72:D75)</f>
        <v>0</v>
      </c>
      <c r="E71" s="131">
        <f>SUM(E72:E75)</f>
        <v>0</v>
      </c>
      <c r="F71" s="131">
        <f>SUM(F72:F75)</f>
        <v>0</v>
      </c>
      <c r="G71" s="73">
        <f>SUM(G72:G75)</f>
        <v>0</v>
      </c>
    </row>
    <row r="72" spans="1:7" s="144" customFormat="1" ht="12" customHeight="1">
      <c r="A72" s="11" t="s">
        <v>80</v>
      </c>
      <c r="B72" s="255" t="s">
        <v>203</v>
      </c>
      <c r="C72" s="135">
        <f>'9.1.3. sz. mell '!C73+'9.2.3. sz. mell  '!C73</f>
        <v>0</v>
      </c>
      <c r="D72" s="135">
        <f>'9.1.3. sz. mell '!D73+'9.2.3. sz. mell  '!D73</f>
        <v>0</v>
      </c>
      <c r="E72" s="135">
        <f>'9.1.3. sz. mell '!E73+'9.2.3. sz. mell  '!E73</f>
        <v>0</v>
      </c>
      <c r="F72" s="297">
        <f>D72+E72</f>
        <v>0</v>
      </c>
      <c r="G72" s="235">
        <f>C72+F72</f>
        <v>0</v>
      </c>
    </row>
    <row r="73" spans="1:7" s="144" customFormat="1" ht="12" customHeight="1">
      <c r="A73" s="10" t="s">
        <v>81</v>
      </c>
      <c r="B73" s="255" t="s">
        <v>437</v>
      </c>
      <c r="C73" s="135">
        <f>'9.1.3. sz. mell '!C74+'9.2.3. sz. mell  '!C74</f>
        <v>0</v>
      </c>
      <c r="D73" s="135">
        <f>'9.1.3. sz. mell '!D74+'9.2.3. sz. mell  '!D74</f>
        <v>0</v>
      </c>
      <c r="E73" s="135">
        <f>'9.1.3. sz. mell '!E74+'9.2.3. sz. mell  '!E74</f>
        <v>0</v>
      </c>
      <c r="F73" s="297">
        <f>D73+E73</f>
        <v>0</v>
      </c>
      <c r="G73" s="235">
        <f>C73+F73</f>
        <v>0</v>
      </c>
    </row>
    <row r="74" spans="1:7" s="144" customFormat="1" ht="12" customHeight="1">
      <c r="A74" s="10" t="s">
        <v>226</v>
      </c>
      <c r="B74" s="255" t="s">
        <v>204</v>
      </c>
      <c r="C74" s="135">
        <f>'9.1.3. sz. mell '!C75+'9.2.3. sz. mell  '!C75</f>
        <v>0</v>
      </c>
      <c r="D74" s="135">
        <f>'9.1.3. sz. mell '!D75+'9.2.3. sz. mell  '!D75</f>
        <v>0</v>
      </c>
      <c r="E74" s="135">
        <f>'9.1.3. sz. mell '!E75+'9.2.3. sz. mell  '!E75</f>
        <v>0</v>
      </c>
      <c r="F74" s="297">
        <f>D74+E74</f>
        <v>0</v>
      </c>
      <c r="G74" s="235">
        <f>C74+F74</f>
        <v>0</v>
      </c>
    </row>
    <row r="75" spans="1:7" s="144" customFormat="1" ht="12" customHeight="1" thickBot="1">
      <c r="A75" s="12" t="s">
        <v>227</v>
      </c>
      <c r="B75" s="256" t="s">
        <v>438</v>
      </c>
      <c r="C75" s="135">
        <f>'9.1.3. sz. mell '!C76+'9.2.3. sz. mell  '!C76</f>
        <v>0</v>
      </c>
      <c r="D75" s="135">
        <f>'9.1.3. sz. mell '!D76+'9.2.3. sz. mell  '!D76</f>
        <v>0</v>
      </c>
      <c r="E75" s="135">
        <f>'9.1.3. sz. mell '!E76+'9.2.3. sz. mell  '!E76</f>
        <v>0</v>
      </c>
      <c r="F75" s="297">
        <f>D75+E75</f>
        <v>0</v>
      </c>
      <c r="G75" s="235">
        <f>C75+F75</f>
        <v>0</v>
      </c>
    </row>
    <row r="76" spans="1:7" s="144" customFormat="1" ht="12" customHeight="1" thickBot="1">
      <c r="A76" s="177" t="s">
        <v>205</v>
      </c>
      <c r="B76" s="74" t="s">
        <v>206</v>
      </c>
      <c r="C76" s="131">
        <f>SUM(C77:C78)</f>
        <v>0</v>
      </c>
      <c r="D76" s="131">
        <f>SUM(D77:D78)</f>
        <v>0</v>
      </c>
      <c r="E76" s="131">
        <f>SUM(E77:E78)</f>
        <v>0</v>
      </c>
      <c r="F76" s="131">
        <f>SUM(F77:F78)</f>
        <v>0</v>
      </c>
      <c r="G76" s="73">
        <f>SUM(G77:G78)</f>
        <v>0</v>
      </c>
    </row>
    <row r="77" spans="1:7" s="144" customFormat="1" ht="12" customHeight="1">
      <c r="A77" s="11" t="s">
        <v>228</v>
      </c>
      <c r="B77" s="145" t="s">
        <v>207</v>
      </c>
      <c r="C77" s="135">
        <f>'9.1.3. sz. mell '!C78+'9.2.3. sz. mell  '!C78</f>
        <v>0</v>
      </c>
      <c r="D77" s="135">
        <f>'9.1.3. sz. mell '!D78+'9.2.3. sz. mell  '!D78</f>
        <v>0</v>
      </c>
      <c r="E77" s="135">
        <f>'9.1.3. sz. mell '!E78+'9.2.3. sz. mell  '!E78</f>
        <v>0</v>
      </c>
      <c r="F77" s="297">
        <f>D77+E77</f>
        <v>0</v>
      </c>
      <c r="G77" s="235">
        <f>C77+F77</f>
        <v>0</v>
      </c>
    </row>
    <row r="78" spans="1:7" s="144" customFormat="1" ht="12" customHeight="1" thickBot="1">
      <c r="A78" s="12" t="s">
        <v>229</v>
      </c>
      <c r="B78" s="76" t="s">
        <v>208</v>
      </c>
      <c r="C78" s="135">
        <f>'9.1.3. sz. mell '!C79+'9.2.3. sz. mell  '!C79</f>
        <v>0</v>
      </c>
      <c r="D78" s="135">
        <f>'9.1.3. sz. mell '!D79+'9.2.3. sz. mell  '!D79</f>
        <v>0</v>
      </c>
      <c r="E78" s="135">
        <f>'9.1.3. sz. mell '!E79+'9.2.3. sz. mell  '!E79</f>
        <v>0</v>
      </c>
      <c r="F78" s="297">
        <f>D78+E78</f>
        <v>0</v>
      </c>
      <c r="G78" s="235">
        <f>C78+F78</f>
        <v>0</v>
      </c>
    </row>
    <row r="79" spans="1:7" s="144" customFormat="1" ht="12" customHeight="1" thickBot="1">
      <c r="A79" s="177" t="s">
        <v>209</v>
      </c>
      <c r="B79" s="74" t="s">
        <v>210</v>
      </c>
      <c r="C79" s="131">
        <f>SUM(C80:C82)</f>
        <v>0</v>
      </c>
      <c r="D79" s="131">
        <f>SUM(D80:D82)</f>
        <v>0</v>
      </c>
      <c r="E79" s="131">
        <f>SUM(E80:E82)</f>
        <v>0</v>
      </c>
      <c r="F79" s="131">
        <f>SUM(F80:F82)</f>
        <v>0</v>
      </c>
      <c r="G79" s="73">
        <f>SUM(G80:G82)</f>
        <v>0</v>
      </c>
    </row>
    <row r="80" spans="1:7" s="144" customFormat="1" ht="12" customHeight="1">
      <c r="A80" s="11" t="s">
        <v>230</v>
      </c>
      <c r="B80" s="145" t="s">
        <v>211</v>
      </c>
      <c r="C80" s="135">
        <f>'9.1.3. sz. mell '!C81+'9.2.3. sz. mell  '!C82</f>
        <v>0</v>
      </c>
      <c r="D80" s="135">
        <f>'9.1.3. sz. mell '!D81+'9.2.3. sz. mell  '!D82</f>
        <v>0</v>
      </c>
      <c r="E80" s="135">
        <f>'9.1.3. sz. mell '!E81+'9.2.3. sz. mell  '!E82</f>
        <v>0</v>
      </c>
      <c r="F80" s="297">
        <f>D80+E80</f>
        <v>0</v>
      </c>
      <c r="G80" s="235">
        <f>C80+F80</f>
        <v>0</v>
      </c>
    </row>
    <row r="81" spans="1:7" s="144" customFormat="1" ht="12" customHeight="1">
      <c r="A81" s="10" t="s">
        <v>231</v>
      </c>
      <c r="B81" s="146" t="s">
        <v>212</v>
      </c>
      <c r="C81" s="135">
        <f>'9.1.3. sz. mell '!C82+'9.2.3. sz. mell  '!C83</f>
        <v>0</v>
      </c>
      <c r="D81" s="135">
        <f>'9.1.3. sz. mell '!D82+'9.2.3. sz. mell  '!D83</f>
        <v>0</v>
      </c>
      <c r="E81" s="135">
        <f>'9.1.3. sz. mell '!E82+'9.2.3. sz. mell  '!E83</f>
        <v>0</v>
      </c>
      <c r="F81" s="297">
        <f>D81+E81</f>
        <v>0</v>
      </c>
      <c r="G81" s="235">
        <f>C81+F81</f>
        <v>0</v>
      </c>
    </row>
    <row r="82" spans="1:7" s="144" customFormat="1" ht="12" customHeight="1" thickBot="1">
      <c r="A82" s="12" t="s">
        <v>232</v>
      </c>
      <c r="B82" s="76" t="s">
        <v>439</v>
      </c>
      <c r="C82" s="135">
        <f>'9.1.3. sz. mell '!C83+'9.2.3. sz. mell  '!C84</f>
        <v>0</v>
      </c>
      <c r="D82" s="135">
        <f>'9.1.3. sz. mell '!D83+'9.2.3. sz. mell  '!D84</f>
        <v>0</v>
      </c>
      <c r="E82" s="135">
        <f>'9.1.3. sz. mell '!E83+'9.2.3. sz. mell  '!E84</f>
        <v>0</v>
      </c>
      <c r="F82" s="297">
        <f>D82+E82</f>
        <v>0</v>
      </c>
      <c r="G82" s="235">
        <f>C82+F82</f>
        <v>0</v>
      </c>
    </row>
    <row r="83" spans="1:7" s="144" customFormat="1" ht="12" customHeight="1" thickBot="1">
      <c r="A83" s="177" t="s">
        <v>213</v>
      </c>
      <c r="B83" s="74" t="s">
        <v>233</v>
      </c>
      <c r="C83" s="131">
        <f>SUM(C84:C87)</f>
        <v>0</v>
      </c>
      <c r="D83" s="131">
        <f>SUM(D84:D87)</f>
        <v>0</v>
      </c>
      <c r="E83" s="131">
        <f>SUM(E84:E87)</f>
        <v>0</v>
      </c>
      <c r="F83" s="131">
        <f>SUM(F84:F87)</f>
        <v>0</v>
      </c>
      <c r="G83" s="73">
        <f>SUM(G84:G87)</f>
        <v>0</v>
      </c>
    </row>
    <row r="84" spans="1:7" s="144" customFormat="1" ht="12" customHeight="1">
      <c r="A84" s="148" t="s">
        <v>214</v>
      </c>
      <c r="B84" s="145" t="s">
        <v>215</v>
      </c>
      <c r="C84" s="135">
        <f>'9.1.3. sz. mell '!C85+'9.2.3. sz. mell  '!C86</f>
        <v>0</v>
      </c>
      <c r="D84" s="135">
        <f>'9.1.3. sz. mell '!D85+'9.2.3. sz. mell  '!D86</f>
        <v>0</v>
      </c>
      <c r="E84" s="135">
        <f>'9.1.3. sz. mell '!E85+'9.2.3. sz. mell  '!E86</f>
        <v>0</v>
      </c>
      <c r="F84" s="297">
        <f aca="true" t="shared" si="6" ref="F84:F89">D84+E84</f>
        <v>0</v>
      </c>
      <c r="G84" s="235">
        <f aca="true" t="shared" si="7" ref="G84:G89">C84+F84</f>
        <v>0</v>
      </c>
    </row>
    <row r="85" spans="1:7" s="144" customFormat="1" ht="12" customHeight="1">
      <c r="A85" s="149" t="s">
        <v>216</v>
      </c>
      <c r="B85" s="146" t="s">
        <v>217</v>
      </c>
      <c r="C85" s="135">
        <f>'9.1.3. sz. mell '!C86+'9.2.3. sz. mell  '!C87</f>
        <v>0</v>
      </c>
      <c r="D85" s="135">
        <f>'9.1.3. sz. mell '!D86+'9.2.3. sz. mell  '!D87</f>
        <v>0</v>
      </c>
      <c r="E85" s="135">
        <f>'9.1.3. sz. mell '!E86+'9.2.3. sz. mell  '!E87</f>
        <v>0</v>
      </c>
      <c r="F85" s="297">
        <f t="shared" si="6"/>
        <v>0</v>
      </c>
      <c r="G85" s="235">
        <f t="shared" si="7"/>
        <v>0</v>
      </c>
    </row>
    <row r="86" spans="1:7" s="144" customFormat="1" ht="12" customHeight="1">
      <c r="A86" s="149" t="s">
        <v>218</v>
      </c>
      <c r="B86" s="146" t="s">
        <v>219</v>
      </c>
      <c r="C86" s="135">
        <f>'9.1.3. sz. mell '!C87+'9.2.3. sz. mell  '!C88</f>
        <v>0</v>
      </c>
      <c r="D86" s="135">
        <f>'9.1.3. sz. mell '!D87+'9.2.3. sz. mell  '!D88</f>
        <v>0</v>
      </c>
      <c r="E86" s="135">
        <f>'9.1.3. sz. mell '!E87+'9.2.3. sz. mell  '!E88</f>
        <v>0</v>
      </c>
      <c r="F86" s="297">
        <f t="shared" si="6"/>
        <v>0</v>
      </c>
      <c r="G86" s="235">
        <f t="shared" si="7"/>
        <v>0</v>
      </c>
    </row>
    <row r="87" spans="1:7" s="144" customFormat="1" ht="12" customHeight="1" thickBot="1">
      <c r="A87" s="150" t="s">
        <v>220</v>
      </c>
      <c r="B87" s="76" t="s">
        <v>221</v>
      </c>
      <c r="C87" s="135">
        <f>'9.1.3. sz. mell '!C88+'9.2.3. sz. mell  '!C89</f>
        <v>0</v>
      </c>
      <c r="D87" s="135">
        <f>'9.1.3. sz. mell '!D88+'9.2.3. sz. mell  '!D89</f>
        <v>0</v>
      </c>
      <c r="E87" s="135">
        <f>'9.1.3. sz. mell '!E88+'9.2.3. sz. mell  '!E89</f>
        <v>0</v>
      </c>
      <c r="F87" s="297">
        <f t="shared" si="6"/>
        <v>0</v>
      </c>
      <c r="G87" s="235">
        <f t="shared" si="7"/>
        <v>0</v>
      </c>
    </row>
    <row r="88" spans="1:7" s="144" customFormat="1" ht="12" customHeight="1" thickBot="1">
      <c r="A88" s="177" t="s">
        <v>222</v>
      </c>
      <c r="B88" s="74" t="s">
        <v>341</v>
      </c>
      <c r="C88" s="179"/>
      <c r="D88" s="179"/>
      <c r="E88" s="179"/>
      <c r="F88" s="131">
        <f t="shared" si="6"/>
        <v>0</v>
      </c>
      <c r="G88" s="73">
        <f t="shared" si="7"/>
        <v>0</v>
      </c>
    </row>
    <row r="89" spans="1:7" s="144" customFormat="1" ht="13.5" customHeight="1" thickBot="1">
      <c r="A89" s="177" t="s">
        <v>224</v>
      </c>
      <c r="B89" s="74" t="s">
        <v>223</v>
      </c>
      <c r="C89" s="179"/>
      <c r="D89" s="179"/>
      <c r="E89" s="179"/>
      <c r="F89" s="131">
        <f t="shared" si="6"/>
        <v>0</v>
      </c>
      <c r="G89" s="73">
        <f t="shared" si="7"/>
        <v>0</v>
      </c>
    </row>
    <row r="90" spans="1:7" s="144" customFormat="1" ht="15.75" customHeight="1" thickBot="1">
      <c r="A90" s="177" t="s">
        <v>236</v>
      </c>
      <c r="B90" s="151" t="s">
        <v>344</v>
      </c>
      <c r="C90" s="137">
        <f>+C67+C71+C76+C79+C83+C89+C88</f>
        <v>0</v>
      </c>
      <c r="D90" s="137">
        <f>+D67+D71+D76+D79+D83+D89+D88</f>
        <v>0</v>
      </c>
      <c r="E90" s="137">
        <f>+E67+E71+E76+E79+E83+E89+E88</f>
        <v>0</v>
      </c>
      <c r="F90" s="137">
        <f>+F67+F71+F76+F79+F83+F89+F88</f>
        <v>0</v>
      </c>
      <c r="G90" s="173">
        <f>+G67+G71+G76+G79+G83+G89+G88</f>
        <v>0</v>
      </c>
    </row>
    <row r="91" spans="1:7" s="144" customFormat="1" ht="25.5" customHeight="1" thickBot="1">
      <c r="A91" s="178" t="s">
        <v>343</v>
      </c>
      <c r="B91" s="152" t="s">
        <v>345</v>
      </c>
      <c r="C91" s="137">
        <f>+C66+C90</f>
        <v>0</v>
      </c>
      <c r="D91" s="137">
        <f>+D66+D90</f>
        <v>0</v>
      </c>
      <c r="E91" s="137">
        <f>+E66+E90</f>
        <v>0</v>
      </c>
      <c r="F91" s="137">
        <f>+F66+F90</f>
        <v>0</v>
      </c>
      <c r="G91" s="173">
        <f>+G66+G90</f>
        <v>0</v>
      </c>
    </row>
    <row r="92" spans="1:7" ht="16.5" customHeight="1">
      <c r="A92" s="703" t="s">
        <v>33</v>
      </c>
      <c r="B92" s="703"/>
      <c r="C92" s="703"/>
      <c r="D92" s="703"/>
      <c r="E92" s="703"/>
      <c r="F92" s="703"/>
      <c r="G92" s="703"/>
    </row>
    <row r="93" spans="1:7" s="153" customFormat="1" ht="16.5" customHeight="1" thickBot="1">
      <c r="A93" s="705" t="s">
        <v>83</v>
      </c>
      <c r="B93" s="705"/>
      <c r="C93" s="50"/>
      <c r="G93" s="50" t="str">
        <f>G4</f>
        <v>Forintban</v>
      </c>
    </row>
    <row r="94" spans="1:7" ht="15.75">
      <c r="A94" s="706" t="s">
        <v>47</v>
      </c>
      <c r="B94" s="708" t="s">
        <v>379</v>
      </c>
      <c r="C94" s="710" t="str">
        <f>+CONCATENATE(LEFT(ÖSSZEFÜGGÉSEK!A6,4),". évi")</f>
        <v>2019. évi</v>
      </c>
      <c r="D94" s="711"/>
      <c r="E94" s="712"/>
      <c r="F94" s="712"/>
      <c r="G94" s="713"/>
    </row>
    <row r="95" spans="1:7" ht="48.75" thickBot="1">
      <c r="A95" s="707"/>
      <c r="B95" s="709"/>
      <c r="C95" s="305" t="s">
        <v>378</v>
      </c>
      <c r="D95" s="306" t="s">
        <v>443</v>
      </c>
      <c r="E95" s="306" t="s">
        <v>640</v>
      </c>
      <c r="F95" s="307" t="s">
        <v>440</v>
      </c>
      <c r="G95" s="308" t="s">
        <v>641</v>
      </c>
    </row>
    <row r="96" spans="1:7" s="143" customFormat="1" ht="12" customHeight="1" thickBot="1">
      <c r="A96" s="23" t="s">
        <v>353</v>
      </c>
      <c r="B96" s="24" t="s">
        <v>354</v>
      </c>
      <c r="C96" s="309" t="s">
        <v>355</v>
      </c>
      <c r="D96" s="309" t="s">
        <v>357</v>
      </c>
      <c r="E96" s="310" t="s">
        <v>356</v>
      </c>
      <c r="F96" s="310" t="s">
        <v>444</v>
      </c>
      <c r="G96" s="311" t="s">
        <v>445</v>
      </c>
    </row>
    <row r="97" spans="1:7" ht="12" customHeight="1" thickBot="1">
      <c r="A97" s="18" t="s">
        <v>5</v>
      </c>
      <c r="B97" s="22" t="s">
        <v>303</v>
      </c>
      <c r="C97" s="131">
        <f>C98+C99+C100+C101+C102+C115</f>
        <v>0</v>
      </c>
      <c r="D97" s="131">
        <f>D98+D99+D100+D101+D102+D115</f>
        <v>0</v>
      </c>
      <c r="E97" s="131">
        <f>E98+E99+E100+E101+E102+E115</f>
        <v>0</v>
      </c>
      <c r="F97" s="130">
        <f>F98+F99+F100+F101+F102+F115</f>
        <v>0</v>
      </c>
      <c r="G97" s="189">
        <f>G98+G99+G100+G101+G102+G115</f>
        <v>0</v>
      </c>
    </row>
    <row r="98" spans="1:7" ht="12" customHeight="1">
      <c r="A98" s="13" t="s">
        <v>59</v>
      </c>
      <c r="B98" s="366" t="s">
        <v>34</v>
      </c>
      <c r="C98" s="362">
        <f>'9.1.3. sz. mell '!C95+'9.2.3. sz. mell  '!C96</f>
        <v>0</v>
      </c>
      <c r="D98" s="362">
        <f>'9.1.3. sz. mell '!D95+'9.2.3. sz. mell  '!D96</f>
        <v>0</v>
      </c>
      <c r="E98" s="362">
        <f>'9.1.3. sz. mell '!E95+'9.2.3. sz. mell  '!E96</f>
        <v>0</v>
      </c>
      <c r="F98" s="373">
        <f aca="true" t="shared" si="8" ref="F98:F117">D98+E98</f>
        <v>0</v>
      </c>
      <c r="G98" s="237">
        <f aca="true" t="shared" si="9" ref="G98:G117">C98+F98</f>
        <v>0</v>
      </c>
    </row>
    <row r="99" spans="1:7" ht="12" customHeight="1">
      <c r="A99" s="10" t="s">
        <v>60</v>
      </c>
      <c r="B99" s="367" t="s">
        <v>104</v>
      </c>
      <c r="C99" s="359">
        <f>'9.1.3. sz. mell '!C96+'9.2.3. sz. mell  '!C97</f>
        <v>0</v>
      </c>
      <c r="D99" s="359">
        <f>'9.1.3. sz. mell '!D96+'9.2.3. sz. mell  '!D97</f>
        <v>0</v>
      </c>
      <c r="E99" s="359">
        <f>'9.1.3. sz. mell '!E96+'9.2.3. sz. mell  '!E97</f>
        <v>0</v>
      </c>
      <c r="F99" s="374">
        <f t="shared" si="8"/>
        <v>0</v>
      </c>
      <c r="G99" s="233">
        <f t="shared" si="9"/>
        <v>0</v>
      </c>
    </row>
    <row r="100" spans="1:7" ht="12" customHeight="1">
      <c r="A100" s="10" t="s">
        <v>61</v>
      </c>
      <c r="B100" s="367" t="s">
        <v>78</v>
      </c>
      <c r="C100" s="359">
        <f>'9.1.3. sz. mell '!C97+'9.2.3. sz. mell  '!C98</f>
        <v>0</v>
      </c>
      <c r="D100" s="359">
        <f>'9.1.3. sz. mell '!D97+'9.2.3. sz. mell  '!D98</f>
        <v>0</v>
      </c>
      <c r="E100" s="359">
        <f>'9.1.3. sz. mell '!E97+'9.2.3. sz. mell  '!E98</f>
        <v>0</v>
      </c>
      <c r="F100" s="375">
        <f t="shared" si="8"/>
        <v>0</v>
      </c>
      <c r="G100" s="234">
        <f t="shared" si="9"/>
        <v>0</v>
      </c>
    </row>
    <row r="101" spans="1:7" ht="12" customHeight="1">
      <c r="A101" s="10" t="s">
        <v>62</v>
      </c>
      <c r="B101" s="368" t="s">
        <v>105</v>
      </c>
      <c r="C101" s="359">
        <f>'9.1.3. sz. mell '!C98+'9.2.3. sz. mell  '!C99</f>
        <v>0</v>
      </c>
      <c r="D101" s="359">
        <f>'9.1.3. sz. mell '!D98+'9.2.3. sz. mell  '!D99</f>
        <v>0</v>
      </c>
      <c r="E101" s="359">
        <f>'9.1.3. sz. mell '!E98+'9.2.3. sz. mell  '!E99</f>
        <v>0</v>
      </c>
      <c r="F101" s="375">
        <f t="shared" si="8"/>
        <v>0</v>
      </c>
      <c r="G101" s="234">
        <f t="shared" si="9"/>
        <v>0</v>
      </c>
    </row>
    <row r="102" spans="1:7" ht="12" customHeight="1">
      <c r="A102" s="10" t="s">
        <v>70</v>
      </c>
      <c r="B102" s="15" t="s">
        <v>106</v>
      </c>
      <c r="C102" s="359">
        <f>'9.1.3. sz. mell '!C99+'9.2.3. sz. mell  '!C100</f>
        <v>0</v>
      </c>
      <c r="D102" s="359">
        <f>'9.1.3. sz. mell '!D99+'9.2.3. sz. mell  '!D100</f>
        <v>0</v>
      </c>
      <c r="E102" s="359">
        <f>'9.1.3. sz. mell '!E99+'9.2.3. sz. mell  '!E100</f>
        <v>0</v>
      </c>
      <c r="F102" s="375">
        <f t="shared" si="8"/>
        <v>0</v>
      </c>
      <c r="G102" s="234">
        <f t="shared" si="9"/>
        <v>0</v>
      </c>
    </row>
    <row r="103" spans="1:7" ht="12" customHeight="1">
      <c r="A103" s="10" t="s">
        <v>63</v>
      </c>
      <c r="B103" s="367" t="s">
        <v>308</v>
      </c>
      <c r="C103" s="359">
        <f>'9.1.3. sz. mell '!C100+'9.2.3. sz. mell  '!C101</f>
        <v>0</v>
      </c>
      <c r="D103" s="359">
        <f>'9.1.3. sz. mell '!D100+'9.2.3. sz. mell  '!D101</f>
        <v>0</v>
      </c>
      <c r="E103" s="359">
        <f>'9.1.3. sz. mell '!E100+'9.2.3. sz. mell  '!E101</f>
        <v>0</v>
      </c>
      <c r="F103" s="375">
        <f t="shared" si="8"/>
        <v>0</v>
      </c>
      <c r="G103" s="234">
        <f t="shared" si="9"/>
        <v>0</v>
      </c>
    </row>
    <row r="104" spans="1:7" ht="12" customHeight="1">
      <c r="A104" s="10" t="s">
        <v>64</v>
      </c>
      <c r="B104" s="369" t="s">
        <v>307</v>
      </c>
      <c r="C104" s="359">
        <f>'9.1.3. sz. mell '!C101+'9.2.3. sz. mell  '!C102</f>
        <v>0</v>
      </c>
      <c r="D104" s="359">
        <f>'9.1.3. sz. mell '!D101+'9.2.3. sz. mell  '!D102</f>
        <v>0</v>
      </c>
      <c r="E104" s="359">
        <f>'9.1.3. sz. mell '!E101+'9.2.3. sz. mell  '!E102</f>
        <v>0</v>
      </c>
      <c r="F104" s="375">
        <f t="shared" si="8"/>
        <v>0</v>
      </c>
      <c r="G104" s="234">
        <f t="shared" si="9"/>
        <v>0</v>
      </c>
    </row>
    <row r="105" spans="1:7" ht="12" customHeight="1">
      <c r="A105" s="10" t="s">
        <v>71</v>
      </c>
      <c r="B105" s="369" t="s">
        <v>306</v>
      </c>
      <c r="C105" s="359">
        <f>'9.1.3. sz. mell '!C102+'9.2.3. sz. mell  '!C103</f>
        <v>0</v>
      </c>
      <c r="D105" s="359">
        <f>'9.1.3. sz. mell '!D102+'9.2.3. sz. mell  '!D103</f>
        <v>0</v>
      </c>
      <c r="E105" s="359">
        <f>'9.1.3. sz. mell '!E102+'9.2.3. sz. mell  '!E103</f>
        <v>0</v>
      </c>
      <c r="F105" s="375">
        <f t="shared" si="8"/>
        <v>0</v>
      </c>
      <c r="G105" s="234">
        <f t="shared" si="9"/>
        <v>0</v>
      </c>
    </row>
    <row r="106" spans="1:7" ht="12" customHeight="1">
      <c r="A106" s="10" t="s">
        <v>72</v>
      </c>
      <c r="B106" s="370" t="s">
        <v>239</v>
      </c>
      <c r="C106" s="359">
        <f>'9.1.3. sz. mell '!C103+'9.2.3. sz. mell  '!C104</f>
        <v>0</v>
      </c>
      <c r="D106" s="359">
        <f>'9.1.3. sz. mell '!D103+'9.2.3. sz. mell  '!D104</f>
        <v>0</v>
      </c>
      <c r="E106" s="359">
        <f>'9.1.3. sz. mell '!E103+'9.2.3. sz. mell  '!E104</f>
        <v>0</v>
      </c>
      <c r="F106" s="375">
        <f t="shared" si="8"/>
        <v>0</v>
      </c>
      <c r="G106" s="234">
        <f t="shared" si="9"/>
        <v>0</v>
      </c>
    </row>
    <row r="107" spans="1:7" ht="12" customHeight="1">
      <c r="A107" s="10" t="s">
        <v>73</v>
      </c>
      <c r="B107" s="371" t="s">
        <v>240</v>
      </c>
      <c r="C107" s="359">
        <f>'9.1.3. sz. mell '!C104+'9.2.3. sz. mell  '!C105</f>
        <v>0</v>
      </c>
      <c r="D107" s="359">
        <f>'9.1.3. sz. mell '!D104+'9.2.3. sz. mell  '!D105</f>
        <v>0</v>
      </c>
      <c r="E107" s="359">
        <f>'9.1.3. sz. mell '!E104+'9.2.3. sz. mell  '!E105</f>
        <v>0</v>
      </c>
      <c r="F107" s="375">
        <f t="shared" si="8"/>
        <v>0</v>
      </c>
      <c r="G107" s="234">
        <f t="shared" si="9"/>
        <v>0</v>
      </c>
    </row>
    <row r="108" spans="1:7" ht="12" customHeight="1">
      <c r="A108" s="10" t="s">
        <v>74</v>
      </c>
      <c r="B108" s="371" t="s">
        <v>241</v>
      </c>
      <c r="C108" s="359">
        <f>'9.1.3. sz. mell '!C105+'9.2.3. sz. mell  '!C106</f>
        <v>0</v>
      </c>
      <c r="D108" s="359">
        <f>'9.1.3. sz. mell '!D105+'9.2.3. sz. mell  '!D106</f>
        <v>0</v>
      </c>
      <c r="E108" s="359">
        <f>'9.1.3. sz. mell '!E105+'9.2.3. sz. mell  '!E106</f>
        <v>0</v>
      </c>
      <c r="F108" s="375">
        <f t="shared" si="8"/>
        <v>0</v>
      </c>
      <c r="G108" s="234">
        <f t="shared" si="9"/>
        <v>0</v>
      </c>
    </row>
    <row r="109" spans="1:7" ht="12" customHeight="1">
      <c r="A109" s="10" t="s">
        <v>76</v>
      </c>
      <c r="B109" s="370" t="s">
        <v>242</v>
      </c>
      <c r="C109" s="359">
        <f>'9.1.3. sz. mell '!C106+'9.2.3. sz. mell  '!C107</f>
        <v>0</v>
      </c>
      <c r="D109" s="359">
        <f>'9.1.3. sz. mell '!D106+'9.2.3. sz. mell  '!D107</f>
        <v>0</v>
      </c>
      <c r="E109" s="359">
        <f>'9.1.3. sz. mell '!E106+'9.2.3. sz. mell  '!E107</f>
        <v>0</v>
      </c>
      <c r="F109" s="375">
        <f t="shared" si="8"/>
        <v>0</v>
      </c>
      <c r="G109" s="234">
        <f t="shared" si="9"/>
        <v>0</v>
      </c>
    </row>
    <row r="110" spans="1:7" ht="12" customHeight="1">
      <c r="A110" s="10" t="s">
        <v>107</v>
      </c>
      <c r="B110" s="370" t="s">
        <v>243</v>
      </c>
      <c r="C110" s="359">
        <f>'9.1.3. sz. mell '!C107+'9.2.3. sz. mell  '!C108</f>
        <v>0</v>
      </c>
      <c r="D110" s="359">
        <f>'9.1.3. sz. mell '!D107+'9.2.3. sz. mell  '!D108</f>
        <v>0</v>
      </c>
      <c r="E110" s="359">
        <f>'9.1.3. sz. mell '!E107+'9.2.3. sz. mell  '!E108</f>
        <v>0</v>
      </c>
      <c r="F110" s="375">
        <f t="shared" si="8"/>
        <v>0</v>
      </c>
      <c r="G110" s="234">
        <f t="shared" si="9"/>
        <v>0</v>
      </c>
    </row>
    <row r="111" spans="1:7" ht="12" customHeight="1">
      <c r="A111" s="10" t="s">
        <v>237</v>
      </c>
      <c r="B111" s="371" t="s">
        <v>244</v>
      </c>
      <c r="C111" s="359">
        <f>'9.1.3. sz. mell '!C108+'9.2.3. sz. mell  '!C109</f>
        <v>0</v>
      </c>
      <c r="D111" s="359">
        <f>'9.1.3. sz. mell '!D108+'9.2.3. sz. mell  '!D109</f>
        <v>0</v>
      </c>
      <c r="E111" s="359">
        <f>'9.1.3. sz. mell '!E108+'9.2.3. sz. mell  '!E109</f>
        <v>0</v>
      </c>
      <c r="F111" s="375">
        <f t="shared" si="8"/>
        <v>0</v>
      </c>
      <c r="G111" s="234">
        <f t="shared" si="9"/>
        <v>0</v>
      </c>
    </row>
    <row r="112" spans="1:7" ht="12" customHeight="1">
      <c r="A112" s="9" t="s">
        <v>238</v>
      </c>
      <c r="B112" s="369" t="s">
        <v>245</v>
      </c>
      <c r="C112" s="359">
        <f>'9.1.3. sz. mell '!C109+'9.2.3. sz. mell  '!C110</f>
        <v>0</v>
      </c>
      <c r="D112" s="359">
        <f>'9.1.3. sz. mell '!D109+'9.2.3. sz. mell  '!D110</f>
        <v>0</v>
      </c>
      <c r="E112" s="359">
        <f>'9.1.3. sz. mell '!E109+'9.2.3. sz. mell  '!E110</f>
        <v>0</v>
      </c>
      <c r="F112" s="375">
        <f t="shared" si="8"/>
        <v>0</v>
      </c>
      <c r="G112" s="234">
        <f t="shared" si="9"/>
        <v>0</v>
      </c>
    </row>
    <row r="113" spans="1:7" ht="12" customHeight="1">
      <c r="A113" s="10" t="s">
        <v>304</v>
      </c>
      <c r="B113" s="369" t="s">
        <v>246</v>
      </c>
      <c r="C113" s="359">
        <f>'9.1.3. sz. mell '!C110+'9.2.3. sz. mell  '!C111</f>
        <v>0</v>
      </c>
      <c r="D113" s="359">
        <f>'9.1.3. sz. mell '!D110+'9.2.3. sz. mell  '!D111</f>
        <v>0</v>
      </c>
      <c r="E113" s="359">
        <f>'9.1.3. sz. mell '!E110+'9.2.3. sz. mell  '!E111</f>
        <v>0</v>
      </c>
      <c r="F113" s="375">
        <f t="shared" si="8"/>
        <v>0</v>
      </c>
      <c r="G113" s="234">
        <f t="shared" si="9"/>
        <v>0</v>
      </c>
    </row>
    <row r="114" spans="1:7" ht="12" customHeight="1">
      <c r="A114" s="12" t="s">
        <v>305</v>
      </c>
      <c r="B114" s="369" t="s">
        <v>247</v>
      </c>
      <c r="C114" s="359">
        <f>'9.1.3. sz. mell '!C111+'9.2.3. sz. mell  '!C112</f>
        <v>0</v>
      </c>
      <c r="D114" s="359">
        <f>'9.1.3. sz. mell '!D111+'9.2.3. sz. mell  '!D112</f>
        <v>0</v>
      </c>
      <c r="E114" s="359">
        <f>'9.1.3. sz. mell '!E111+'9.2.3. sz. mell  '!E112</f>
        <v>0</v>
      </c>
      <c r="F114" s="375">
        <f t="shared" si="8"/>
        <v>0</v>
      </c>
      <c r="G114" s="234">
        <f t="shared" si="9"/>
        <v>0</v>
      </c>
    </row>
    <row r="115" spans="1:7" ht="12" customHeight="1">
      <c r="A115" s="10" t="s">
        <v>309</v>
      </c>
      <c r="B115" s="368" t="s">
        <v>35</v>
      </c>
      <c r="C115" s="359">
        <f>'9.1.3. sz. mell '!C112+'9.2.3. sz. mell  '!C113</f>
        <v>0</v>
      </c>
      <c r="D115" s="359">
        <f>'9.1.3. sz. mell '!D112+'9.2.3. sz. mell  '!D113</f>
        <v>0</v>
      </c>
      <c r="E115" s="359">
        <f>'9.1.3. sz. mell '!E112+'9.2.3. sz. mell  '!E113</f>
        <v>0</v>
      </c>
      <c r="F115" s="374">
        <f t="shared" si="8"/>
        <v>0</v>
      </c>
      <c r="G115" s="233">
        <f t="shared" si="9"/>
        <v>0</v>
      </c>
    </row>
    <row r="116" spans="1:7" ht="12" customHeight="1">
      <c r="A116" s="10" t="s">
        <v>310</v>
      </c>
      <c r="B116" s="367" t="s">
        <v>312</v>
      </c>
      <c r="C116" s="359">
        <f>'9.1.3. sz. mell '!C113+'9.2.3. sz. mell  '!C114</f>
        <v>0</v>
      </c>
      <c r="D116" s="359">
        <f>'9.1.3. sz. mell '!D113+'9.2.3. sz. mell  '!D114</f>
        <v>0</v>
      </c>
      <c r="E116" s="359">
        <f>'9.1.3. sz. mell '!E113+'9.2.3. sz. mell  '!E114</f>
        <v>0</v>
      </c>
      <c r="F116" s="374">
        <f t="shared" si="8"/>
        <v>0</v>
      </c>
      <c r="G116" s="233">
        <f t="shared" si="9"/>
        <v>0</v>
      </c>
    </row>
    <row r="117" spans="1:7" ht="12" customHeight="1" thickBot="1">
      <c r="A117" s="14" t="s">
        <v>311</v>
      </c>
      <c r="B117" s="372" t="s">
        <v>313</v>
      </c>
      <c r="C117" s="364">
        <f>'9.1.3. sz. mell '!C114+'9.2.3. sz. mell  '!C115</f>
        <v>0</v>
      </c>
      <c r="D117" s="364">
        <f>'9.1.3. sz. mell '!D114+'9.2.3. sz. mell  '!D115</f>
        <v>0</v>
      </c>
      <c r="E117" s="364">
        <f>'9.1.3. sz. mell '!E114+'9.2.3. sz. mell  '!E115</f>
        <v>0</v>
      </c>
      <c r="F117" s="376">
        <f t="shared" si="8"/>
        <v>0</v>
      </c>
      <c r="G117" s="238">
        <f t="shared" si="9"/>
        <v>0</v>
      </c>
    </row>
    <row r="118" spans="1:7" ht="12" customHeight="1" thickBot="1">
      <c r="A118" s="184" t="s">
        <v>6</v>
      </c>
      <c r="B118" s="185" t="s">
        <v>248</v>
      </c>
      <c r="C118" s="195">
        <f>+C119+C121+C123</f>
        <v>0</v>
      </c>
      <c r="D118" s="195">
        <f>+D119+D121+D123</f>
        <v>0</v>
      </c>
      <c r="E118" s="195">
        <f>+E119+E121+E123</f>
        <v>0</v>
      </c>
      <c r="F118" s="195">
        <f>+F119+F121+F123</f>
        <v>0</v>
      </c>
      <c r="G118" s="190">
        <f>+G119+G121+G123</f>
        <v>0</v>
      </c>
    </row>
    <row r="119" spans="1:7" ht="12" customHeight="1">
      <c r="A119" s="11" t="s">
        <v>65</v>
      </c>
      <c r="B119" s="4" t="s">
        <v>122</v>
      </c>
      <c r="C119" s="133">
        <f>'9.1.3. sz. mell '!C116+'9.2.3. sz. mell  '!C117</f>
        <v>0</v>
      </c>
      <c r="D119" s="133">
        <f>'9.1.3. sz. mell '!D116+'9.2.3. sz. mell  '!D117</f>
        <v>0</v>
      </c>
      <c r="E119" s="133">
        <f>'9.1.3. sz. mell '!E116+'9.2.3. sz. mell  '!E117</f>
        <v>0</v>
      </c>
      <c r="F119" s="175">
        <f aca="true" t="shared" si="10" ref="F119:F131">D119+E119</f>
        <v>0</v>
      </c>
      <c r="G119" s="174">
        <f aca="true" t="shared" si="11" ref="G119:G131">C119+F119</f>
        <v>0</v>
      </c>
    </row>
    <row r="120" spans="1:7" ht="12" customHeight="1">
      <c r="A120" s="11" t="s">
        <v>66</v>
      </c>
      <c r="B120" s="8" t="s">
        <v>252</v>
      </c>
      <c r="C120" s="133">
        <f>'9.1.3. sz. mell '!C117+'9.2.3. sz. mell  '!C118</f>
        <v>0</v>
      </c>
      <c r="D120" s="133">
        <f>'9.1.3. sz. mell '!D117+'9.2.3. sz. mell  '!D118</f>
        <v>0</v>
      </c>
      <c r="E120" s="133">
        <f>'9.1.3. sz. mell '!E117+'9.2.3. sz. mell  '!E118</f>
        <v>0</v>
      </c>
      <c r="F120" s="175">
        <f t="shared" si="10"/>
        <v>0</v>
      </c>
      <c r="G120" s="174">
        <f t="shared" si="11"/>
        <v>0</v>
      </c>
    </row>
    <row r="121" spans="1:7" ht="12" customHeight="1">
      <c r="A121" s="11" t="s">
        <v>67</v>
      </c>
      <c r="B121" s="8" t="s">
        <v>108</v>
      </c>
      <c r="C121" s="133">
        <f>'9.1.3. sz. mell '!C118+'9.2.3. sz. mell  '!C119</f>
        <v>0</v>
      </c>
      <c r="D121" s="133">
        <f>'9.1.3. sz. mell '!D118+'9.2.3. sz. mell  '!D119</f>
        <v>0</v>
      </c>
      <c r="E121" s="133">
        <f>'9.1.3. sz. mell '!E118+'9.2.3. sz. mell  '!E119</f>
        <v>0</v>
      </c>
      <c r="F121" s="299">
        <f t="shared" si="10"/>
        <v>0</v>
      </c>
      <c r="G121" s="233">
        <f t="shared" si="11"/>
        <v>0</v>
      </c>
    </row>
    <row r="122" spans="1:7" ht="12" customHeight="1">
      <c r="A122" s="11" t="s">
        <v>68</v>
      </c>
      <c r="B122" s="8" t="s">
        <v>253</v>
      </c>
      <c r="C122" s="133">
        <f>'9.1.3. sz. mell '!C119+'9.2.3. sz. mell  '!C120</f>
        <v>0</v>
      </c>
      <c r="D122" s="133">
        <f>'9.1.3. sz. mell '!D119+'9.2.3. sz. mell  '!D120</f>
        <v>0</v>
      </c>
      <c r="E122" s="133">
        <f>'9.1.3. sz. mell '!E119+'9.2.3. sz. mell  '!E120</f>
        <v>0</v>
      </c>
      <c r="F122" s="299">
        <f t="shared" si="10"/>
        <v>0</v>
      </c>
      <c r="G122" s="233">
        <f t="shared" si="11"/>
        <v>0</v>
      </c>
    </row>
    <row r="123" spans="1:7" ht="12" customHeight="1">
      <c r="A123" s="11" t="s">
        <v>69</v>
      </c>
      <c r="B123" s="76" t="s">
        <v>124</v>
      </c>
      <c r="C123" s="133">
        <f>'9.1.3. sz. mell '!C120+'9.2.3. sz. mell  '!C121</f>
        <v>0</v>
      </c>
      <c r="D123" s="133">
        <f>'9.1.3. sz. mell '!D120+'9.2.3. sz. mell  '!D121</f>
        <v>0</v>
      </c>
      <c r="E123" s="133">
        <f>'9.1.3. sz. mell '!E120+'9.2.3. sz. mell  '!E121</f>
        <v>0</v>
      </c>
      <c r="F123" s="299">
        <f t="shared" si="10"/>
        <v>0</v>
      </c>
      <c r="G123" s="233">
        <f t="shared" si="11"/>
        <v>0</v>
      </c>
    </row>
    <row r="124" spans="1:7" ht="12" customHeight="1">
      <c r="A124" s="11" t="s">
        <v>75</v>
      </c>
      <c r="B124" s="75" t="s">
        <v>297</v>
      </c>
      <c r="C124" s="133">
        <f>'9.1.3. sz. mell '!C121+'9.2.3. sz. mell  '!C122</f>
        <v>0</v>
      </c>
      <c r="D124" s="133">
        <f>'9.1.3. sz. mell '!D121+'9.2.3. sz. mell  '!D122</f>
        <v>0</v>
      </c>
      <c r="E124" s="133">
        <f>'9.1.3. sz. mell '!E121+'9.2.3. sz. mell  '!E122</f>
        <v>0</v>
      </c>
      <c r="F124" s="299">
        <f t="shared" si="10"/>
        <v>0</v>
      </c>
      <c r="G124" s="233">
        <f t="shared" si="11"/>
        <v>0</v>
      </c>
    </row>
    <row r="125" spans="1:7" ht="12" customHeight="1">
      <c r="A125" s="11" t="s">
        <v>77</v>
      </c>
      <c r="B125" s="141" t="s">
        <v>258</v>
      </c>
      <c r="C125" s="133">
        <f>'9.1.3. sz. mell '!C122+'9.2.3. sz. mell  '!C123</f>
        <v>0</v>
      </c>
      <c r="D125" s="133">
        <f>'9.1.3. sz. mell '!D122+'9.2.3. sz. mell  '!D123</f>
        <v>0</v>
      </c>
      <c r="E125" s="133">
        <f>'9.1.3. sz. mell '!E122+'9.2.3. sz. mell  '!E123</f>
        <v>0</v>
      </c>
      <c r="F125" s="299">
        <f t="shared" si="10"/>
        <v>0</v>
      </c>
      <c r="G125" s="233">
        <f t="shared" si="11"/>
        <v>0</v>
      </c>
    </row>
    <row r="126" spans="1:7" ht="22.5">
      <c r="A126" s="11" t="s">
        <v>109</v>
      </c>
      <c r="B126" s="52" t="s">
        <v>241</v>
      </c>
      <c r="C126" s="133">
        <f>'9.1.3. sz. mell '!C123+'9.2.3. sz. mell  '!C124</f>
        <v>0</v>
      </c>
      <c r="D126" s="133">
        <f>'9.1.3. sz. mell '!D123+'9.2.3. sz. mell  '!D124</f>
        <v>0</v>
      </c>
      <c r="E126" s="133">
        <f>'9.1.3. sz. mell '!E123+'9.2.3. sz. mell  '!E124</f>
        <v>0</v>
      </c>
      <c r="F126" s="299">
        <f t="shared" si="10"/>
        <v>0</v>
      </c>
      <c r="G126" s="233">
        <f t="shared" si="11"/>
        <v>0</v>
      </c>
    </row>
    <row r="127" spans="1:7" ht="12" customHeight="1">
      <c r="A127" s="11" t="s">
        <v>110</v>
      </c>
      <c r="B127" s="52" t="s">
        <v>257</v>
      </c>
      <c r="C127" s="133">
        <f>'9.1.3. sz. mell '!C124+'9.2.3. sz. mell  '!C125</f>
        <v>0</v>
      </c>
      <c r="D127" s="133">
        <f>'9.1.3. sz. mell '!D124+'9.2.3. sz. mell  '!D125</f>
        <v>0</v>
      </c>
      <c r="E127" s="133">
        <f>'9.1.3. sz. mell '!E124+'9.2.3. sz. mell  '!E125</f>
        <v>0</v>
      </c>
      <c r="F127" s="299">
        <f t="shared" si="10"/>
        <v>0</v>
      </c>
      <c r="G127" s="233">
        <f t="shared" si="11"/>
        <v>0</v>
      </c>
    </row>
    <row r="128" spans="1:7" ht="12" customHeight="1">
      <c r="A128" s="11" t="s">
        <v>111</v>
      </c>
      <c r="B128" s="52" t="s">
        <v>256</v>
      </c>
      <c r="C128" s="133">
        <f>'9.1.3. sz. mell '!C125+'9.2.3. sz. mell  '!C126</f>
        <v>0</v>
      </c>
      <c r="D128" s="133">
        <f>'9.1.3. sz. mell '!D125+'9.2.3. sz. mell  '!D126</f>
        <v>0</v>
      </c>
      <c r="E128" s="133">
        <f>'9.1.3. sz. mell '!E125+'9.2.3. sz. mell  '!E126</f>
        <v>0</v>
      </c>
      <c r="F128" s="299">
        <f t="shared" si="10"/>
        <v>0</v>
      </c>
      <c r="G128" s="233">
        <f t="shared" si="11"/>
        <v>0</v>
      </c>
    </row>
    <row r="129" spans="1:7" ht="12" customHeight="1">
      <c r="A129" s="11" t="s">
        <v>249</v>
      </c>
      <c r="B129" s="52" t="s">
        <v>244</v>
      </c>
      <c r="C129" s="133">
        <f>'9.1.3. sz. mell '!C126+'9.2.3. sz. mell  '!C127</f>
        <v>0</v>
      </c>
      <c r="D129" s="133">
        <f>'9.1.3. sz. mell '!D126+'9.2.3. sz. mell  '!D127</f>
        <v>0</v>
      </c>
      <c r="E129" s="133">
        <f>'9.1.3. sz. mell '!E126+'9.2.3. sz. mell  '!E127</f>
        <v>0</v>
      </c>
      <c r="F129" s="299">
        <f t="shared" si="10"/>
        <v>0</v>
      </c>
      <c r="G129" s="233">
        <f t="shared" si="11"/>
        <v>0</v>
      </c>
    </row>
    <row r="130" spans="1:7" ht="12" customHeight="1">
      <c r="A130" s="11" t="s">
        <v>250</v>
      </c>
      <c r="B130" s="52" t="s">
        <v>255</v>
      </c>
      <c r="C130" s="133">
        <f>'9.1.3. sz. mell '!C127+'9.2.3. sz. mell  '!C128</f>
        <v>0</v>
      </c>
      <c r="D130" s="133">
        <f>'9.1.3. sz. mell '!D127+'9.2.3. sz. mell  '!D128</f>
        <v>0</v>
      </c>
      <c r="E130" s="133">
        <f>'9.1.3. sz. mell '!E127+'9.2.3. sz. mell  '!E128</f>
        <v>0</v>
      </c>
      <c r="F130" s="299">
        <f t="shared" si="10"/>
        <v>0</v>
      </c>
      <c r="G130" s="233">
        <f t="shared" si="11"/>
        <v>0</v>
      </c>
    </row>
    <row r="131" spans="1:7" ht="23.25" thickBot="1">
      <c r="A131" s="9" t="s">
        <v>251</v>
      </c>
      <c r="B131" s="52" t="s">
        <v>254</v>
      </c>
      <c r="C131" s="133">
        <f>'9.1.3. sz. mell '!C128+'9.2.3. sz. mell  '!C129</f>
        <v>0</v>
      </c>
      <c r="D131" s="133">
        <f>'9.1.3. sz. mell '!D128+'9.2.3. sz. mell  '!D129</f>
        <v>0</v>
      </c>
      <c r="E131" s="133">
        <f>'9.1.3. sz. mell '!E128+'9.2.3. sz. mell  '!E129</f>
        <v>0</v>
      </c>
      <c r="F131" s="300">
        <f t="shared" si="10"/>
        <v>0</v>
      </c>
      <c r="G131" s="234">
        <f t="shared" si="11"/>
        <v>0</v>
      </c>
    </row>
    <row r="132" spans="1:7" ht="12" customHeight="1" thickBot="1">
      <c r="A132" s="16" t="s">
        <v>7</v>
      </c>
      <c r="B132" s="48" t="s">
        <v>314</v>
      </c>
      <c r="C132" s="131">
        <f>+C97+C118</f>
        <v>0</v>
      </c>
      <c r="D132" s="201">
        <f>+D97+D118</f>
        <v>0</v>
      </c>
      <c r="E132" s="131">
        <f>+E97+E118</f>
        <v>0</v>
      </c>
      <c r="F132" s="131">
        <f>+F97+F118</f>
        <v>0</v>
      </c>
      <c r="G132" s="73">
        <f>+G97+G118</f>
        <v>0</v>
      </c>
    </row>
    <row r="133" spans="1:7" ht="12" customHeight="1" thickBot="1">
      <c r="A133" s="16" t="s">
        <v>8</v>
      </c>
      <c r="B133" s="48" t="s">
        <v>380</v>
      </c>
      <c r="C133" s="131">
        <f>+C134+C135+C136</f>
        <v>0</v>
      </c>
      <c r="D133" s="201">
        <f>+D134+D135+D136</f>
        <v>0</v>
      </c>
      <c r="E133" s="131">
        <f>+E134+E135+E136</f>
        <v>0</v>
      </c>
      <c r="F133" s="131">
        <f>+F134+F135+F136</f>
        <v>0</v>
      </c>
      <c r="G133" s="73">
        <f>+G134+G135+G136</f>
        <v>0</v>
      </c>
    </row>
    <row r="134" spans="1:7" ht="12" customHeight="1">
      <c r="A134" s="11" t="s">
        <v>156</v>
      </c>
      <c r="B134" s="8" t="s">
        <v>322</v>
      </c>
      <c r="C134" s="132">
        <f>'9.1.3. sz. mell '!C131+'9.2.3. sz. mell  '!C132</f>
        <v>0</v>
      </c>
      <c r="D134" s="132">
        <f>'9.1.3. sz. mell '!D131+'9.2.3. sz. mell  '!D132</f>
        <v>0</v>
      </c>
      <c r="E134" s="132">
        <f>'9.1.3. sz. mell '!E131+'9.2.3. sz. mell  '!E132</f>
        <v>0</v>
      </c>
      <c r="F134" s="299">
        <f>D134+E134</f>
        <v>0</v>
      </c>
      <c r="G134" s="233">
        <f>C134+F134</f>
        <v>0</v>
      </c>
    </row>
    <row r="135" spans="1:7" ht="12" customHeight="1">
      <c r="A135" s="11" t="s">
        <v>157</v>
      </c>
      <c r="B135" s="8" t="s">
        <v>323</v>
      </c>
      <c r="C135" s="132">
        <f>'9.1.3. sz. mell '!C132+'9.2.3. sz. mell  '!C133</f>
        <v>0</v>
      </c>
      <c r="D135" s="132">
        <f>'9.1.3. sz. mell '!D132+'9.2.3. sz. mell  '!D133</f>
        <v>0</v>
      </c>
      <c r="E135" s="132">
        <f>'9.1.3. sz. mell '!E132+'9.2.3. sz. mell  '!E133</f>
        <v>0</v>
      </c>
      <c r="F135" s="299">
        <f>D135+E135</f>
        <v>0</v>
      </c>
      <c r="G135" s="233">
        <f>C135+F135</f>
        <v>0</v>
      </c>
    </row>
    <row r="136" spans="1:7" ht="12" customHeight="1" thickBot="1">
      <c r="A136" s="9" t="s">
        <v>158</v>
      </c>
      <c r="B136" s="8" t="s">
        <v>324</v>
      </c>
      <c r="C136" s="132">
        <f>'9.1.3. sz. mell '!C133+'9.2.3. sz. mell  '!C134</f>
        <v>0</v>
      </c>
      <c r="D136" s="132">
        <f>'9.1.3. sz. mell '!D133+'9.2.3. sz. mell  '!D134</f>
        <v>0</v>
      </c>
      <c r="E136" s="132">
        <f>'9.1.3. sz. mell '!E133+'9.2.3. sz. mell  '!E134</f>
        <v>0</v>
      </c>
      <c r="F136" s="299">
        <f>D136+E136</f>
        <v>0</v>
      </c>
      <c r="G136" s="233">
        <f>C136+F136</f>
        <v>0</v>
      </c>
    </row>
    <row r="137" spans="1:7" ht="12" customHeight="1" thickBot="1">
      <c r="A137" s="16" t="s">
        <v>9</v>
      </c>
      <c r="B137" s="48" t="s">
        <v>316</v>
      </c>
      <c r="C137" s="131">
        <f>SUM(C138:C143)</f>
        <v>0</v>
      </c>
      <c r="D137" s="201">
        <f>SUM(D138:D143)</f>
        <v>0</v>
      </c>
      <c r="E137" s="131">
        <f>SUM(E138:E143)</f>
        <v>0</v>
      </c>
      <c r="F137" s="131">
        <f>SUM(F138:F143)</f>
        <v>0</v>
      </c>
      <c r="G137" s="73">
        <f>SUM(G138:G143)</f>
        <v>0</v>
      </c>
    </row>
    <row r="138" spans="1:7" ht="12" customHeight="1">
      <c r="A138" s="11" t="s">
        <v>52</v>
      </c>
      <c r="B138" s="5" t="s">
        <v>325</v>
      </c>
      <c r="C138" s="132">
        <f>'9.1.3. sz. mell '!C135+'9.2.3. sz. mell  '!C136</f>
        <v>0</v>
      </c>
      <c r="D138" s="132">
        <f>'9.1.3. sz. mell '!D135+'9.2.3. sz. mell  '!D136</f>
        <v>0</v>
      </c>
      <c r="E138" s="132">
        <f>'9.1.3. sz. mell '!E135+'9.2.3. sz. mell  '!E136</f>
        <v>0</v>
      </c>
      <c r="F138" s="299">
        <f aca="true" t="shared" si="12" ref="F138:F143">D138+E138</f>
        <v>0</v>
      </c>
      <c r="G138" s="233">
        <f aca="true" t="shared" si="13" ref="G138:G143">C138+F138</f>
        <v>0</v>
      </c>
    </row>
    <row r="139" spans="1:7" ht="12" customHeight="1">
      <c r="A139" s="11" t="s">
        <v>53</v>
      </c>
      <c r="B139" s="5" t="s">
        <v>317</v>
      </c>
      <c r="C139" s="132">
        <f>'9.1.3. sz. mell '!C136+'9.2.3. sz. mell  '!C137</f>
        <v>0</v>
      </c>
      <c r="D139" s="132">
        <f>'9.1.3. sz. mell '!D136+'9.2.3. sz. mell  '!D137</f>
        <v>0</v>
      </c>
      <c r="E139" s="132">
        <f>'9.1.3. sz. mell '!E136+'9.2.3. sz. mell  '!E137</f>
        <v>0</v>
      </c>
      <c r="F139" s="299">
        <f t="shared" si="12"/>
        <v>0</v>
      </c>
      <c r="G139" s="233">
        <f t="shared" si="13"/>
        <v>0</v>
      </c>
    </row>
    <row r="140" spans="1:7" ht="12" customHeight="1">
      <c r="A140" s="11" t="s">
        <v>54</v>
      </c>
      <c r="B140" s="5" t="s">
        <v>318</v>
      </c>
      <c r="C140" s="132">
        <f>'9.1.3. sz. mell '!C137+'9.2.3. sz. mell  '!C138</f>
        <v>0</v>
      </c>
      <c r="D140" s="132">
        <f>'9.1.3. sz. mell '!D137+'9.2.3. sz. mell  '!D138</f>
        <v>0</v>
      </c>
      <c r="E140" s="132">
        <f>'9.1.3. sz. mell '!E137+'9.2.3. sz. mell  '!E138</f>
        <v>0</v>
      </c>
      <c r="F140" s="299">
        <f t="shared" si="12"/>
        <v>0</v>
      </c>
      <c r="G140" s="233">
        <f t="shared" si="13"/>
        <v>0</v>
      </c>
    </row>
    <row r="141" spans="1:7" ht="12" customHeight="1">
      <c r="A141" s="11" t="s">
        <v>96</v>
      </c>
      <c r="B141" s="5" t="s">
        <v>319</v>
      </c>
      <c r="C141" s="132">
        <f>'9.1.3. sz. mell '!C138+'9.2.3. sz. mell  '!C139</f>
        <v>0</v>
      </c>
      <c r="D141" s="132">
        <f>'9.1.3. sz. mell '!D138+'9.2.3. sz. mell  '!D139</f>
        <v>0</v>
      </c>
      <c r="E141" s="132">
        <f>'9.1.3. sz. mell '!E138+'9.2.3. sz. mell  '!E139</f>
        <v>0</v>
      </c>
      <c r="F141" s="299">
        <f t="shared" si="12"/>
        <v>0</v>
      </c>
      <c r="G141" s="233">
        <f t="shared" si="13"/>
        <v>0</v>
      </c>
    </row>
    <row r="142" spans="1:7" ht="12" customHeight="1">
      <c r="A142" s="11" t="s">
        <v>97</v>
      </c>
      <c r="B142" s="5" t="s">
        <v>320</v>
      </c>
      <c r="C142" s="132">
        <f>'9.1.3. sz. mell '!C139+'9.2.3. sz. mell  '!C140</f>
        <v>0</v>
      </c>
      <c r="D142" s="132">
        <f>'9.1.3. sz. mell '!D139+'9.2.3. sz. mell  '!D140</f>
        <v>0</v>
      </c>
      <c r="E142" s="132">
        <f>'9.1.3. sz. mell '!E139+'9.2.3. sz. mell  '!E140</f>
        <v>0</v>
      </c>
      <c r="F142" s="299">
        <f t="shared" si="12"/>
        <v>0</v>
      </c>
      <c r="G142" s="233">
        <f t="shared" si="13"/>
        <v>0</v>
      </c>
    </row>
    <row r="143" spans="1:7" ht="12" customHeight="1" thickBot="1">
      <c r="A143" s="9" t="s">
        <v>98</v>
      </c>
      <c r="B143" s="5" t="s">
        <v>321</v>
      </c>
      <c r="C143" s="132">
        <f>'9.1.3. sz. mell '!C140+'9.2.3. sz. mell  '!C141</f>
        <v>0</v>
      </c>
      <c r="D143" s="132">
        <f>'9.1.3. sz. mell '!D140+'9.2.3. sz. mell  '!D141</f>
        <v>0</v>
      </c>
      <c r="E143" s="132">
        <f>'9.1.3. sz. mell '!E140+'9.2.3. sz. mell  '!E141</f>
        <v>0</v>
      </c>
      <c r="F143" s="299">
        <f t="shared" si="12"/>
        <v>0</v>
      </c>
      <c r="G143" s="233">
        <f t="shared" si="13"/>
        <v>0</v>
      </c>
    </row>
    <row r="144" spans="1:7" ht="12" customHeight="1" thickBot="1">
      <c r="A144" s="16" t="s">
        <v>10</v>
      </c>
      <c r="B144" s="48" t="s">
        <v>329</v>
      </c>
      <c r="C144" s="137">
        <f>+C145+C146+C147+C148</f>
        <v>0</v>
      </c>
      <c r="D144" s="205">
        <f>+D145+D146+D147+D148</f>
        <v>0</v>
      </c>
      <c r="E144" s="137">
        <f>+E145+E146+E147+E148</f>
        <v>0</v>
      </c>
      <c r="F144" s="137">
        <f>+F145+F146+F147+F148</f>
        <v>0</v>
      </c>
      <c r="G144" s="173">
        <f>+G145+G146+G147+G148</f>
        <v>0</v>
      </c>
    </row>
    <row r="145" spans="1:7" ht="12" customHeight="1">
      <c r="A145" s="11" t="s">
        <v>55</v>
      </c>
      <c r="B145" s="5" t="s">
        <v>259</v>
      </c>
      <c r="C145" s="132">
        <f>'9.1.3. sz. mell '!C142+'9.2.3. sz. mell  '!C143</f>
        <v>0</v>
      </c>
      <c r="D145" s="132">
        <f>'9.1.3. sz. mell '!D142+'9.2.3. sz. mell  '!D143</f>
        <v>0</v>
      </c>
      <c r="E145" s="132">
        <f>'9.1.3. sz. mell '!E142+'9.2.3. sz. mell  '!E143</f>
        <v>0</v>
      </c>
      <c r="F145" s="299">
        <f>D145+E145</f>
        <v>0</v>
      </c>
      <c r="G145" s="233">
        <f>C145+F145</f>
        <v>0</v>
      </c>
    </row>
    <row r="146" spans="1:7" ht="12" customHeight="1">
      <c r="A146" s="11" t="s">
        <v>56</v>
      </c>
      <c r="B146" s="5" t="s">
        <v>260</v>
      </c>
      <c r="C146" s="132">
        <f>'9.1.3. sz. mell '!C143+'9.2.3. sz. mell  '!C144</f>
        <v>0</v>
      </c>
      <c r="D146" s="132">
        <f>'9.1.3. sz. mell '!D143+'9.2.3. sz. mell  '!D144</f>
        <v>0</v>
      </c>
      <c r="E146" s="132">
        <f>'9.1.3. sz. mell '!E143+'9.2.3. sz. mell  '!E144</f>
        <v>0</v>
      </c>
      <c r="F146" s="299">
        <f>D146+E146</f>
        <v>0</v>
      </c>
      <c r="G146" s="233">
        <f>C146+F146</f>
        <v>0</v>
      </c>
    </row>
    <row r="147" spans="1:7" ht="12" customHeight="1">
      <c r="A147" s="11" t="s">
        <v>176</v>
      </c>
      <c r="B147" s="5" t="s">
        <v>330</v>
      </c>
      <c r="C147" s="132">
        <f>'9.1.3. sz. mell '!C145+'9.2.3. sz. mell  '!C146</f>
        <v>0</v>
      </c>
      <c r="D147" s="132">
        <f>'9.1.3. sz. mell '!D145+'9.2.3. sz. mell  '!D146</f>
        <v>0</v>
      </c>
      <c r="E147" s="132">
        <f>'9.1.3. sz. mell '!E145+'9.2.3. sz. mell  '!E146</f>
        <v>0</v>
      </c>
      <c r="F147" s="299">
        <f>D147+E147</f>
        <v>0</v>
      </c>
      <c r="G147" s="233">
        <f>C147+F147</f>
        <v>0</v>
      </c>
    </row>
    <row r="148" spans="1:7" ht="12" customHeight="1" thickBot="1">
      <c r="A148" s="9" t="s">
        <v>177</v>
      </c>
      <c r="B148" s="3" t="s">
        <v>279</v>
      </c>
      <c r="C148" s="132">
        <f>'9.1.3. sz. mell '!C146+'9.2.3. sz. mell  '!C147</f>
        <v>0</v>
      </c>
      <c r="D148" s="132">
        <f>'9.1.3. sz. mell '!D146+'9.2.3. sz. mell  '!D147</f>
        <v>0</v>
      </c>
      <c r="E148" s="132">
        <f>'9.1.3. sz. mell '!E146+'9.2.3. sz. mell  '!E147</f>
        <v>0</v>
      </c>
      <c r="F148" s="299">
        <f>D148+E148</f>
        <v>0</v>
      </c>
      <c r="G148" s="233">
        <f>C148+F148</f>
        <v>0</v>
      </c>
    </row>
    <row r="149" spans="1:7" ht="12" customHeight="1" thickBot="1">
      <c r="A149" s="16" t="s">
        <v>11</v>
      </c>
      <c r="B149" s="48" t="s">
        <v>331</v>
      </c>
      <c r="C149" s="196">
        <f>SUM(C150:C154)</f>
        <v>0</v>
      </c>
      <c r="D149" s="206">
        <f>SUM(D150:D154)</f>
        <v>0</v>
      </c>
      <c r="E149" s="196">
        <f>SUM(E150:E154)</f>
        <v>0</v>
      </c>
      <c r="F149" s="196">
        <f>SUM(F150:F154)</f>
        <v>0</v>
      </c>
      <c r="G149" s="191">
        <f>SUM(G150:G154)</f>
        <v>0</v>
      </c>
    </row>
    <row r="150" spans="1:7" ht="12" customHeight="1">
      <c r="A150" s="11" t="s">
        <v>57</v>
      </c>
      <c r="B150" s="5" t="s">
        <v>326</v>
      </c>
      <c r="C150" s="132">
        <f>'9.1.3. sz. mell '!C148+'9.2.3. sz. mell  '!C149</f>
        <v>0</v>
      </c>
      <c r="D150" s="132">
        <f>'9.1.3. sz. mell '!D148+'9.2.3. sz. mell  '!D149</f>
        <v>0</v>
      </c>
      <c r="E150" s="132">
        <f>'9.1.3. sz. mell '!E148+'9.2.3. sz. mell  '!E149</f>
        <v>0</v>
      </c>
      <c r="F150" s="299">
        <f aca="true" t="shared" si="14" ref="F150:F156">D150+E150</f>
        <v>0</v>
      </c>
      <c r="G150" s="233">
        <f aca="true" t="shared" si="15" ref="G150:G155">C150+F150</f>
        <v>0</v>
      </c>
    </row>
    <row r="151" spans="1:7" ht="12" customHeight="1">
      <c r="A151" s="11" t="s">
        <v>58</v>
      </c>
      <c r="B151" s="5" t="s">
        <v>333</v>
      </c>
      <c r="C151" s="132">
        <f>'9.1.3. sz. mell '!C149+'9.2.3. sz. mell  '!C150</f>
        <v>0</v>
      </c>
      <c r="D151" s="132">
        <f>'9.1.3. sz. mell '!D149+'9.2.3. sz. mell  '!D150</f>
        <v>0</v>
      </c>
      <c r="E151" s="132">
        <f>'9.1.3. sz. mell '!E149+'9.2.3. sz. mell  '!E150</f>
        <v>0</v>
      </c>
      <c r="F151" s="299">
        <f t="shared" si="14"/>
        <v>0</v>
      </c>
      <c r="G151" s="233">
        <f t="shared" si="15"/>
        <v>0</v>
      </c>
    </row>
    <row r="152" spans="1:7" ht="12" customHeight="1">
      <c r="A152" s="11" t="s">
        <v>188</v>
      </c>
      <c r="B152" s="5" t="s">
        <v>328</v>
      </c>
      <c r="C152" s="132">
        <f>'9.1.3. sz. mell '!C150+'9.2.3. sz. mell  '!C151</f>
        <v>0</v>
      </c>
      <c r="D152" s="132">
        <f>'9.1.3. sz. mell '!D150+'9.2.3. sz. mell  '!D151</f>
        <v>0</v>
      </c>
      <c r="E152" s="132">
        <f>'9.1.3. sz. mell '!E150+'9.2.3. sz. mell  '!E151</f>
        <v>0</v>
      </c>
      <c r="F152" s="299">
        <f t="shared" si="14"/>
        <v>0</v>
      </c>
      <c r="G152" s="233">
        <f t="shared" si="15"/>
        <v>0</v>
      </c>
    </row>
    <row r="153" spans="1:7" ht="12" customHeight="1">
      <c r="A153" s="11" t="s">
        <v>189</v>
      </c>
      <c r="B153" s="5" t="s">
        <v>334</v>
      </c>
      <c r="C153" s="132">
        <f>'9.1.3. sz. mell '!C151+'9.2.3. sz. mell  '!C152</f>
        <v>0</v>
      </c>
      <c r="D153" s="132">
        <f>'9.1.3. sz. mell '!D151+'9.2.3. sz. mell  '!D152</f>
        <v>0</v>
      </c>
      <c r="E153" s="132">
        <f>'9.1.3. sz. mell '!E151+'9.2.3. sz. mell  '!E152</f>
        <v>0</v>
      </c>
      <c r="F153" s="299">
        <f t="shared" si="14"/>
        <v>0</v>
      </c>
      <c r="G153" s="233">
        <f t="shared" si="15"/>
        <v>0</v>
      </c>
    </row>
    <row r="154" spans="1:7" ht="12" customHeight="1" thickBot="1">
      <c r="A154" s="11" t="s">
        <v>332</v>
      </c>
      <c r="B154" s="5" t="s">
        <v>335</v>
      </c>
      <c r="C154" s="132">
        <f>'9.1.3. sz. mell '!C152+'9.2.3. sz. mell  '!C153</f>
        <v>0</v>
      </c>
      <c r="D154" s="132">
        <f>'9.1.3. sz. mell '!D152+'9.2.3. sz. mell  '!D153</f>
        <v>0</v>
      </c>
      <c r="E154" s="132">
        <f>'9.1.3. sz. mell '!E152+'9.2.3. sz. mell  '!E153</f>
        <v>0</v>
      </c>
      <c r="F154" s="300">
        <f t="shared" si="14"/>
        <v>0</v>
      </c>
      <c r="G154" s="234">
        <f t="shared" si="15"/>
        <v>0</v>
      </c>
    </row>
    <row r="155" spans="1:7" ht="12" customHeight="1" thickBot="1">
      <c r="A155" s="16" t="s">
        <v>12</v>
      </c>
      <c r="B155" s="48" t="s">
        <v>336</v>
      </c>
      <c r="C155" s="197"/>
      <c r="D155" s="207"/>
      <c r="E155" s="197"/>
      <c r="F155" s="196">
        <f t="shared" si="14"/>
        <v>0</v>
      </c>
      <c r="G155" s="268">
        <f t="shared" si="15"/>
        <v>0</v>
      </c>
    </row>
    <row r="156" spans="1:7" ht="12" customHeight="1" thickBot="1">
      <c r="A156" s="16" t="s">
        <v>13</v>
      </c>
      <c r="B156" s="48" t="s">
        <v>337</v>
      </c>
      <c r="C156" s="197"/>
      <c r="D156" s="207"/>
      <c r="E156" s="269"/>
      <c r="F156" s="302">
        <f t="shared" si="14"/>
        <v>0</v>
      </c>
      <c r="G156" s="174">
        <f>C156+D156</f>
        <v>0</v>
      </c>
    </row>
    <row r="157" spans="1:11" ht="15" customHeight="1" thickBot="1">
      <c r="A157" s="16" t="s">
        <v>14</v>
      </c>
      <c r="B157" s="48" t="s">
        <v>339</v>
      </c>
      <c r="C157" s="198">
        <f>+C133+C137+C144+C149+C155+C156</f>
        <v>0</v>
      </c>
      <c r="D157" s="208">
        <f>+D133+D137+D144+D149+D155+D156</f>
        <v>0</v>
      </c>
      <c r="E157" s="198">
        <f>+E133+E137+E144+E149+E155+E156</f>
        <v>0</v>
      </c>
      <c r="F157" s="198">
        <f>+F133+F137+F144+F149+F155+F156</f>
        <v>0</v>
      </c>
      <c r="G157" s="192">
        <f>C157+F157</f>
        <v>0</v>
      </c>
      <c r="H157" s="154"/>
      <c r="I157" s="155"/>
      <c r="J157" s="155"/>
      <c r="K157" s="155"/>
    </row>
    <row r="158" spans="1:7" s="144" customFormat="1" ht="12.75" customHeight="1" thickBot="1">
      <c r="A158" s="77" t="s">
        <v>15</v>
      </c>
      <c r="B158" s="118" t="s">
        <v>338</v>
      </c>
      <c r="C158" s="198">
        <f>+C132+C157</f>
        <v>0</v>
      </c>
      <c r="D158" s="208">
        <f>+D132+D157</f>
        <v>0</v>
      </c>
      <c r="E158" s="198">
        <f>+E132+E157</f>
        <v>0</v>
      </c>
      <c r="F158" s="198">
        <f>+F132+F157</f>
        <v>0</v>
      </c>
      <c r="G158" s="192">
        <f>+G132+G157</f>
        <v>0</v>
      </c>
    </row>
    <row r="159" ht="7.5" customHeight="1"/>
    <row r="160" spans="1:7" ht="15.75">
      <c r="A160" s="714" t="s">
        <v>261</v>
      </c>
      <c r="B160" s="714"/>
      <c r="C160" s="714"/>
      <c r="D160" s="714"/>
      <c r="E160" s="714"/>
      <c r="F160" s="714"/>
      <c r="G160" s="714"/>
    </row>
    <row r="161" spans="1:7" ht="15" customHeight="1" thickBot="1">
      <c r="A161" s="704" t="s">
        <v>84</v>
      </c>
      <c r="B161" s="704"/>
      <c r="C161" s="78"/>
      <c r="G161" s="78" t="str">
        <f>G93</f>
        <v>Forintban</v>
      </c>
    </row>
    <row r="162" spans="1:7" ht="25.5" customHeight="1" thickBot="1">
      <c r="A162" s="16">
        <v>1</v>
      </c>
      <c r="B162" s="21" t="s">
        <v>340</v>
      </c>
      <c r="C162" s="200">
        <f>+C66-C132</f>
        <v>0</v>
      </c>
      <c r="D162" s="131">
        <f>+D66-D132</f>
        <v>0</v>
      </c>
      <c r="E162" s="131">
        <f>+E66-E132</f>
        <v>0</v>
      </c>
      <c r="F162" s="131">
        <f>+F66-F132</f>
        <v>0</v>
      </c>
      <c r="G162" s="73">
        <f>+G66-G132</f>
        <v>0</v>
      </c>
    </row>
    <row r="163" spans="1:7" ht="32.25" customHeight="1" thickBot="1">
      <c r="A163" s="16" t="s">
        <v>6</v>
      </c>
      <c r="B163" s="21" t="s">
        <v>346</v>
      </c>
      <c r="C163" s="131">
        <f>+C90-C157</f>
        <v>0</v>
      </c>
      <c r="D163" s="131">
        <f>+D90-D157</f>
        <v>0</v>
      </c>
      <c r="E163" s="131">
        <f>+E90-E157</f>
        <v>0</v>
      </c>
      <c r="F163" s="131">
        <f>+F90-F157</f>
        <v>0</v>
      </c>
      <c r="G163" s="73">
        <f>+G90-G157</f>
        <v>0</v>
      </c>
    </row>
  </sheetData>
  <sheetProtection/>
  <mergeCells count="14">
    <mergeCell ref="A4:B4"/>
    <mergeCell ref="A5:A6"/>
    <mergeCell ref="B5:B6"/>
    <mergeCell ref="C5:G5"/>
    <mergeCell ref="A161:B161"/>
    <mergeCell ref="C1:G1"/>
    <mergeCell ref="A92:G92"/>
    <mergeCell ref="A93:B93"/>
    <mergeCell ref="A94:A95"/>
    <mergeCell ref="B94:B95"/>
    <mergeCell ref="C94:G94"/>
    <mergeCell ref="A160:G160"/>
    <mergeCell ref="C2:G2"/>
    <mergeCell ref="A3:G3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SÁGVÁR KÖZSÉG ÖNKORMÁNYZATA
2019. ÉVI KÖLTSÉGVETÉS ÁLLAMIGAZGATÁSI FELADATOK MÓDOSÍTOTT MÉRLEGE&amp;10
</oddHeader>
  </headerFooter>
  <rowBreaks count="2" manualBreakCount="2">
    <brk id="70" max="6" man="1"/>
    <brk id="9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tabSelected="1" view="pageLayout" zoomScaleSheetLayoutView="100" workbookViewId="0" topLeftCell="C1">
      <selection activeCell="H20" sqref="H20"/>
    </sheetView>
  </sheetViews>
  <sheetFormatPr defaultColWidth="9.00390625" defaultRowHeight="12.75"/>
  <cols>
    <col min="1" max="1" width="6.875" style="32" customWidth="1"/>
    <col min="2" max="2" width="48.00390625" style="56" customWidth="1"/>
    <col min="3" max="5" width="15.50390625" style="32" customWidth="1"/>
    <col min="6" max="6" width="55.125" style="32" customWidth="1"/>
    <col min="7" max="9" width="15.50390625" style="32" customWidth="1"/>
    <col min="10" max="16384" width="9.375" style="32" customWidth="1"/>
  </cols>
  <sheetData>
    <row r="1" spans="6:9" ht="12.75">
      <c r="F1" s="718" t="s">
        <v>660</v>
      </c>
      <c r="G1" s="718"/>
      <c r="H1" s="718"/>
      <c r="I1" s="718"/>
    </row>
    <row r="2" spans="6:9" ht="12.75">
      <c r="F2" s="718" t="s">
        <v>683</v>
      </c>
      <c r="G2" s="718"/>
      <c r="H2" s="718"/>
      <c r="I2" s="718"/>
    </row>
    <row r="3" spans="2:9" ht="39.75" customHeight="1">
      <c r="B3" s="85" t="s">
        <v>88</v>
      </c>
      <c r="C3" s="86"/>
      <c r="D3" s="86"/>
      <c r="E3" s="86"/>
      <c r="F3" s="86"/>
      <c r="G3" s="86"/>
      <c r="H3" s="86"/>
      <c r="I3" s="86"/>
    </row>
    <row r="4" spans="7:9" ht="14.25" thickBot="1">
      <c r="G4" s="87"/>
      <c r="H4" s="87"/>
      <c r="I4" s="87" t="s">
        <v>448</v>
      </c>
    </row>
    <row r="5" spans="1:9" ht="18" customHeight="1" thickBot="1">
      <c r="A5" s="716" t="s">
        <v>47</v>
      </c>
      <c r="B5" s="88" t="s">
        <v>37</v>
      </c>
      <c r="C5" s="89"/>
      <c r="D5" s="209"/>
      <c r="E5" s="209"/>
      <c r="F5" s="88" t="s">
        <v>38</v>
      </c>
      <c r="G5" s="90"/>
      <c r="H5" s="212"/>
      <c r="I5" s="213"/>
    </row>
    <row r="6" spans="1:9" s="91" customFormat="1" ht="42.75" customHeight="1" thickBot="1">
      <c r="A6" s="717"/>
      <c r="B6" s="57" t="s">
        <v>40</v>
      </c>
      <c r="C6" s="322" t="str">
        <f>+CONCATENATE('1.1.sz.mell.'!C5," eredeti előirányzat")</f>
        <v>2019. évi eredeti előirányzat</v>
      </c>
      <c r="D6" s="306" t="s">
        <v>645</v>
      </c>
      <c r="E6" s="308" t="s">
        <v>641</v>
      </c>
      <c r="F6" s="323" t="s">
        <v>40</v>
      </c>
      <c r="G6" s="322" t="str">
        <f>+C6</f>
        <v>2019. évi eredeti előirányzat</v>
      </c>
      <c r="H6" s="324" t="str">
        <f>+D6</f>
        <v>1.-2. sz. módosítás </v>
      </c>
      <c r="I6" s="325" t="str">
        <f>+E6</f>
        <v>2.számú módosítás utáni előirányzat</v>
      </c>
    </row>
    <row r="7" spans="1:9" s="95" customFormat="1" ht="12" customHeight="1" thickBot="1">
      <c r="A7" s="92" t="s">
        <v>353</v>
      </c>
      <c r="B7" s="93" t="s">
        <v>354</v>
      </c>
      <c r="C7" s="94" t="s">
        <v>355</v>
      </c>
      <c r="D7" s="210" t="s">
        <v>357</v>
      </c>
      <c r="E7" s="210" t="s">
        <v>432</v>
      </c>
      <c r="F7" s="93" t="s">
        <v>381</v>
      </c>
      <c r="G7" s="94" t="s">
        <v>359</v>
      </c>
      <c r="H7" s="94" t="s">
        <v>360</v>
      </c>
      <c r="I7" s="251" t="s">
        <v>433</v>
      </c>
    </row>
    <row r="8" spans="1:9" ht="12.75" customHeight="1">
      <c r="A8" s="96" t="s">
        <v>5</v>
      </c>
      <c r="B8" s="97" t="s">
        <v>262</v>
      </c>
      <c r="C8" s="79">
        <f>'1.1.sz.mell.'!C8</f>
        <v>151182228</v>
      </c>
      <c r="D8" s="79">
        <f>'1.1.sz.mell.'!F8</f>
        <v>13153635</v>
      </c>
      <c r="E8" s="239">
        <f>C8+D8</f>
        <v>164335863</v>
      </c>
      <c r="F8" s="97" t="s">
        <v>41</v>
      </c>
      <c r="G8" s="79">
        <f>'1.1.sz.mell.'!C98</f>
        <v>144955000</v>
      </c>
      <c r="H8" s="79">
        <f>'1.1.sz.mell.'!F98</f>
        <v>1395000</v>
      </c>
      <c r="I8" s="243">
        <f>G8+H8</f>
        <v>146350000</v>
      </c>
    </row>
    <row r="9" spans="1:9" ht="12.75" customHeight="1">
      <c r="A9" s="98" t="s">
        <v>6</v>
      </c>
      <c r="B9" s="99" t="s">
        <v>263</v>
      </c>
      <c r="C9" s="80">
        <f>'1.1.sz.mell.'!C15</f>
        <v>100008000</v>
      </c>
      <c r="D9" s="79">
        <f>'1.1.sz.mell.'!F15</f>
        <v>-6279000</v>
      </c>
      <c r="E9" s="239">
        <f aca="true" t="shared" si="0" ref="E9:E23">C9+D9</f>
        <v>93729000</v>
      </c>
      <c r="F9" s="99" t="s">
        <v>104</v>
      </c>
      <c r="G9" s="80">
        <f>'1.1.sz.mell.'!C99</f>
        <v>28374000</v>
      </c>
      <c r="H9" s="80">
        <f>'1.1.sz.mell.'!F99</f>
        <v>217000</v>
      </c>
      <c r="I9" s="243">
        <f aca="true" t="shared" si="1" ref="I9:I24">G9+H9</f>
        <v>28591000</v>
      </c>
    </row>
    <row r="10" spans="1:9" ht="12.75" customHeight="1">
      <c r="A10" s="98" t="s">
        <v>7</v>
      </c>
      <c r="B10" s="99" t="s">
        <v>284</v>
      </c>
      <c r="C10" s="80">
        <f>'1.1.sz.mell.'!C21</f>
        <v>38918000</v>
      </c>
      <c r="D10" s="79">
        <f>'1.1.sz.mell.'!F21</f>
        <v>0</v>
      </c>
      <c r="E10" s="239">
        <f t="shared" si="0"/>
        <v>38918000</v>
      </c>
      <c r="F10" s="99" t="s">
        <v>127</v>
      </c>
      <c r="G10" s="80">
        <f>'1.1.sz.mell.'!C100</f>
        <v>217504000</v>
      </c>
      <c r="H10" s="80">
        <f>'1.1.sz.mell.'!F100</f>
        <v>3725000</v>
      </c>
      <c r="I10" s="243">
        <f t="shared" si="1"/>
        <v>221229000</v>
      </c>
    </row>
    <row r="11" spans="1:9" ht="12.75" customHeight="1">
      <c r="A11" s="98" t="s">
        <v>8</v>
      </c>
      <c r="B11" s="99" t="s">
        <v>95</v>
      </c>
      <c r="C11" s="80">
        <f>'1.1.sz.mell.'!C29</f>
        <v>74550000</v>
      </c>
      <c r="D11" s="79">
        <f>'1.1.sz.mell.'!F29</f>
        <v>0</v>
      </c>
      <c r="E11" s="698">
        <f t="shared" si="0"/>
        <v>74550000</v>
      </c>
      <c r="F11" s="700" t="s">
        <v>105</v>
      </c>
      <c r="G11" s="80">
        <f>'1.1.sz.mell.'!C101</f>
        <v>5390000</v>
      </c>
      <c r="H11" s="80">
        <f>'1.1.sz.mell.'!F101</f>
        <v>0</v>
      </c>
      <c r="I11" s="243">
        <f t="shared" si="1"/>
        <v>5390000</v>
      </c>
    </row>
    <row r="12" spans="1:9" ht="12.75" customHeight="1">
      <c r="A12" s="98" t="s">
        <v>9</v>
      </c>
      <c r="B12" s="100" t="s">
        <v>290</v>
      </c>
      <c r="C12" s="80">
        <f>'1.1.sz.mell.'!C38</f>
        <v>39786000</v>
      </c>
      <c r="D12" s="79">
        <f>'1.1.sz.mell.'!F38</f>
        <v>0</v>
      </c>
      <c r="E12" s="699">
        <f t="shared" si="0"/>
        <v>39786000</v>
      </c>
      <c r="F12" s="701" t="s">
        <v>647</v>
      </c>
      <c r="G12" s="697"/>
      <c r="H12" s="80">
        <v>190000</v>
      </c>
      <c r="I12" s="698">
        <v>190000</v>
      </c>
    </row>
    <row r="13" spans="1:9" ht="12.75" customHeight="1">
      <c r="A13" s="98" t="s">
        <v>10</v>
      </c>
      <c r="B13" s="99" t="s">
        <v>264</v>
      </c>
      <c r="C13" s="81">
        <f>'1.1.sz.mell.'!C56</f>
        <v>887000</v>
      </c>
      <c r="D13" s="79">
        <f>'1.1.sz.mell.'!F56</f>
        <v>850000</v>
      </c>
      <c r="E13" s="699">
        <f t="shared" si="0"/>
        <v>1737000</v>
      </c>
      <c r="F13" s="701" t="s">
        <v>646</v>
      </c>
      <c r="G13" s="697"/>
      <c r="H13" s="80">
        <v>420000</v>
      </c>
      <c r="I13" s="698">
        <v>420000</v>
      </c>
    </row>
    <row r="14" spans="1:9" ht="12.75" customHeight="1">
      <c r="A14" s="98" t="s">
        <v>11</v>
      </c>
      <c r="B14" s="99" t="s">
        <v>347</v>
      </c>
      <c r="C14" s="80"/>
      <c r="D14" s="80"/>
      <c r="E14" s="699">
        <f t="shared" si="0"/>
        <v>0</v>
      </c>
      <c r="F14" s="701" t="s">
        <v>648</v>
      </c>
      <c r="G14" s="80"/>
      <c r="H14" s="80">
        <v>900000</v>
      </c>
      <c r="I14" s="698">
        <f t="shared" si="1"/>
        <v>900000</v>
      </c>
    </row>
    <row r="15" spans="1:9" ht="12.75" customHeight="1">
      <c r="A15" s="98" t="s">
        <v>12</v>
      </c>
      <c r="B15" s="28"/>
      <c r="C15" s="80"/>
      <c r="D15" s="80"/>
      <c r="E15" s="698">
        <f t="shared" si="0"/>
        <v>0</v>
      </c>
      <c r="F15" s="701" t="s">
        <v>649</v>
      </c>
      <c r="G15" s="80"/>
      <c r="H15" s="80">
        <v>480000</v>
      </c>
      <c r="I15" s="699">
        <f t="shared" si="1"/>
        <v>480000</v>
      </c>
    </row>
    <row r="16" spans="1:9" ht="12.75" customHeight="1">
      <c r="A16" s="98"/>
      <c r="B16" s="696"/>
      <c r="C16" s="81"/>
      <c r="D16" s="81"/>
      <c r="E16" s="699"/>
      <c r="F16" s="701" t="s">
        <v>650</v>
      </c>
      <c r="G16" s="80"/>
      <c r="H16" s="80">
        <v>1200000</v>
      </c>
      <c r="I16" s="699">
        <f t="shared" si="1"/>
        <v>1200000</v>
      </c>
    </row>
    <row r="17" spans="1:9" ht="12.75" customHeight="1">
      <c r="A17" s="98"/>
      <c r="B17" s="696"/>
      <c r="C17" s="81"/>
      <c r="D17" s="81"/>
      <c r="E17" s="699"/>
      <c r="F17" s="701" t="s">
        <v>651</v>
      </c>
      <c r="G17" s="80"/>
      <c r="H17" s="80">
        <v>240000</v>
      </c>
      <c r="I17" s="699">
        <f t="shared" si="1"/>
        <v>240000</v>
      </c>
    </row>
    <row r="18" spans="1:9" ht="12.75" customHeight="1">
      <c r="A18" s="98"/>
      <c r="B18" s="696"/>
      <c r="C18" s="81"/>
      <c r="D18" s="81"/>
      <c r="E18" s="699"/>
      <c r="F18" s="701" t="s">
        <v>652</v>
      </c>
      <c r="G18" s="80"/>
      <c r="H18" s="80">
        <v>1250000</v>
      </c>
      <c r="I18" s="699">
        <f t="shared" si="1"/>
        <v>1250000</v>
      </c>
    </row>
    <row r="19" spans="1:9" ht="12.75" customHeight="1">
      <c r="A19" s="98" t="s">
        <v>13</v>
      </c>
      <c r="B19" s="156"/>
      <c r="C19" s="81"/>
      <c r="D19" s="81"/>
      <c r="E19" s="699">
        <f t="shared" si="0"/>
        <v>0</v>
      </c>
      <c r="F19" s="701" t="s">
        <v>653</v>
      </c>
      <c r="G19" s="80"/>
      <c r="H19" s="80">
        <v>120000</v>
      </c>
      <c r="I19" s="699">
        <f t="shared" si="1"/>
        <v>120000</v>
      </c>
    </row>
    <row r="20" spans="1:9" ht="12.75" customHeight="1">
      <c r="A20" s="98"/>
      <c r="B20" s="156"/>
      <c r="C20" s="81"/>
      <c r="D20" s="81"/>
      <c r="E20" s="699"/>
      <c r="F20" s="701" t="s">
        <v>654</v>
      </c>
      <c r="G20" s="80"/>
      <c r="H20" s="80">
        <v>500000</v>
      </c>
      <c r="I20" s="699">
        <f t="shared" si="1"/>
        <v>500000</v>
      </c>
    </row>
    <row r="21" spans="1:9" ht="12.75" customHeight="1">
      <c r="A21" s="98"/>
      <c r="B21" s="156"/>
      <c r="C21" s="81"/>
      <c r="D21" s="81"/>
      <c r="E21" s="699"/>
      <c r="F21" s="701" t="s">
        <v>655</v>
      </c>
      <c r="G21" s="80"/>
      <c r="H21" s="80">
        <v>90000</v>
      </c>
      <c r="I21" s="699">
        <f t="shared" si="1"/>
        <v>90000</v>
      </c>
    </row>
    <row r="22" spans="1:9" ht="12.75" customHeight="1">
      <c r="A22" s="98" t="s">
        <v>14</v>
      </c>
      <c r="B22" s="28"/>
      <c r="C22" s="80"/>
      <c r="D22" s="80"/>
      <c r="E22" s="699">
        <f t="shared" si="0"/>
        <v>0</v>
      </c>
      <c r="F22" s="700" t="s">
        <v>106</v>
      </c>
      <c r="G22" s="80">
        <f>'1.1.sz.mell.'!C102</f>
        <v>109502000</v>
      </c>
      <c r="H22" s="80">
        <f>'1.1.sz.mell.'!F102</f>
        <v>0</v>
      </c>
      <c r="I22" s="243">
        <f>G22+H22</f>
        <v>109502000</v>
      </c>
    </row>
    <row r="23" spans="1:9" ht="12.75" customHeight="1">
      <c r="A23" s="98" t="s">
        <v>15</v>
      </c>
      <c r="B23" s="28"/>
      <c r="C23" s="80"/>
      <c r="D23" s="80"/>
      <c r="E23" s="239">
        <f t="shared" si="0"/>
        <v>0</v>
      </c>
      <c r="F23" s="99" t="s">
        <v>35</v>
      </c>
      <c r="G23" s="80">
        <f>'1.1.sz.mell.'!C115</f>
        <v>10787925</v>
      </c>
      <c r="H23" s="80">
        <f>'1.1.sz.mell.'!F115</f>
        <v>3958635</v>
      </c>
      <c r="I23" s="243">
        <f>G23+H23</f>
        <v>14746560</v>
      </c>
    </row>
    <row r="24" spans="1:9" ht="12.75" customHeight="1" thickBot="1">
      <c r="A24" s="98" t="s">
        <v>16</v>
      </c>
      <c r="B24" s="34"/>
      <c r="C24" s="82"/>
      <c r="D24" s="82"/>
      <c r="E24" s="240"/>
      <c r="F24" s="28"/>
      <c r="G24" s="82"/>
      <c r="H24" s="82"/>
      <c r="I24" s="243">
        <f t="shared" si="1"/>
        <v>0</v>
      </c>
    </row>
    <row r="25" spans="1:9" ht="21.75" thickBot="1">
      <c r="A25" s="101" t="s">
        <v>17</v>
      </c>
      <c r="B25" s="49" t="s">
        <v>348</v>
      </c>
      <c r="C25" s="83">
        <f>C8+C9+C11+C12+C13</f>
        <v>366413228</v>
      </c>
      <c r="D25" s="83">
        <f>D8+D9+D11+D12+D13</f>
        <v>7724635</v>
      </c>
      <c r="E25" s="83">
        <f>E8+E9+E11+E12+E13</f>
        <v>374137863</v>
      </c>
      <c r="F25" s="49" t="s">
        <v>270</v>
      </c>
      <c r="G25" s="83">
        <f>SUM(G8:G24)</f>
        <v>516512925</v>
      </c>
      <c r="H25" s="83">
        <f>SUM(H8:H24)</f>
        <v>14685635</v>
      </c>
      <c r="I25" s="117">
        <f>SUM(I8:I24)</f>
        <v>531198560</v>
      </c>
    </row>
    <row r="26" spans="1:9" ht="12.75" customHeight="1">
      <c r="A26" s="102" t="s">
        <v>18</v>
      </c>
      <c r="B26" s="103" t="s">
        <v>267</v>
      </c>
      <c r="C26" s="242">
        <f>+C27+C28+C29+C30</f>
        <v>437428281</v>
      </c>
      <c r="D26" s="242">
        <f>+D27+D28+D29+D30</f>
        <v>0</v>
      </c>
      <c r="E26" s="242">
        <f>+E27+E28+E29+E30</f>
        <v>437428281</v>
      </c>
      <c r="F26" s="104" t="s">
        <v>112</v>
      </c>
      <c r="G26" s="84">
        <f>'1.1.sz.mell.'!C137</f>
        <v>0</v>
      </c>
      <c r="H26" s="84">
        <f>'1.1.sz.mell.'!F137</f>
        <v>0</v>
      </c>
      <c r="I26" s="244">
        <f>G26+H26</f>
        <v>0</v>
      </c>
    </row>
    <row r="27" spans="1:9" ht="12.75" customHeight="1">
      <c r="A27" s="105" t="s">
        <v>19</v>
      </c>
      <c r="B27" s="104" t="s">
        <v>120</v>
      </c>
      <c r="C27" s="40">
        <f>'1.1.sz.mell.'!C77</f>
        <v>437428281</v>
      </c>
      <c r="D27" s="40">
        <f>'1.1.sz.mell.'!F77</f>
        <v>0</v>
      </c>
      <c r="E27" s="241">
        <f>C27+D27</f>
        <v>437428281</v>
      </c>
      <c r="F27" s="104" t="s">
        <v>269</v>
      </c>
      <c r="G27" s="40"/>
      <c r="H27" s="40"/>
      <c r="I27" s="245">
        <f aca="true" t="shared" si="2" ref="I27:I35">G27+H27</f>
        <v>0</v>
      </c>
    </row>
    <row r="28" spans="1:9" ht="12.75" customHeight="1">
      <c r="A28" s="105" t="s">
        <v>20</v>
      </c>
      <c r="B28" s="104" t="s">
        <v>121</v>
      </c>
      <c r="C28" s="40"/>
      <c r="D28" s="40"/>
      <c r="E28" s="241">
        <f>C28+D28</f>
        <v>0</v>
      </c>
      <c r="F28" s="104" t="s">
        <v>86</v>
      </c>
      <c r="G28" s="40"/>
      <c r="H28" s="40"/>
      <c r="I28" s="245">
        <f t="shared" si="2"/>
        <v>0</v>
      </c>
    </row>
    <row r="29" spans="1:9" ht="12.75" customHeight="1">
      <c r="A29" s="105" t="s">
        <v>21</v>
      </c>
      <c r="B29" s="104" t="s">
        <v>125</v>
      </c>
      <c r="C29" s="40"/>
      <c r="D29" s="40"/>
      <c r="E29" s="241">
        <f>C29+D29</f>
        <v>0</v>
      </c>
      <c r="F29" s="104" t="s">
        <v>87</v>
      </c>
      <c r="G29" s="40">
        <f>'1.1.sz.mell.'!C134</f>
        <v>8000000</v>
      </c>
      <c r="H29" s="40">
        <f>'1.1.sz.mell.'!F134</f>
        <v>-8000000</v>
      </c>
      <c r="I29" s="245">
        <f t="shared" si="2"/>
        <v>0</v>
      </c>
    </row>
    <row r="30" spans="1:9" ht="12.75" customHeight="1">
      <c r="A30" s="105" t="s">
        <v>22</v>
      </c>
      <c r="B30" s="104" t="s">
        <v>126</v>
      </c>
      <c r="C30" s="40"/>
      <c r="D30" s="40"/>
      <c r="E30" s="241">
        <f>C30+D30</f>
        <v>0</v>
      </c>
      <c r="F30" s="103" t="s">
        <v>260</v>
      </c>
      <c r="G30" s="40">
        <f>'1.1.sz.mell.'!C146</f>
        <v>5483584</v>
      </c>
      <c r="H30" s="40">
        <f>'1.1.sz.mell.'!F146</f>
        <v>0</v>
      </c>
      <c r="I30" s="245">
        <f t="shared" si="2"/>
        <v>5483584</v>
      </c>
    </row>
    <row r="31" spans="1:9" ht="12.75" customHeight="1">
      <c r="A31" s="105" t="s">
        <v>23</v>
      </c>
      <c r="B31" s="104" t="s">
        <v>268</v>
      </c>
      <c r="C31" s="241">
        <f>+C32+C33</f>
        <v>0</v>
      </c>
      <c r="D31" s="241">
        <f>+D32+D33</f>
        <v>0</v>
      </c>
      <c r="E31" s="241">
        <f>+E32+E33</f>
        <v>0</v>
      </c>
      <c r="F31" s="104" t="s">
        <v>113</v>
      </c>
      <c r="G31" s="40"/>
      <c r="H31" s="40"/>
      <c r="I31" s="245">
        <f t="shared" si="2"/>
        <v>0</v>
      </c>
    </row>
    <row r="32" spans="1:9" ht="12.75" customHeight="1">
      <c r="A32" s="102" t="s">
        <v>24</v>
      </c>
      <c r="B32" s="103" t="s">
        <v>265</v>
      </c>
      <c r="C32" s="84">
        <f>'1.1.sz.mell.'!C70</f>
        <v>0</v>
      </c>
      <c r="D32" s="84">
        <f>'1.1.sz.mell.'!F70</f>
        <v>0</v>
      </c>
      <c r="E32" s="242">
        <f>C32+D32</f>
        <v>0</v>
      </c>
      <c r="F32" s="97" t="s">
        <v>330</v>
      </c>
      <c r="G32" s="84"/>
      <c r="H32" s="84"/>
      <c r="I32" s="244">
        <f t="shared" si="2"/>
        <v>0</v>
      </c>
    </row>
    <row r="33" spans="1:9" ht="12.75" customHeight="1">
      <c r="A33" s="105" t="s">
        <v>25</v>
      </c>
      <c r="B33" s="104" t="s">
        <v>266</v>
      </c>
      <c r="C33" s="40">
        <f>'1.1.sz.mell.'!C74</f>
        <v>0</v>
      </c>
      <c r="D33" s="40"/>
      <c r="E33" s="241">
        <f>C33+D33</f>
        <v>0</v>
      </c>
      <c r="F33" s="99" t="s">
        <v>336</v>
      </c>
      <c r="G33" s="40"/>
      <c r="H33" s="40"/>
      <c r="I33" s="245">
        <f t="shared" si="2"/>
        <v>0</v>
      </c>
    </row>
    <row r="34" spans="1:9" ht="12.75" customHeight="1">
      <c r="A34" s="98" t="s">
        <v>26</v>
      </c>
      <c r="B34" s="110" t="s">
        <v>465</v>
      </c>
      <c r="C34" s="40">
        <f>'1.1.sz.mell.'!C82</f>
        <v>0</v>
      </c>
      <c r="D34" s="40">
        <f>'1.1.sz.mell.'!F82</f>
        <v>0</v>
      </c>
      <c r="E34" s="241">
        <f>C34+D34</f>
        <v>0</v>
      </c>
      <c r="F34" s="99" t="s">
        <v>337</v>
      </c>
      <c r="G34" s="40"/>
      <c r="H34" s="40"/>
      <c r="I34" s="245">
        <f t="shared" si="2"/>
        <v>0</v>
      </c>
    </row>
    <row r="35" spans="1:9" ht="21.75" customHeight="1" thickBot="1">
      <c r="A35" s="127" t="s">
        <v>27</v>
      </c>
      <c r="B35" s="103" t="s">
        <v>223</v>
      </c>
      <c r="C35" s="84"/>
      <c r="D35" s="84"/>
      <c r="E35" s="242">
        <f>C35+D35</f>
        <v>0</v>
      </c>
      <c r="F35" s="158"/>
      <c r="G35" s="84"/>
      <c r="H35" s="84"/>
      <c r="I35" s="244">
        <f t="shared" si="2"/>
        <v>0</v>
      </c>
    </row>
    <row r="36" spans="1:9" ht="24" customHeight="1" thickBot="1">
      <c r="A36" s="101" t="s">
        <v>28</v>
      </c>
      <c r="B36" s="49" t="s">
        <v>349</v>
      </c>
      <c r="C36" s="83">
        <f>+C26+C31+C34+C35</f>
        <v>437428281</v>
      </c>
      <c r="D36" s="83">
        <f>+D26+D31+D34+D35</f>
        <v>0</v>
      </c>
      <c r="E36" s="211">
        <f>+E26+E31+E34+E35</f>
        <v>437428281</v>
      </c>
      <c r="F36" s="49" t="s">
        <v>351</v>
      </c>
      <c r="G36" s="83">
        <f>SUM(G26:G35)</f>
        <v>13483584</v>
      </c>
      <c r="H36" s="83">
        <f>SUM(H26:H35)</f>
        <v>-8000000</v>
      </c>
      <c r="I36" s="117">
        <f>SUM(I26:I35)</f>
        <v>5483584</v>
      </c>
    </row>
    <row r="37" spans="1:9" ht="13.5" thickBot="1">
      <c r="A37" s="101" t="s">
        <v>29</v>
      </c>
      <c r="B37" s="107" t="s">
        <v>350</v>
      </c>
      <c r="C37" s="252">
        <f>+C25+C36</f>
        <v>803841509</v>
      </c>
      <c r="D37" s="252">
        <f>+D25+D36</f>
        <v>7724635</v>
      </c>
      <c r="E37" s="253">
        <f>+E25+E36</f>
        <v>811566144</v>
      </c>
      <c r="F37" s="107" t="s">
        <v>352</v>
      </c>
      <c r="G37" s="252">
        <f>+G25+G36</f>
        <v>529996509</v>
      </c>
      <c r="H37" s="252">
        <f>+H25+H36</f>
        <v>6685635</v>
      </c>
      <c r="I37" s="253">
        <f>+I25+I36</f>
        <v>536682144</v>
      </c>
    </row>
    <row r="38" spans="1:9" ht="13.5" thickBot="1">
      <c r="A38" s="101" t="s">
        <v>30</v>
      </c>
      <c r="B38" s="107" t="s">
        <v>90</v>
      </c>
      <c r="C38" s="252">
        <f>IF(C25-G25&lt;0,G25-C25,"-")</f>
        <v>150099697</v>
      </c>
      <c r="D38" s="252">
        <f>IF(D25-H25&lt;0,H25-D25,"-")</f>
        <v>6961000</v>
      </c>
      <c r="E38" s="253">
        <f>IF(E25-I25&lt;0,I25-E25,"-")</f>
        <v>157060697</v>
      </c>
      <c r="F38" s="107" t="s">
        <v>91</v>
      </c>
      <c r="G38" s="252" t="str">
        <f>IF(C25-G25&gt;0,C25-G25,"-")</f>
        <v>-</v>
      </c>
      <c r="H38" s="252" t="str">
        <f>IF(D25-H25&gt;0,D25-H25,"-")</f>
        <v>-</v>
      </c>
      <c r="I38" s="253" t="str">
        <f>IF(E25-I25&gt;0,E25-I25,"-")</f>
        <v>-</v>
      </c>
    </row>
    <row r="39" spans="1:9" ht="13.5" thickBot="1">
      <c r="A39" s="101" t="s">
        <v>31</v>
      </c>
      <c r="B39" s="107" t="s">
        <v>435</v>
      </c>
      <c r="C39" s="252" t="str">
        <f>IF(C37-G37&lt;0,G37-C37,"-")</f>
        <v>-</v>
      </c>
      <c r="D39" s="252" t="str">
        <f>IF(D37-H37&lt;0,H37-D37,"-")</f>
        <v>-</v>
      </c>
      <c r="E39" s="252" t="str">
        <f>IF(E37-I37&lt;0,I37-E37,"-")</f>
        <v>-</v>
      </c>
      <c r="F39" s="107" t="s">
        <v>436</v>
      </c>
      <c r="G39" s="252">
        <f>IF(C37-G37&gt;0,C37-G37,"-")</f>
        <v>273845000</v>
      </c>
      <c r="H39" s="252">
        <f>IF(D37-H37&gt;0,D37-H37,"-")</f>
        <v>1039000</v>
      </c>
      <c r="I39" s="254">
        <f>IF(E37-I37&gt;0,E37-I37,"-")</f>
        <v>274884000</v>
      </c>
    </row>
  </sheetData>
  <sheetProtection/>
  <mergeCells count="3">
    <mergeCell ref="A5:A6"/>
    <mergeCell ref="F2:I2"/>
    <mergeCell ref="F1:I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>&amp;C&amp;"Times New Roman CE,Félkövér"&amp;12SÁGVÁR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49"/>
  <sheetViews>
    <sheetView view="pageLayout" zoomScaleSheetLayoutView="100" workbookViewId="0" topLeftCell="C1">
      <selection activeCell="F49" sqref="F49:I49"/>
    </sheetView>
  </sheetViews>
  <sheetFormatPr defaultColWidth="9.00390625" defaultRowHeight="12.75"/>
  <cols>
    <col min="1" max="1" width="6.875" style="32" customWidth="1"/>
    <col min="2" max="2" width="49.875" style="56" customWidth="1"/>
    <col min="3" max="5" width="15.50390625" style="32" customWidth="1"/>
    <col min="6" max="6" width="49.875" style="32" customWidth="1"/>
    <col min="7" max="9" width="15.50390625" style="32" customWidth="1"/>
    <col min="10" max="16384" width="9.375" style="32" customWidth="1"/>
  </cols>
  <sheetData>
    <row r="1" spans="6:9" ht="12.75">
      <c r="F1" s="718" t="s">
        <v>661</v>
      </c>
      <c r="G1" s="718"/>
      <c r="H1" s="718"/>
      <c r="I1" s="718"/>
    </row>
    <row r="2" spans="6:9" ht="12.75">
      <c r="F2" s="718" t="s">
        <v>682</v>
      </c>
      <c r="G2" s="718"/>
      <c r="H2" s="718"/>
      <c r="I2" s="718"/>
    </row>
    <row r="3" spans="2:9" ht="15.75">
      <c r="B3" s="719" t="s">
        <v>454</v>
      </c>
      <c r="C3" s="719"/>
      <c r="D3" s="719"/>
      <c r="E3" s="719"/>
      <c r="F3" s="719"/>
      <c r="G3" s="719"/>
      <c r="H3" s="719"/>
      <c r="I3" s="719"/>
    </row>
    <row r="4" spans="2:9" ht="31.5" customHeight="1">
      <c r="B4" s="85" t="s">
        <v>89</v>
      </c>
      <c r="C4" s="86"/>
      <c r="D4" s="86"/>
      <c r="E4" s="86"/>
      <c r="F4" s="86"/>
      <c r="G4" s="86"/>
      <c r="H4" s="86"/>
      <c r="I4" s="86"/>
    </row>
    <row r="5" spans="7:9" ht="14.25" thickBot="1">
      <c r="G5" s="87"/>
      <c r="H5" s="87"/>
      <c r="I5" s="87" t="str">
        <f>'2.1.sz.mell  '!I4</f>
        <v>Forintban</v>
      </c>
    </row>
    <row r="6" spans="1:9" ht="13.5" customHeight="1" thickBot="1">
      <c r="A6" s="716" t="s">
        <v>47</v>
      </c>
      <c r="B6" s="88" t="s">
        <v>37</v>
      </c>
      <c r="C6" s="89"/>
      <c r="D6" s="209"/>
      <c r="E6" s="209"/>
      <c r="F6" s="88" t="s">
        <v>38</v>
      </c>
      <c r="G6" s="90"/>
      <c r="H6" s="212"/>
      <c r="I6" s="213"/>
    </row>
    <row r="7" spans="1:9" s="91" customFormat="1" ht="36.75" thickBot="1">
      <c r="A7" s="717"/>
      <c r="B7" s="57" t="s">
        <v>40</v>
      </c>
      <c r="C7" s="322" t="str">
        <f>+CONCATENATE('1.1.sz.mell.'!C5," eredeti előirányzat")</f>
        <v>2019. évi eredeti előirányzat</v>
      </c>
      <c r="D7" s="306" t="s">
        <v>645</v>
      </c>
      <c r="E7" s="308" t="s">
        <v>641</v>
      </c>
      <c r="F7" s="323" t="s">
        <v>40</v>
      </c>
      <c r="G7" s="322" t="str">
        <f>+C7</f>
        <v>2019. évi eredeti előirányzat</v>
      </c>
      <c r="H7" s="324" t="str">
        <f>+D7</f>
        <v>1.-2. sz. módosítás </v>
      </c>
      <c r="I7" s="325" t="str">
        <f>+E7</f>
        <v>2.számú módosítás utáni előirányzat</v>
      </c>
    </row>
    <row r="8" spans="1:9" s="91" customFormat="1" ht="13.5" thickBot="1">
      <c r="A8" s="92" t="s">
        <v>353</v>
      </c>
      <c r="B8" s="93" t="s">
        <v>354</v>
      </c>
      <c r="C8" s="94" t="s">
        <v>355</v>
      </c>
      <c r="D8" s="210" t="s">
        <v>357</v>
      </c>
      <c r="E8" s="210" t="s">
        <v>432</v>
      </c>
      <c r="F8" s="93" t="s">
        <v>381</v>
      </c>
      <c r="G8" s="94" t="s">
        <v>359</v>
      </c>
      <c r="H8" s="94" t="s">
        <v>360</v>
      </c>
      <c r="I8" s="251" t="s">
        <v>433</v>
      </c>
    </row>
    <row r="9" spans="1:9" ht="12.75" customHeight="1">
      <c r="A9" s="96" t="s">
        <v>5</v>
      </c>
      <c r="B9" s="97" t="s">
        <v>271</v>
      </c>
      <c r="C9" s="79">
        <f>'1.1.sz.mell.'!C22</f>
        <v>53141000</v>
      </c>
      <c r="D9" s="79">
        <f>'1.1.sz.mell.'!F22</f>
        <v>235000</v>
      </c>
      <c r="E9" s="239">
        <f>C9+D9</f>
        <v>53376000</v>
      </c>
      <c r="F9" s="97" t="s">
        <v>122</v>
      </c>
      <c r="G9" s="79">
        <f>'1.1.sz.mell.'!C119</f>
        <v>432186000</v>
      </c>
      <c r="H9" s="216">
        <f>'1.1.sz.mell.'!F119</f>
        <v>6664000</v>
      </c>
      <c r="I9" s="246">
        <f>G9+H9</f>
        <v>438850000</v>
      </c>
    </row>
    <row r="10" spans="1:9" ht="12.75">
      <c r="A10" s="98" t="s">
        <v>6</v>
      </c>
      <c r="B10" s="99" t="s">
        <v>272</v>
      </c>
      <c r="C10" s="80">
        <f>'1.1.sz.mell.'!C28</f>
        <v>33841000</v>
      </c>
      <c r="D10" s="80">
        <f>'1.1.sz.mell.'!F28</f>
        <v>0</v>
      </c>
      <c r="E10" s="239">
        <f aca="true" t="shared" si="0" ref="E10:E19">C10+D10</f>
        <v>33841000</v>
      </c>
      <c r="F10" s="99" t="s">
        <v>277</v>
      </c>
      <c r="G10" s="80">
        <f>'1.1.sz.mell.'!C120</f>
        <v>412780000</v>
      </c>
      <c r="H10" s="80">
        <f>'1.1.sz.mell.'!F120</f>
        <v>5164000</v>
      </c>
      <c r="I10" s="247">
        <f aca="true" t="shared" si="1" ref="I10:I32">G10+H10</f>
        <v>417944000</v>
      </c>
    </row>
    <row r="11" spans="1:9" ht="12.75" customHeight="1">
      <c r="A11" s="98" t="s">
        <v>7</v>
      </c>
      <c r="B11" s="99" t="s">
        <v>2</v>
      </c>
      <c r="C11" s="80">
        <f>'1.1.sz.mell.'!C50</f>
        <v>4000000</v>
      </c>
      <c r="D11" s="80">
        <f>'1.1.sz.mell.'!F50</f>
        <v>0</v>
      </c>
      <c r="E11" s="239">
        <f t="shared" si="0"/>
        <v>4000000</v>
      </c>
      <c r="F11" s="99" t="s">
        <v>108</v>
      </c>
      <c r="G11" s="80"/>
      <c r="H11" s="80"/>
      <c r="I11" s="247">
        <f t="shared" si="1"/>
        <v>0</v>
      </c>
    </row>
    <row r="12" spans="1:9" ht="12.75" customHeight="1">
      <c r="A12" s="98" t="s">
        <v>8</v>
      </c>
      <c r="B12" s="99" t="s">
        <v>273</v>
      </c>
      <c r="C12" s="80">
        <f>'1.1.sz.mell.'!C61</f>
        <v>1200000</v>
      </c>
      <c r="D12" s="80">
        <f>'1.1.sz.mell.'!F61</f>
        <v>0</v>
      </c>
      <c r="E12" s="239">
        <f t="shared" si="0"/>
        <v>1200000</v>
      </c>
      <c r="F12" s="99" t="s">
        <v>278</v>
      </c>
      <c r="G12" s="80"/>
      <c r="H12" s="80"/>
      <c r="I12" s="247">
        <f t="shared" si="1"/>
        <v>0</v>
      </c>
    </row>
    <row r="13" spans="1:9" ht="12.75" customHeight="1">
      <c r="A13" s="98" t="s">
        <v>9</v>
      </c>
      <c r="B13" s="99" t="s">
        <v>274</v>
      </c>
      <c r="C13" s="80"/>
      <c r="D13" s="80"/>
      <c r="E13" s="239">
        <f t="shared" si="0"/>
        <v>0</v>
      </c>
      <c r="F13" s="99" t="s">
        <v>124</v>
      </c>
      <c r="G13" s="80"/>
      <c r="H13" s="80"/>
      <c r="I13" s="247">
        <f t="shared" si="1"/>
        <v>0</v>
      </c>
    </row>
    <row r="14" spans="1:9" ht="12.75" customHeight="1">
      <c r="A14" s="98" t="s">
        <v>10</v>
      </c>
      <c r="B14" s="99" t="s">
        <v>275</v>
      </c>
      <c r="C14" s="81"/>
      <c r="D14" s="81"/>
      <c r="E14" s="239">
        <f t="shared" si="0"/>
        <v>0</v>
      </c>
      <c r="F14" s="159"/>
      <c r="G14" s="80"/>
      <c r="H14" s="80"/>
      <c r="I14" s="247">
        <f t="shared" si="1"/>
        <v>0</v>
      </c>
    </row>
    <row r="15" spans="1:9" ht="12.75" customHeight="1">
      <c r="A15" s="98" t="s">
        <v>11</v>
      </c>
      <c r="B15" s="28"/>
      <c r="C15" s="80"/>
      <c r="D15" s="80"/>
      <c r="E15" s="239">
        <f t="shared" si="0"/>
        <v>0</v>
      </c>
      <c r="F15" s="159"/>
      <c r="G15" s="80"/>
      <c r="H15" s="80"/>
      <c r="I15" s="247">
        <f t="shared" si="1"/>
        <v>0</v>
      </c>
    </row>
    <row r="16" spans="1:9" ht="12.75" customHeight="1">
      <c r="A16" s="98" t="s">
        <v>12</v>
      </c>
      <c r="B16" s="28"/>
      <c r="C16" s="80"/>
      <c r="D16" s="80"/>
      <c r="E16" s="239">
        <f t="shared" si="0"/>
        <v>0</v>
      </c>
      <c r="F16" s="160"/>
      <c r="G16" s="80"/>
      <c r="H16" s="80"/>
      <c r="I16" s="247">
        <f t="shared" si="1"/>
        <v>0</v>
      </c>
    </row>
    <row r="17" spans="1:9" ht="12.75" customHeight="1">
      <c r="A17" s="98" t="s">
        <v>13</v>
      </c>
      <c r="B17" s="157"/>
      <c r="C17" s="81"/>
      <c r="D17" s="81"/>
      <c r="E17" s="239">
        <f t="shared" si="0"/>
        <v>0</v>
      </c>
      <c r="F17" s="159"/>
      <c r="G17" s="80"/>
      <c r="H17" s="80"/>
      <c r="I17" s="247">
        <f t="shared" si="1"/>
        <v>0</v>
      </c>
    </row>
    <row r="18" spans="1:9" ht="12.75">
      <c r="A18" s="98" t="s">
        <v>14</v>
      </c>
      <c r="B18" s="28"/>
      <c r="C18" s="81"/>
      <c r="D18" s="81"/>
      <c r="E18" s="239">
        <f t="shared" si="0"/>
        <v>0</v>
      </c>
      <c r="F18" s="159"/>
      <c r="G18" s="80"/>
      <c r="H18" s="80"/>
      <c r="I18" s="247">
        <f t="shared" si="1"/>
        <v>0</v>
      </c>
    </row>
    <row r="19" spans="1:9" ht="12.75" customHeight="1" thickBot="1">
      <c r="A19" s="127" t="s">
        <v>15</v>
      </c>
      <c r="B19" s="158"/>
      <c r="C19" s="129"/>
      <c r="D19" s="129"/>
      <c r="E19" s="239">
        <f t="shared" si="0"/>
        <v>0</v>
      </c>
      <c r="F19" s="128" t="s">
        <v>35</v>
      </c>
      <c r="G19" s="214"/>
      <c r="H19" s="214"/>
      <c r="I19" s="248">
        <f t="shared" si="1"/>
        <v>0</v>
      </c>
    </row>
    <row r="20" spans="1:9" ht="15.75" customHeight="1" thickBot="1">
      <c r="A20" s="101" t="s">
        <v>16</v>
      </c>
      <c r="B20" s="49" t="s">
        <v>285</v>
      </c>
      <c r="C20" s="83">
        <f>+C9+C11+C12+C14+C15+C16+C17+C18+C19</f>
        <v>58341000</v>
      </c>
      <c r="D20" s="83">
        <f>+D9+D11+D12+D14+D15+D16+D17+D18+D19</f>
        <v>235000</v>
      </c>
      <c r="E20" s="83">
        <f>+E9+E11+E12+E14+E15+E16+E17+E18+E19</f>
        <v>58576000</v>
      </c>
      <c r="F20" s="49" t="s">
        <v>286</v>
      </c>
      <c r="G20" s="83">
        <f>+G9+G11+G13+G14+G15+G16+G17+G18+G19</f>
        <v>432186000</v>
      </c>
      <c r="H20" s="83">
        <f>+H9+H11+H13+H14+H15+H16+H17+H18+H19</f>
        <v>6664000</v>
      </c>
      <c r="I20" s="117">
        <f>+I9+I11+I13+I14+I15+I16+I17+I18+I19</f>
        <v>438850000</v>
      </c>
    </row>
    <row r="21" spans="1:9" ht="12.75" customHeight="1">
      <c r="A21" s="96" t="s">
        <v>17</v>
      </c>
      <c r="B21" s="109" t="s">
        <v>140</v>
      </c>
      <c r="C21" s="116">
        <f>+C22+C23+C24+C25+C26</f>
        <v>0</v>
      </c>
      <c r="D21" s="116">
        <f>+D22+D23+D24+D25+D26</f>
        <v>0</v>
      </c>
      <c r="E21" s="116">
        <f>+E22+E23+E24+E25+E26</f>
        <v>0</v>
      </c>
      <c r="F21" s="104" t="s">
        <v>112</v>
      </c>
      <c r="G21" s="215"/>
      <c r="H21" s="215"/>
      <c r="I21" s="249">
        <f t="shared" si="1"/>
        <v>0</v>
      </c>
    </row>
    <row r="22" spans="1:9" ht="12.75" customHeight="1">
      <c r="A22" s="98" t="s">
        <v>18</v>
      </c>
      <c r="B22" s="110" t="s">
        <v>129</v>
      </c>
      <c r="C22" s="40"/>
      <c r="D22" s="40"/>
      <c r="E22" s="241">
        <f aca="true" t="shared" si="2" ref="E22:E32">C22+D22</f>
        <v>0</v>
      </c>
      <c r="F22" s="104" t="s">
        <v>115</v>
      </c>
      <c r="G22" s="40"/>
      <c r="H22" s="40"/>
      <c r="I22" s="245">
        <f t="shared" si="1"/>
        <v>0</v>
      </c>
    </row>
    <row r="23" spans="1:9" ht="12.75" customHeight="1">
      <c r="A23" s="96" t="s">
        <v>19</v>
      </c>
      <c r="B23" s="110" t="s">
        <v>130</v>
      </c>
      <c r="C23" s="40"/>
      <c r="D23" s="40"/>
      <c r="E23" s="241">
        <f t="shared" si="2"/>
        <v>0</v>
      </c>
      <c r="F23" s="104" t="s">
        <v>86</v>
      </c>
      <c r="G23" s="40"/>
      <c r="H23" s="40"/>
      <c r="I23" s="245">
        <f t="shared" si="1"/>
        <v>0</v>
      </c>
    </row>
    <row r="24" spans="1:9" ht="12.75" customHeight="1">
      <c r="A24" s="98" t="s">
        <v>20</v>
      </c>
      <c r="B24" s="110" t="s">
        <v>131</v>
      </c>
      <c r="C24" s="40"/>
      <c r="D24" s="40"/>
      <c r="E24" s="241">
        <f t="shared" si="2"/>
        <v>0</v>
      </c>
      <c r="F24" s="104" t="s">
        <v>87</v>
      </c>
      <c r="G24" s="40"/>
      <c r="H24" s="40"/>
      <c r="I24" s="245">
        <f t="shared" si="1"/>
        <v>0</v>
      </c>
    </row>
    <row r="25" spans="1:9" ht="12.75" customHeight="1">
      <c r="A25" s="96" t="s">
        <v>21</v>
      </c>
      <c r="B25" s="110" t="s">
        <v>132</v>
      </c>
      <c r="C25" s="40"/>
      <c r="D25" s="40"/>
      <c r="E25" s="241">
        <f t="shared" si="2"/>
        <v>0</v>
      </c>
      <c r="F25" s="103" t="s">
        <v>128</v>
      </c>
      <c r="G25" s="40"/>
      <c r="H25" s="40"/>
      <c r="I25" s="245">
        <f t="shared" si="1"/>
        <v>0</v>
      </c>
    </row>
    <row r="26" spans="1:9" ht="12.75" customHeight="1">
      <c r="A26" s="98" t="s">
        <v>22</v>
      </c>
      <c r="B26" s="111" t="s">
        <v>133</v>
      </c>
      <c r="C26" s="40"/>
      <c r="D26" s="40"/>
      <c r="E26" s="241">
        <f t="shared" si="2"/>
        <v>0</v>
      </c>
      <c r="F26" s="104" t="s">
        <v>116</v>
      </c>
      <c r="G26" s="40"/>
      <c r="H26" s="40"/>
      <c r="I26" s="245">
        <f t="shared" si="1"/>
        <v>0</v>
      </c>
    </row>
    <row r="27" spans="1:9" ht="12.75" customHeight="1">
      <c r="A27" s="96" t="s">
        <v>23</v>
      </c>
      <c r="B27" s="112" t="s">
        <v>134</v>
      </c>
      <c r="C27" s="241">
        <f>+C28+C29+C30+C31+C32</f>
        <v>100000000</v>
      </c>
      <c r="D27" s="106">
        <f>+D28+D29+D30+D31+D32</f>
        <v>0</v>
      </c>
      <c r="E27" s="241">
        <f>+E28+E29+E30+E31+E32</f>
        <v>100000000</v>
      </c>
      <c r="F27" s="113" t="s">
        <v>114</v>
      </c>
      <c r="G27" s="40"/>
      <c r="H27" s="40"/>
      <c r="I27" s="245">
        <f t="shared" si="1"/>
        <v>0</v>
      </c>
    </row>
    <row r="28" spans="1:9" ht="12.75" customHeight="1">
      <c r="A28" s="98" t="s">
        <v>24</v>
      </c>
      <c r="B28" s="111" t="s">
        <v>135</v>
      </c>
      <c r="C28" s="40">
        <f>'1.1.sz.mell.'!C68</f>
        <v>100000000</v>
      </c>
      <c r="D28" s="40"/>
      <c r="E28" s="241">
        <f t="shared" si="2"/>
        <v>100000000</v>
      </c>
      <c r="F28" s="113" t="s">
        <v>279</v>
      </c>
      <c r="G28" s="40"/>
      <c r="H28" s="40"/>
      <c r="I28" s="245">
        <f t="shared" si="1"/>
        <v>0</v>
      </c>
    </row>
    <row r="29" spans="1:9" ht="12.75" customHeight="1">
      <c r="A29" s="96" t="s">
        <v>25</v>
      </c>
      <c r="B29" s="111" t="s">
        <v>136</v>
      </c>
      <c r="C29" s="40"/>
      <c r="D29" s="40"/>
      <c r="E29" s="241">
        <f t="shared" si="2"/>
        <v>0</v>
      </c>
      <c r="F29" s="108"/>
      <c r="G29" s="40"/>
      <c r="H29" s="40"/>
      <c r="I29" s="245">
        <f t="shared" si="1"/>
        <v>0</v>
      </c>
    </row>
    <row r="30" spans="1:9" ht="12.75" customHeight="1">
      <c r="A30" s="98" t="s">
        <v>26</v>
      </c>
      <c r="B30" s="110" t="s">
        <v>137</v>
      </c>
      <c r="C30" s="40"/>
      <c r="D30" s="40"/>
      <c r="E30" s="241">
        <f t="shared" si="2"/>
        <v>0</v>
      </c>
      <c r="F30" s="47"/>
      <c r="G30" s="40"/>
      <c r="H30" s="40"/>
      <c r="I30" s="245">
        <f t="shared" si="1"/>
        <v>0</v>
      </c>
    </row>
    <row r="31" spans="1:9" ht="12.75" customHeight="1">
      <c r="A31" s="96" t="s">
        <v>27</v>
      </c>
      <c r="B31" s="114" t="s">
        <v>138</v>
      </c>
      <c r="C31" s="40"/>
      <c r="D31" s="40"/>
      <c r="E31" s="241">
        <f t="shared" si="2"/>
        <v>0</v>
      </c>
      <c r="F31" s="28"/>
      <c r="G31" s="40"/>
      <c r="H31" s="40"/>
      <c r="I31" s="245">
        <f t="shared" si="1"/>
        <v>0</v>
      </c>
    </row>
    <row r="32" spans="1:9" ht="12.75" customHeight="1" thickBot="1">
      <c r="A32" s="98" t="s">
        <v>28</v>
      </c>
      <c r="B32" s="115" t="s">
        <v>139</v>
      </c>
      <c r="C32" s="40"/>
      <c r="D32" s="40"/>
      <c r="E32" s="241">
        <f t="shared" si="2"/>
        <v>0</v>
      </c>
      <c r="F32" s="47"/>
      <c r="G32" s="40"/>
      <c r="H32" s="40"/>
      <c r="I32" s="245">
        <f t="shared" si="1"/>
        <v>0</v>
      </c>
    </row>
    <row r="33" spans="1:9" ht="21.75" customHeight="1" thickBot="1">
      <c r="A33" s="101" t="s">
        <v>29</v>
      </c>
      <c r="B33" s="49" t="s">
        <v>276</v>
      </c>
      <c r="C33" s="83">
        <f>+C21+C27</f>
        <v>100000000</v>
      </c>
      <c r="D33" s="83">
        <f>+D21+D27</f>
        <v>0</v>
      </c>
      <c r="E33" s="83">
        <f>+E21+E27</f>
        <v>100000000</v>
      </c>
      <c r="F33" s="49" t="s">
        <v>280</v>
      </c>
      <c r="G33" s="83">
        <f>SUM(G21:G32)</f>
        <v>0</v>
      </c>
      <c r="H33" s="83">
        <f>SUM(H21:H32)</f>
        <v>0</v>
      </c>
      <c r="I33" s="117">
        <f>SUM(I21:I32)</f>
        <v>0</v>
      </c>
    </row>
    <row r="34" spans="1:9" ht="13.5" thickBot="1">
      <c r="A34" s="101" t="s">
        <v>30</v>
      </c>
      <c r="B34" s="107" t="s">
        <v>281</v>
      </c>
      <c r="C34" s="252">
        <f>+C20+C33</f>
        <v>158341000</v>
      </c>
      <c r="D34" s="252">
        <f>+D20+D33</f>
        <v>235000</v>
      </c>
      <c r="E34" s="253">
        <f>+E20+E33</f>
        <v>158576000</v>
      </c>
      <c r="F34" s="107" t="s">
        <v>282</v>
      </c>
      <c r="G34" s="252">
        <f>+G20+G33</f>
        <v>432186000</v>
      </c>
      <c r="H34" s="252">
        <f>+H20+H33</f>
        <v>6664000</v>
      </c>
      <c r="I34" s="253">
        <f>+I20+I33</f>
        <v>438850000</v>
      </c>
    </row>
    <row r="35" spans="1:9" ht="13.5" thickBot="1">
      <c r="A35" s="101" t="s">
        <v>31</v>
      </c>
      <c r="B35" s="107" t="s">
        <v>90</v>
      </c>
      <c r="C35" s="252">
        <f>IF(C20-G20&lt;0,G20-C20,"-")</f>
        <v>373845000</v>
      </c>
      <c r="D35" s="252">
        <f>IF(D20-H20&lt;0,H20-D20,"-")</f>
        <v>6429000</v>
      </c>
      <c r="E35" s="253">
        <f>IF(E20-I20&lt;0,I20-E20,"-")</f>
        <v>380274000</v>
      </c>
      <c r="F35" s="107" t="s">
        <v>91</v>
      </c>
      <c r="G35" s="252" t="str">
        <f>IF(C20-G20&gt;0,C20-G20,"-")</f>
        <v>-</v>
      </c>
      <c r="H35" s="252" t="str">
        <f>IF(D20-H20&gt;0,D20-H20,"-")</f>
        <v>-</v>
      </c>
      <c r="I35" s="253" t="str">
        <f>IF(E20-I20&gt;0,E20-I20,"-")</f>
        <v>-</v>
      </c>
    </row>
    <row r="36" spans="1:9" ht="13.5" thickBot="1">
      <c r="A36" s="101" t="s">
        <v>32</v>
      </c>
      <c r="B36" s="107" t="s">
        <v>435</v>
      </c>
      <c r="C36" s="252">
        <f>IF(C34-G34&lt;0,G34-C34,"-")</f>
        <v>273845000</v>
      </c>
      <c r="D36" s="252">
        <f>IF(D34-H34&lt;0,H34-D34,"-")</f>
        <v>6429000</v>
      </c>
      <c r="E36" s="252">
        <f>IF(E34-I34&lt;0,I34-E34,"-")</f>
        <v>280274000</v>
      </c>
      <c r="F36" s="107" t="s">
        <v>436</v>
      </c>
      <c r="G36" s="252" t="str">
        <f>IF(C34-G34&gt;0,C34-G34,"-")</f>
        <v>-</v>
      </c>
      <c r="H36" s="252" t="str">
        <f>IF(D34-H34&gt;0,D34-H34,"-")</f>
        <v>-</v>
      </c>
      <c r="I36" s="254" t="str">
        <f>IF(E34-I34&gt;0,E34-I34,"-")</f>
        <v>-</v>
      </c>
    </row>
    <row r="49" spans="6:9" ht="12.75" customHeight="1">
      <c r="F49" s="720"/>
      <c r="G49" s="720"/>
      <c r="H49" s="720"/>
      <c r="I49" s="720"/>
    </row>
  </sheetData>
  <sheetProtection/>
  <mergeCells count="5">
    <mergeCell ref="A6:A7"/>
    <mergeCell ref="B3:I3"/>
    <mergeCell ref="F2:I2"/>
    <mergeCell ref="F1:I1"/>
    <mergeCell ref="F49:I49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6">
      <selection activeCell="B13" sqref="B1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17" t="s">
        <v>431</v>
      </c>
      <c r="B1" s="62"/>
      <c r="C1" s="62"/>
      <c r="D1" s="62"/>
      <c r="E1" s="218" t="s">
        <v>85</v>
      </c>
    </row>
    <row r="2" spans="1:5" ht="12.75">
      <c r="A2" s="62"/>
      <c r="B2" s="62"/>
      <c r="C2" s="62"/>
      <c r="D2" s="62"/>
      <c r="E2" s="62"/>
    </row>
    <row r="3" spans="1:5" ht="12.75">
      <c r="A3" s="219"/>
      <c r="B3" s="220"/>
      <c r="C3" s="219"/>
      <c r="D3" s="221"/>
      <c r="E3" s="220"/>
    </row>
    <row r="4" spans="1:5" ht="15.75">
      <c r="A4" s="64" t="str">
        <f>+ÖSSZEFÜGGÉSEK!A6</f>
        <v>2019. évi eredeti előirányzat BEVÉTELEK</v>
      </c>
      <c r="B4" s="222"/>
      <c r="C4" s="223"/>
      <c r="D4" s="221"/>
      <c r="E4" s="220"/>
    </row>
    <row r="5" spans="1:5" ht="12.75">
      <c r="A5" s="219"/>
      <c r="B5" s="220"/>
      <c r="C5" s="219"/>
      <c r="D5" s="221"/>
      <c r="E5" s="220"/>
    </row>
    <row r="6" spans="1:5" ht="12.75">
      <c r="A6" s="219" t="s">
        <v>402</v>
      </c>
      <c r="B6" s="220">
        <f>+'1.1.sz.mell.'!C66</f>
        <v>424754228</v>
      </c>
      <c r="C6" s="219" t="s">
        <v>382</v>
      </c>
      <c r="D6" s="221">
        <f>+'2.1.sz.mell  '!C25+'2.2.sz.mell  '!C20</f>
        <v>424754228</v>
      </c>
      <c r="E6" s="220">
        <f>+B6-D6</f>
        <v>0</v>
      </c>
    </row>
    <row r="7" spans="1:5" ht="12.75">
      <c r="A7" s="219" t="s">
        <v>418</v>
      </c>
      <c r="B7" s="220">
        <f>+'1.1.sz.mell.'!C90</f>
        <v>537428281</v>
      </c>
      <c r="C7" s="219" t="s">
        <v>388</v>
      </c>
      <c r="D7" s="221">
        <f>+'2.1.sz.mell  '!C36+'2.2.sz.mell  '!C33</f>
        <v>537428281</v>
      </c>
      <c r="E7" s="220">
        <f>+B7-D7</f>
        <v>0</v>
      </c>
    </row>
    <row r="8" spans="1:5" ht="12.75">
      <c r="A8" s="219" t="s">
        <v>419</v>
      </c>
      <c r="B8" s="220">
        <f>+'1.1.sz.mell.'!C91</f>
        <v>962182509</v>
      </c>
      <c r="C8" s="219" t="s">
        <v>389</v>
      </c>
      <c r="D8" s="221">
        <f>+'2.1.sz.mell  '!C37+'2.2.sz.mell  '!C34</f>
        <v>962182509</v>
      </c>
      <c r="E8" s="220">
        <f>+B8-D8</f>
        <v>0</v>
      </c>
    </row>
    <row r="9" spans="1:5" ht="12.75">
      <c r="A9" s="219"/>
      <c r="B9" s="220"/>
      <c r="C9" s="219"/>
      <c r="D9" s="221"/>
      <c r="E9" s="220"/>
    </row>
    <row r="10" spans="1:5" ht="15.75">
      <c r="A10" s="64" t="str">
        <f>+ÖSSZEFÜGGÉSEK!A13</f>
        <v>2019. évi előirányzat módosítások BEVÉTELEK</v>
      </c>
      <c r="B10" s="222"/>
      <c r="C10" s="223"/>
      <c r="D10" s="221"/>
      <c r="E10" s="220"/>
    </row>
    <row r="11" spans="1:5" ht="12.75">
      <c r="A11" s="219"/>
      <c r="B11" s="220"/>
      <c r="C11" s="219"/>
      <c r="D11" s="221"/>
      <c r="E11" s="220"/>
    </row>
    <row r="12" spans="1:5" ht="12.75">
      <c r="A12" s="219" t="s">
        <v>403</v>
      </c>
      <c r="B12" s="220">
        <f>+'1.1.sz.mell.'!F66</f>
        <v>7959635</v>
      </c>
      <c r="C12" s="219" t="s">
        <v>383</v>
      </c>
      <c r="D12" s="221">
        <f>+'2.1.sz.mell  '!D25+'2.2.sz.mell  '!D20</f>
        <v>7959635</v>
      </c>
      <c r="E12" s="220">
        <f>+B12-D12</f>
        <v>0</v>
      </c>
    </row>
    <row r="13" spans="1:5" ht="12.75">
      <c r="A13" s="219" t="s">
        <v>404</v>
      </c>
      <c r="B13" s="220">
        <f>+'1.1.sz.mell.'!F90</f>
        <v>50000000</v>
      </c>
      <c r="C13" s="219" t="s">
        <v>390</v>
      </c>
      <c r="D13" s="221">
        <f>+'2.1.sz.mell  '!D36+'2.2.sz.mell  '!D33</f>
        <v>0</v>
      </c>
      <c r="E13" s="220">
        <f>+B13-D13</f>
        <v>50000000</v>
      </c>
    </row>
    <row r="14" spans="1:5" ht="12.75">
      <c r="A14" s="219" t="s">
        <v>405</v>
      </c>
      <c r="B14" s="220">
        <f>+'1.1.sz.mell.'!F91</f>
        <v>57959635</v>
      </c>
      <c r="C14" s="219" t="s">
        <v>391</v>
      </c>
      <c r="D14" s="221">
        <f>+'2.1.sz.mell  '!D37+'2.2.sz.mell  '!D34</f>
        <v>7959635</v>
      </c>
      <c r="E14" s="220">
        <f>+B14-D14</f>
        <v>50000000</v>
      </c>
    </row>
    <row r="15" spans="1:5" ht="12.75">
      <c r="A15" s="219"/>
      <c r="B15" s="220"/>
      <c r="C15" s="219"/>
      <c r="D15" s="221"/>
      <c r="E15" s="220"/>
    </row>
    <row r="16" spans="1:5" ht="14.25">
      <c r="A16" s="224" t="str">
        <f>+ÖSSZEFÜGGÉSEK!A19</f>
        <v>2019. módosítás utáni módosított előrirányzatok BEVÉTELEK</v>
      </c>
      <c r="B16" s="63"/>
      <c r="C16" s="223"/>
      <c r="D16" s="221"/>
      <c r="E16" s="220"/>
    </row>
    <row r="17" spans="1:5" ht="12.75">
      <c r="A17" s="219"/>
      <c r="B17" s="220"/>
      <c r="C17" s="219"/>
      <c r="D17" s="221"/>
      <c r="E17" s="220"/>
    </row>
    <row r="18" spans="1:5" ht="12.75">
      <c r="A18" s="219" t="s">
        <v>406</v>
      </c>
      <c r="B18" s="220">
        <f>+'1.1.sz.mell.'!G66</f>
        <v>432713863</v>
      </c>
      <c r="C18" s="219" t="s">
        <v>384</v>
      </c>
      <c r="D18" s="221">
        <f>+'2.1.sz.mell  '!E25+'2.2.sz.mell  '!E20</f>
        <v>432713863</v>
      </c>
      <c r="E18" s="220">
        <f>+B18-D18</f>
        <v>0</v>
      </c>
    </row>
    <row r="19" spans="1:5" ht="12.75">
      <c r="A19" s="219" t="s">
        <v>407</v>
      </c>
      <c r="B19" s="220">
        <f>+'1.1.sz.mell.'!G90</f>
        <v>587428281</v>
      </c>
      <c r="C19" s="219" t="s">
        <v>392</v>
      </c>
      <c r="D19" s="221">
        <f>+'2.1.sz.mell  '!E36+'2.2.sz.mell  '!E33</f>
        <v>537428281</v>
      </c>
      <c r="E19" s="220">
        <f>+B19-D19</f>
        <v>50000000</v>
      </c>
    </row>
    <row r="20" spans="1:5" ht="12.75">
      <c r="A20" s="219" t="s">
        <v>408</v>
      </c>
      <c r="B20" s="220">
        <f>+'1.1.sz.mell.'!G91</f>
        <v>1020142144</v>
      </c>
      <c r="C20" s="219" t="s">
        <v>393</v>
      </c>
      <c r="D20" s="221">
        <f>+'2.1.sz.mell  '!E37+'2.2.sz.mell  '!E34</f>
        <v>970142144</v>
      </c>
      <c r="E20" s="220">
        <f>+B20-D20</f>
        <v>50000000</v>
      </c>
    </row>
    <row r="21" spans="1:5" ht="12.75">
      <c r="A21" s="219"/>
      <c r="B21" s="220"/>
      <c r="C21" s="219"/>
      <c r="D21" s="221"/>
      <c r="E21" s="220"/>
    </row>
    <row r="22" spans="1:5" ht="15.75">
      <c r="A22" s="64" t="str">
        <f>+ÖSSZEFÜGGÉSEK!A25</f>
        <v>2019. évi eredeti előirányzat KIADÁSOK</v>
      </c>
      <c r="B22" s="222"/>
      <c r="C22" s="223"/>
      <c r="D22" s="221"/>
      <c r="E22" s="220"/>
    </row>
    <row r="23" spans="1:5" ht="12.75">
      <c r="A23" s="219"/>
      <c r="B23" s="220"/>
      <c r="C23" s="219"/>
      <c r="D23" s="221"/>
      <c r="E23" s="220"/>
    </row>
    <row r="24" spans="1:5" ht="12.75">
      <c r="A24" s="219" t="s">
        <v>420</v>
      </c>
      <c r="B24" s="220">
        <f>+'1.1.sz.mell.'!C132</f>
        <v>948698925</v>
      </c>
      <c r="C24" s="219" t="s">
        <v>385</v>
      </c>
      <c r="D24" s="221">
        <f>+'2.1.sz.mell  '!G25+'2.2.sz.mell  '!G20</f>
        <v>948698925</v>
      </c>
      <c r="E24" s="220">
        <f>+B24-D24</f>
        <v>0</v>
      </c>
    </row>
    <row r="25" spans="1:5" ht="12.75">
      <c r="A25" s="219" t="s">
        <v>410</v>
      </c>
      <c r="B25" s="220">
        <f>+'1.1.sz.mell.'!C157</f>
        <v>13483584</v>
      </c>
      <c r="C25" s="219" t="s">
        <v>394</v>
      </c>
      <c r="D25" s="221">
        <f>+'2.1.sz.mell  '!G36+'2.2.sz.mell  '!G33</f>
        <v>13483584</v>
      </c>
      <c r="E25" s="220">
        <f>+B25-D25</f>
        <v>0</v>
      </c>
    </row>
    <row r="26" spans="1:5" ht="12.75">
      <c r="A26" s="219" t="s">
        <v>411</v>
      </c>
      <c r="B26" s="220">
        <f>+'1.1.sz.mell.'!C158</f>
        <v>962182509</v>
      </c>
      <c r="C26" s="219" t="s">
        <v>395</v>
      </c>
      <c r="D26" s="221">
        <f>+'2.1.sz.mell  '!G37+'2.2.sz.mell  '!G34</f>
        <v>962182509</v>
      </c>
      <c r="E26" s="220">
        <f>+B26-D26</f>
        <v>0</v>
      </c>
    </row>
    <row r="27" spans="1:5" ht="12.75">
      <c r="A27" s="219"/>
      <c r="B27" s="220"/>
      <c r="C27" s="219"/>
      <c r="D27" s="221"/>
      <c r="E27" s="220"/>
    </row>
    <row r="28" spans="1:5" ht="15.75">
      <c r="A28" s="64" t="str">
        <f>+ÖSSZEFÜGGÉSEK!A31</f>
        <v>2019. évi előirányzat módosítások KIADÁSOK</v>
      </c>
      <c r="B28" s="222"/>
      <c r="C28" s="223"/>
      <c r="D28" s="221"/>
      <c r="E28" s="220"/>
    </row>
    <row r="29" spans="1:5" ht="12.75">
      <c r="A29" s="219"/>
      <c r="B29" s="220"/>
      <c r="C29" s="219"/>
      <c r="D29" s="221"/>
      <c r="E29" s="220"/>
    </row>
    <row r="30" spans="1:5" ht="12.75">
      <c r="A30" s="219" t="s">
        <v>412</v>
      </c>
      <c r="B30" s="220">
        <f>+'1.1.sz.mell.'!F132</f>
        <v>15959635</v>
      </c>
      <c r="C30" s="219" t="s">
        <v>386</v>
      </c>
      <c r="D30" s="221">
        <f>+'2.1.sz.mell  '!H25+'2.2.sz.mell  '!H20</f>
        <v>21349635</v>
      </c>
      <c r="E30" s="220">
        <f>+B30-D30</f>
        <v>-5390000</v>
      </c>
    </row>
    <row r="31" spans="1:5" ht="12.75">
      <c r="A31" s="219" t="s">
        <v>413</v>
      </c>
      <c r="B31" s="220">
        <f>+'1.1.sz.mell.'!F157</f>
        <v>42000000</v>
      </c>
      <c r="C31" s="219" t="s">
        <v>396</v>
      </c>
      <c r="D31" s="221">
        <f>+'2.1.sz.mell  '!H36+'2.2.sz.mell  '!H33</f>
        <v>-8000000</v>
      </c>
      <c r="E31" s="220">
        <f>+B31-D31</f>
        <v>50000000</v>
      </c>
    </row>
    <row r="32" spans="1:5" ht="12.75">
      <c r="A32" s="219" t="s">
        <v>414</v>
      </c>
      <c r="B32" s="220">
        <f>+'1.1.sz.mell.'!F158</f>
        <v>57959635</v>
      </c>
      <c r="C32" s="219" t="s">
        <v>397</v>
      </c>
      <c r="D32" s="221">
        <f>+'2.1.sz.mell  '!H37+'2.2.sz.mell  '!H34</f>
        <v>13349635</v>
      </c>
      <c r="E32" s="220">
        <f>+B32-D32</f>
        <v>44610000</v>
      </c>
    </row>
    <row r="33" spans="1:5" ht="12.75">
      <c r="A33" s="219"/>
      <c r="B33" s="220"/>
      <c r="C33" s="219"/>
      <c r="D33" s="221"/>
      <c r="E33" s="220"/>
    </row>
    <row r="34" spans="1:5" ht="15.75">
      <c r="A34" s="225" t="str">
        <f>+ÖSSZEFÜGGÉSEK!A37</f>
        <v>2019. módosítás utáni módosított előirányzatok KIADÁSOK</v>
      </c>
      <c r="B34" s="222"/>
      <c r="C34" s="223"/>
      <c r="D34" s="221"/>
      <c r="E34" s="220"/>
    </row>
    <row r="35" spans="1:5" ht="12.75">
      <c r="A35" s="219"/>
      <c r="B35" s="220"/>
      <c r="C35" s="219"/>
      <c r="D35" s="221"/>
      <c r="E35" s="220"/>
    </row>
    <row r="36" spans="1:5" ht="12.75">
      <c r="A36" s="219" t="s">
        <v>415</v>
      </c>
      <c r="B36" s="220">
        <f>+'1.1.sz.mell.'!G132</f>
        <v>964658560</v>
      </c>
      <c r="C36" s="219" t="s">
        <v>387</v>
      </c>
      <c r="D36" s="221">
        <f>+'2.1.sz.mell  '!I25+'2.2.sz.mell  '!I20</f>
        <v>970048560</v>
      </c>
      <c r="E36" s="220">
        <f>+B36-D36</f>
        <v>-5390000</v>
      </c>
    </row>
    <row r="37" spans="1:5" ht="12.75">
      <c r="A37" s="219" t="s">
        <v>416</v>
      </c>
      <c r="B37" s="220">
        <f>+'1.1.sz.mell.'!G157</f>
        <v>55483584</v>
      </c>
      <c r="C37" s="219" t="s">
        <v>398</v>
      </c>
      <c r="D37" s="221">
        <f>+'2.1.sz.mell  '!I36+'2.2.sz.mell  '!I33</f>
        <v>5483584</v>
      </c>
      <c r="E37" s="220">
        <f>+B37-D37</f>
        <v>50000000</v>
      </c>
    </row>
    <row r="38" spans="1:5" ht="12.75">
      <c r="A38" s="219" t="s">
        <v>421</v>
      </c>
      <c r="B38" s="220">
        <f>+'1.1.sz.mell.'!G158</f>
        <v>1020142144</v>
      </c>
      <c r="C38" s="219" t="s">
        <v>399</v>
      </c>
      <c r="D38" s="221">
        <f>+'2.1.sz.mell  '!I37+'2.2.sz.mell  '!I34</f>
        <v>975532144</v>
      </c>
      <c r="E38" s="220">
        <f>+B38-D38</f>
        <v>44610000</v>
      </c>
    </row>
  </sheetData>
  <sheetProtection sheet="1"/>
  <conditionalFormatting sqref="E3:E15">
    <cfRule type="cellIs" priority="2" dxfId="6" operator="notEqual" stopIfTrue="1">
      <formula>0</formula>
    </cfRule>
  </conditionalFormatting>
  <conditionalFormatting sqref="E3:E38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3"/>
  <sheetViews>
    <sheetView view="pageLayout" zoomScaleSheetLayoutView="90" workbookViewId="0" topLeftCell="A1">
      <selection activeCell="I67" sqref="I67"/>
    </sheetView>
  </sheetViews>
  <sheetFormatPr defaultColWidth="9.00390625" defaultRowHeight="12.75"/>
  <cols>
    <col min="1" max="1" width="40.625" style="393" customWidth="1"/>
    <col min="2" max="12" width="12.375" style="393" bestFit="1" customWidth="1"/>
    <col min="13" max="13" width="10.625" style="393" customWidth="1"/>
    <col min="14" max="16384" width="9.375" style="393" customWidth="1"/>
  </cols>
  <sheetData>
    <row r="1" spans="1:12" ht="15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2" ht="42" customHeight="1">
      <c r="A2" s="721" t="s">
        <v>482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</row>
    <row r="3" spans="1:12" ht="15.75" thickBo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5" t="s">
        <v>448</v>
      </c>
    </row>
    <row r="4" spans="1:12" ht="15.75" thickBot="1">
      <c r="A4" s="396" t="s">
        <v>483</v>
      </c>
      <c r="B4" s="397">
        <v>2019</v>
      </c>
      <c r="C4" s="398">
        <v>2020</v>
      </c>
      <c r="D4" s="398">
        <v>2021</v>
      </c>
      <c r="E4" s="398">
        <v>2022</v>
      </c>
      <c r="F4" s="398">
        <v>2023</v>
      </c>
      <c r="G4" s="398">
        <v>2024</v>
      </c>
      <c r="H4" s="398">
        <v>2025</v>
      </c>
      <c r="I4" s="398">
        <v>2026</v>
      </c>
      <c r="J4" s="399">
        <v>2027</v>
      </c>
      <c r="K4" s="399">
        <v>2028</v>
      </c>
      <c r="L4" s="400">
        <v>2029</v>
      </c>
    </row>
    <row r="5" spans="1:12" ht="15">
      <c r="A5" s="401" t="s">
        <v>484</v>
      </c>
      <c r="B5" s="402">
        <v>74400000</v>
      </c>
      <c r="C5" s="403">
        <v>74400000</v>
      </c>
      <c r="D5" s="402">
        <v>74400000</v>
      </c>
      <c r="E5" s="403">
        <v>74400000</v>
      </c>
      <c r="F5" s="402">
        <v>74400000</v>
      </c>
      <c r="G5" s="403">
        <v>74400000</v>
      </c>
      <c r="H5" s="402">
        <v>74400000</v>
      </c>
      <c r="I5" s="403">
        <v>74400000</v>
      </c>
      <c r="J5" s="402">
        <v>74400000</v>
      </c>
      <c r="K5" s="403">
        <v>74400000</v>
      </c>
      <c r="L5" s="404">
        <v>74400000</v>
      </c>
    </row>
    <row r="6" spans="1:12" ht="51.75">
      <c r="A6" s="405" t="s">
        <v>485</v>
      </c>
      <c r="B6" s="406">
        <v>12770000</v>
      </c>
      <c r="C6" s="407">
        <v>12770000</v>
      </c>
      <c r="D6" s="407">
        <v>13000000</v>
      </c>
      <c r="E6" s="407">
        <v>13000000</v>
      </c>
      <c r="F6" s="407">
        <v>13000000</v>
      </c>
      <c r="G6" s="407">
        <v>13000000</v>
      </c>
      <c r="H6" s="407">
        <v>13000000</v>
      </c>
      <c r="I6" s="407">
        <v>13000000</v>
      </c>
      <c r="J6" s="407">
        <v>13000000</v>
      </c>
      <c r="K6" s="407">
        <v>13000000</v>
      </c>
      <c r="L6" s="408">
        <v>13000000</v>
      </c>
    </row>
    <row r="7" spans="1:12" ht="33" customHeight="1">
      <c r="A7" s="405" t="s">
        <v>486</v>
      </c>
      <c r="B7" s="406"/>
      <c r="C7" s="407"/>
      <c r="D7" s="407"/>
      <c r="E7" s="407"/>
      <c r="F7" s="407"/>
      <c r="G7" s="407"/>
      <c r="H7" s="407"/>
      <c r="I7" s="407"/>
      <c r="J7" s="409"/>
      <c r="K7" s="409"/>
      <c r="L7" s="408"/>
    </row>
    <row r="8" spans="1:12" ht="42.75" customHeight="1">
      <c r="A8" s="405" t="s">
        <v>487</v>
      </c>
      <c r="B8" s="406">
        <v>4000000</v>
      </c>
      <c r="C8" s="407"/>
      <c r="D8" s="407"/>
      <c r="E8" s="407"/>
      <c r="F8" s="407"/>
      <c r="G8" s="407"/>
      <c r="H8" s="407"/>
      <c r="I8" s="407"/>
      <c r="J8" s="409"/>
      <c r="K8" s="409"/>
      <c r="L8" s="408"/>
    </row>
    <row r="9" spans="1:12" ht="18" customHeight="1">
      <c r="A9" s="405" t="s">
        <v>488</v>
      </c>
      <c r="B9" s="406">
        <v>150000</v>
      </c>
      <c r="C9" s="407">
        <v>150000</v>
      </c>
      <c r="D9" s="407">
        <v>150000</v>
      </c>
      <c r="E9" s="407">
        <v>150000</v>
      </c>
      <c r="F9" s="407">
        <v>150000</v>
      </c>
      <c r="G9" s="407">
        <v>150000</v>
      </c>
      <c r="H9" s="407">
        <v>150000</v>
      </c>
      <c r="I9" s="407">
        <v>150000</v>
      </c>
      <c r="J9" s="407">
        <v>150000</v>
      </c>
      <c r="K9" s="407">
        <v>150000</v>
      </c>
      <c r="L9" s="408">
        <v>150000</v>
      </c>
    </row>
    <row r="10" spans="1:12" ht="27" thickBot="1">
      <c r="A10" s="410" t="s">
        <v>489</v>
      </c>
      <c r="B10" s="411"/>
      <c r="C10" s="412"/>
      <c r="D10" s="412"/>
      <c r="E10" s="412"/>
      <c r="F10" s="412"/>
      <c r="G10" s="412"/>
      <c r="H10" s="412"/>
      <c r="I10" s="412"/>
      <c r="J10" s="413"/>
      <c r="K10" s="413"/>
      <c r="L10" s="414"/>
    </row>
    <row r="11" spans="1:12" ht="24" customHeight="1" thickBot="1">
      <c r="A11" s="396" t="s">
        <v>490</v>
      </c>
      <c r="B11" s="415">
        <f aca="true" t="shared" si="0" ref="B11:L11">SUM(B5:B10)</f>
        <v>91320000</v>
      </c>
      <c r="C11" s="415">
        <f t="shared" si="0"/>
        <v>87320000</v>
      </c>
      <c r="D11" s="415">
        <f t="shared" si="0"/>
        <v>87550000</v>
      </c>
      <c r="E11" s="415">
        <f t="shared" si="0"/>
        <v>87550000</v>
      </c>
      <c r="F11" s="415">
        <f t="shared" si="0"/>
        <v>87550000</v>
      </c>
      <c r="G11" s="415">
        <f t="shared" si="0"/>
        <v>87550000</v>
      </c>
      <c r="H11" s="415">
        <f t="shared" si="0"/>
        <v>87550000</v>
      </c>
      <c r="I11" s="415">
        <f t="shared" si="0"/>
        <v>87550000</v>
      </c>
      <c r="J11" s="415">
        <f t="shared" si="0"/>
        <v>87550000</v>
      </c>
      <c r="K11" s="415">
        <f t="shared" si="0"/>
        <v>87550000</v>
      </c>
      <c r="L11" s="416">
        <f t="shared" si="0"/>
        <v>87550000</v>
      </c>
    </row>
    <row r="12" spans="1:12" ht="15">
      <c r="A12" s="417"/>
      <c r="B12" s="418"/>
      <c r="C12" s="419"/>
      <c r="D12" s="419"/>
      <c r="E12" s="419"/>
      <c r="F12" s="419"/>
      <c r="G12" s="419"/>
      <c r="H12" s="419"/>
      <c r="I12" s="419"/>
      <c r="J12" s="419"/>
      <c r="K12" s="419"/>
      <c r="L12" s="419"/>
    </row>
    <row r="13" spans="1:12" ht="15.75" thickBo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</row>
    <row r="14" spans="1:12" ht="20.25" customHeight="1" thickBot="1">
      <c r="A14" s="420" t="s">
        <v>491</v>
      </c>
      <c r="B14" s="421">
        <v>2019</v>
      </c>
      <c r="C14" s="422">
        <v>2020</v>
      </c>
      <c r="D14" s="422">
        <v>2021</v>
      </c>
      <c r="E14" s="422">
        <v>2022</v>
      </c>
      <c r="F14" s="398">
        <v>2023</v>
      </c>
      <c r="G14" s="398">
        <v>2024</v>
      </c>
      <c r="H14" s="398">
        <v>2025</v>
      </c>
      <c r="I14" s="398">
        <v>2026</v>
      </c>
      <c r="J14" s="399">
        <v>2027</v>
      </c>
      <c r="K14" s="399">
        <v>2028</v>
      </c>
      <c r="L14" s="400">
        <v>2029</v>
      </c>
    </row>
    <row r="15" spans="1:12" ht="26.25">
      <c r="A15" s="423" t="s">
        <v>492</v>
      </c>
      <c r="B15" s="424">
        <v>1125051</v>
      </c>
      <c r="C15" s="425">
        <v>5439649</v>
      </c>
      <c r="D15" s="425">
        <v>5286765</v>
      </c>
      <c r="E15" s="425">
        <v>5137751</v>
      </c>
      <c r="F15" s="426">
        <v>4988740</v>
      </c>
      <c r="G15" s="426">
        <v>4841554</v>
      </c>
      <c r="H15" s="426">
        <v>4690709</v>
      </c>
      <c r="I15" s="426">
        <v>4541695</v>
      </c>
      <c r="J15" s="427">
        <v>4392686</v>
      </c>
      <c r="K15" s="427">
        <v>4244278</v>
      </c>
      <c r="L15" s="428">
        <v>1985256</v>
      </c>
    </row>
    <row r="16" spans="1:12" ht="26.25">
      <c r="A16" s="423" t="s">
        <v>493</v>
      </c>
      <c r="B16" s="424"/>
      <c r="C16" s="425"/>
      <c r="D16" s="425"/>
      <c r="E16" s="425"/>
      <c r="F16" s="426"/>
      <c r="G16" s="426"/>
      <c r="H16" s="426"/>
      <c r="I16" s="426"/>
      <c r="J16" s="427"/>
      <c r="K16" s="427"/>
      <c r="L16" s="428"/>
    </row>
    <row r="17" spans="1:12" ht="15">
      <c r="A17" s="423" t="s">
        <v>494</v>
      </c>
      <c r="B17" s="424"/>
      <c r="C17" s="425"/>
      <c r="D17" s="425"/>
      <c r="E17" s="425"/>
      <c r="F17" s="426"/>
      <c r="G17" s="426"/>
      <c r="H17" s="426"/>
      <c r="I17" s="426"/>
      <c r="J17" s="427"/>
      <c r="K17" s="427"/>
      <c r="L17" s="428"/>
    </row>
    <row r="18" spans="1:12" ht="26.25">
      <c r="A18" s="423" t="s">
        <v>495</v>
      </c>
      <c r="B18" s="424"/>
      <c r="C18" s="425"/>
      <c r="D18" s="425"/>
      <c r="E18" s="425"/>
      <c r="F18" s="426"/>
      <c r="G18" s="426"/>
      <c r="H18" s="426"/>
      <c r="I18" s="426"/>
      <c r="J18" s="427"/>
      <c r="K18" s="427"/>
      <c r="L18" s="428"/>
    </row>
    <row r="19" spans="1:12" ht="26.25">
      <c r="A19" s="423" t="s">
        <v>496</v>
      </c>
      <c r="B19" s="424"/>
      <c r="C19" s="425"/>
      <c r="D19" s="425"/>
      <c r="E19" s="425"/>
      <c r="F19" s="426"/>
      <c r="G19" s="426"/>
      <c r="H19" s="426"/>
      <c r="I19" s="426"/>
      <c r="J19" s="427"/>
      <c r="K19" s="427"/>
      <c r="L19" s="428"/>
    </row>
    <row r="20" spans="1:12" ht="39">
      <c r="A20" s="423" t="s">
        <v>497</v>
      </c>
      <c r="B20" s="424"/>
      <c r="C20" s="425"/>
      <c r="D20" s="425"/>
      <c r="E20" s="425"/>
      <c r="F20" s="426"/>
      <c r="G20" s="426"/>
      <c r="H20" s="426"/>
      <c r="I20" s="426"/>
      <c r="J20" s="427"/>
      <c r="K20" s="427"/>
      <c r="L20" s="428"/>
    </row>
    <row r="21" spans="1:12" ht="57.75" customHeight="1" thickBot="1">
      <c r="A21" s="429" t="s">
        <v>498</v>
      </c>
      <c r="B21" s="430"/>
      <c r="C21" s="431"/>
      <c r="D21" s="431"/>
      <c r="E21" s="431"/>
      <c r="F21" s="432"/>
      <c r="G21" s="432"/>
      <c r="H21" s="432"/>
      <c r="I21" s="432"/>
      <c r="J21" s="433"/>
      <c r="K21" s="433"/>
      <c r="L21" s="434"/>
    </row>
    <row r="22" spans="1:12" ht="19.5" customHeight="1" thickBot="1">
      <c r="A22" s="396" t="s">
        <v>490</v>
      </c>
      <c r="B22" s="435">
        <f aca="true" t="shared" si="1" ref="B22:L22">SUM(B15:B21)</f>
        <v>1125051</v>
      </c>
      <c r="C22" s="435">
        <f t="shared" si="1"/>
        <v>5439649</v>
      </c>
      <c r="D22" s="435">
        <f t="shared" si="1"/>
        <v>5286765</v>
      </c>
      <c r="E22" s="435">
        <f t="shared" si="1"/>
        <v>5137751</v>
      </c>
      <c r="F22" s="435">
        <f t="shared" si="1"/>
        <v>4988740</v>
      </c>
      <c r="G22" s="435">
        <f t="shared" si="1"/>
        <v>4841554</v>
      </c>
      <c r="H22" s="435">
        <f t="shared" si="1"/>
        <v>4690709</v>
      </c>
      <c r="I22" s="435">
        <f t="shared" si="1"/>
        <v>4541695</v>
      </c>
      <c r="J22" s="435">
        <f t="shared" si="1"/>
        <v>4392686</v>
      </c>
      <c r="K22" s="435">
        <f t="shared" si="1"/>
        <v>4244278</v>
      </c>
      <c r="L22" s="416">
        <f t="shared" si="1"/>
        <v>1985256</v>
      </c>
    </row>
    <row r="23" spans="2:12" ht="15">
      <c r="B23" s="722"/>
      <c r="C23" s="722"/>
      <c r="D23" s="722"/>
      <c r="E23" s="722"/>
      <c r="F23" s="722"/>
      <c r="G23" s="722"/>
      <c r="H23" s="722"/>
      <c r="I23" s="722"/>
      <c r="J23" s="722"/>
      <c r="K23" s="722"/>
      <c r="L23" s="722"/>
    </row>
  </sheetData>
  <sheetProtection/>
  <mergeCells count="2">
    <mergeCell ref="A2:L2"/>
    <mergeCell ref="B23:L23"/>
  </mergeCells>
  <printOptions/>
  <pageMargins left="0.7" right="0.7" top="0.75" bottom="0.75" header="0.3" footer="0.3"/>
  <pageSetup horizontalDpi="600" verticalDpi="600" orientation="portrait" paperSize="9" scale="55" r:id="rId1"/>
  <headerFooter>
    <oddHeader xml:space="preserve">&amp;R 3. melléklet a 4/2019. (II. 27.) önkormányzati rendelethez7 </oddHeader>
    <oddFooter>&amp;R7. Módosította a a 12/2019. (V.20.) önkormányzati rendelet 1. § (1) bekezdése. Hatályos 2019. 05.21-től.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Iroda-1070</cp:lastModifiedBy>
  <cp:lastPrinted>2019-07-12T06:15:45Z</cp:lastPrinted>
  <dcterms:created xsi:type="dcterms:W3CDTF">1999-10-30T10:30:45Z</dcterms:created>
  <dcterms:modified xsi:type="dcterms:W3CDTF">2019-07-12T06:24:44Z</dcterms:modified>
  <cp:category/>
  <cp:version/>
  <cp:contentType/>
  <cp:contentStatus/>
</cp:coreProperties>
</file>